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3160" yWindow="2020" windowWidth="25600" windowHeight="19020" tabRatio="500" firstSheet="1" activeTab="10"/>
  </bookViews>
  <sheets>
    <sheet name="ronaldinho" sheetId="1" r:id="rId1"/>
    <sheet name="Raúl" sheetId="2" r:id="rId2"/>
    <sheet name="ronaldo" sheetId="3" r:id="rId3"/>
    <sheet name="ThierryHenry" sheetId="4" r:id="rId4"/>
    <sheet name="alessandro" sheetId="5" r:id="rId5"/>
    <sheet name="zlatan" sheetId="6" r:id="rId6"/>
    <sheet name="messi" sheetId="9" r:id="rId7"/>
    <sheet name="andriy" sheetId="7" r:id="rId8"/>
    <sheet name="kaka" sheetId="8" r:id="rId9"/>
    <sheet name="drogba" sheetId="10" r:id="rId10"/>
    <sheet name="torres" sheetId="11" r:id="rId11"/>
    <sheet name="eto" sheetId="12" r:id="rId12"/>
    <sheet name="anelka" sheetId="13" r:id="rId13"/>
  </sheets>
  <definedNames>
    <definedName name="_xlnm._FilterDatabase" localSheetId="7" hidden="1">andriy!$C$1:$C$397</definedName>
    <definedName name="_xlnm._FilterDatabase" localSheetId="12" hidden="1">anelka!$C$1:$C$472</definedName>
    <definedName name="_xlnm._FilterDatabase" localSheetId="6" hidden="1">messi!$C$1:$C$246</definedName>
    <definedName name="_xlnm._FilterDatabase" localSheetId="1" hidden="1">Raúl!$C$1:$C$526</definedName>
    <definedName name="_xlnm._FilterDatabase" localSheetId="0" hidden="1">ronaldinho!$C$1:$C$600</definedName>
    <definedName name="_xlnm._FilterDatabase" localSheetId="2" hidden="1">ronaldo!$C$1:$C$791</definedName>
    <definedName name="_xlnm._FilterDatabase" localSheetId="5" hidden="1">zlatan!$C$1:$C$735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7" i="13" l="1"/>
  <c r="T17" i="13"/>
  <c r="V17" i="13"/>
  <c r="U17" i="13"/>
  <c r="AB17" i="13"/>
  <c r="AC17" i="13"/>
  <c r="R17" i="13"/>
  <c r="W17" i="13"/>
  <c r="X17" i="13"/>
  <c r="Y17" i="13"/>
  <c r="S16" i="13"/>
  <c r="T16" i="13"/>
  <c r="V16" i="13"/>
  <c r="U16" i="13"/>
  <c r="AB16" i="13"/>
  <c r="AC16" i="13"/>
  <c r="R16" i="13"/>
  <c r="W16" i="13"/>
  <c r="X16" i="13"/>
  <c r="Y16" i="13"/>
  <c r="S15" i="13"/>
  <c r="T15" i="13"/>
  <c r="V15" i="13"/>
  <c r="U15" i="13"/>
  <c r="AB15" i="13"/>
  <c r="AC15" i="13"/>
  <c r="R15" i="13"/>
  <c r="W15" i="13"/>
  <c r="X15" i="13"/>
  <c r="Y15" i="13"/>
  <c r="S14" i="13"/>
  <c r="T14" i="13"/>
  <c r="V14" i="13"/>
  <c r="U14" i="13"/>
  <c r="AB14" i="13"/>
  <c r="AC14" i="13"/>
  <c r="R14" i="13"/>
  <c r="W14" i="13"/>
  <c r="X14" i="13"/>
  <c r="Y14" i="13"/>
  <c r="S13" i="13"/>
  <c r="T13" i="13"/>
  <c r="V13" i="13"/>
  <c r="U13" i="13"/>
  <c r="AB13" i="13"/>
  <c r="AC13" i="13"/>
  <c r="R13" i="13"/>
  <c r="W13" i="13"/>
  <c r="X13" i="13"/>
  <c r="Y13" i="13"/>
  <c r="S12" i="13"/>
  <c r="T12" i="13"/>
  <c r="V12" i="13"/>
  <c r="U12" i="13"/>
  <c r="AB12" i="13"/>
  <c r="AC12" i="13"/>
  <c r="R12" i="13"/>
  <c r="W12" i="13"/>
  <c r="X12" i="13"/>
  <c r="Y12" i="13"/>
  <c r="S11" i="13"/>
  <c r="T11" i="13"/>
  <c r="V11" i="13"/>
  <c r="U11" i="13"/>
  <c r="AB11" i="13"/>
  <c r="AC11" i="13"/>
  <c r="R11" i="13"/>
  <c r="W11" i="13"/>
  <c r="X11" i="13"/>
  <c r="Y11" i="13"/>
  <c r="S10" i="13"/>
  <c r="T10" i="13"/>
  <c r="V10" i="13"/>
  <c r="U10" i="13"/>
  <c r="AB10" i="13"/>
  <c r="AC10" i="13"/>
  <c r="R10" i="13"/>
  <c r="W10" i="13"/>
  <c r="X10" i="13"/>
  <c r="Y10" i="13"/>
  <c r="S9" i="13"/>
  <c r="T9" i="13"/>
  <c r="V9" i="13"/>
  <c r="U9" i="13"/>
  <c r="AB9" i="13"/>
  <c r="AC9" i="13"/>
  <c r="R9" i="13"/>
  <c r="W9" i="13"/>
  <c r="X9" i="13"/>
  <c r="Y9" i="13"/>
  <c r="S8" i="13"/>
  <c r="T8" i="13"/>
  <c r="V8" i="13"/>
  <c r="U8" i="13"/>
  <c r="AB8" i="13"/>
  <c r="AC8" i="13"/>
  <c r="R8" i="13"/>
  <c r="W8" i="13"/>
  <c r="X8" i="13"/>
  <c r="Y8" i="13"/>
  <c r="S7" i="13"/>
  <c r="T7" i="13"/>
  <c r="V7" i="13"/>
  <c r="U7" i="13"/>
  <c r="AB7" i="13"/>
  <c r="AC7" i="13"/>
  <c r="R7" i="13"/>
  <c r="W7" i="13"/>
  <c r="X7" i="13"/>
  <c r="Y7" i="13"/>
  <c r="S6" i="13"/>
  <c r="T6" i="13"/>
  <c r="V6" i="13"/>
  <c r="U6" i="13"/>
  <c r="AB6" i="13"/>
  <c r="AC6" i="13"/>
  <c r="R6" i="13"/>
  <c r="W6" i="13"/>
  <c r="X6" i="13"/>
  <c r="Y6" i="13"/>
  <c r="S5" i="13"/>
  <c r="T5" i="13"/>
  <c r="V5" i="13"/>
  <c r="U5" i="13"/>
  <c r="AB5" i="13"/>
  <c r="AC5" i="13"/>
  <c r="R5" i="13"/>
  <c r="W5" i="13"/>
  <c r="X5" i="13"/>
  <c r="Y5" i="13"/>
  <c r="S4" i="13"/>
  <c r="T4" i="13"/>
  <c r="V4" i="13"/>
  <c r="U4" i="13"/>
  <c r="AB4" i="13"/>
  <c r="AC4" i="13"/>
  <c r="R4" i="13"/>
  <c r="W4" i="13"/>
  <c r="X4" i="13"/>
  <c r="Y4" i="13"/>
  <c r="S3" i="13"/>
  <c r="T3" i="13"/>
  <c r="V3" i="13"/>
  <c r="U3" i="13"/>
  <c r="AB3" i="13"/>
  <c r="AC3" i="13"/>
  <c r="R3" i="13"/>
  <c r="W3" i="13"/>
  <c r="X3" i="13"/>
  <c r="Y3" i="13"/>
  <c r="F40" i="13"/>
  <c r="F38" i="13"/>
  <c r="F28" i="13"/>
  <c r="F24" i="13"/>
  <c r="F23" i="13"/>
  <c r="F19" i="13"/>
  <c r="F17" i="13"/>
  <c r="F15" i="13"/>
  <c r="F13" i="13"/>
  <c r="F4" i="13"/>
  <c r="F117" i="13"/>
  <c r="F139" i="13"/>
  <c r="F151" i="13"/>
  <c r="F178" i="13"/>
  <c r="F167" i="13"/>
  <c r="F252" i="13"/>
  <c r="F253" i="13"/>
  <c r="F249" i="13"/>
  <c r="F250" i="13"/>
  <c r="F248" i="13"/>
  <c r="F247" i="13"/>
  <c r="F242" i="13"/>
  <c r="F241" i="13"/>
  <c r="F239" i="13"/>
  <c r="F233" i="13"/>
  <c r="F232" i="13"/>
  <c r="F225" i="13"/>
  <c r="F217" i="13"/>
  <c r="F211" i="13"/>
  <c r="F312" i="13"/>
  <c r="F308" i="13"/>
  <c r="F307" i="13"/>
  <c r="F306" i="13"/>
  <c r="F290" i="13"/>
  <c r="F288" i="13"/>
  <c r="F269" i="13"/>
  <c r="F268" i="13"/>
  <c r="F264" i="13"/>
  <c r="F263" i="13"/>
  <c r="F259" i="13"/>
  <c r="F258" i="13"/>
  <c r="F256" i="13"/>
  <c r="F255" i="13"/>
  <c r="F161" i="13"/>
  <c r="F374" i="13"/>
  <c r="F372" i="13"/>
  <c r="F343" i="13"/>
  <c r="F332" i="13"/>
  <c r="F321" i="13"/>
  <c r="F430" i="13"/>
  <c r="F429" i="13"/>
  <c r="F428" i="13"/>
  <c r="F424" i="13"/>
  <c r="F422" i="13"/>
  <c r="F417" i="13"/>
  <c r="F409" i="13"/>
  <c r="F403" i="13"/>
  <c r="F449" i="13"/>
  <c r="F445" i="13"/>
  <c r="F443" i="13"/>
  <c r="F442" i="13"/>
  <c r="F441" i="13"/>
  <c r="F439" i="13"/>
  <c r="F438" i="13"/>
  <c r="F436" i="13"/>
  <c r="F434" i="13"/>
  <c r="F458" i="13"/>
  <c r="F453" i="13"/>
  <c r="F452" i="13"/>
  <c r="F465" i="13"/>
  <c r="S16" i="11"/>
  <c r="T16" i="11"/>
  <c r="V16" i="11"/>
  <c r="U16" i="11"/>
  <c r="AB16" i="11"/>
  <c r="AC16" i="11"/>
  <c r="F690" i="11"/>
  <c r="F698" i="11"/>
  <c r="F699" i="11"/>
  <c r="F704" i="11"/>
  <c r="F5" i="11"/>
  <c r="F105" i="11"/>
  <c r="F107" i="11"/>
  <c r="F108" i="11"/>
  <c r="F109" i="11"/>
  <c r="F110" i="11"/>
  <c r="F111" i="11"/>
  <c r="F153" i="11"/>
  <c r="F200" i="11"/>
  <c r="F203" i="11"/>
  <c r="F216" i="11"/>
  <c r="F227" i="11"/>
  <c r="F254" i="11"/>
  <c r="F261" i="11"/>
  <c r="F263" i="11"/>
  <c r="F268" i="11"/>
  <c r="F286" i="11"/>
  <c r="F292" i="11"/>
  <c r="F293" i="11"/>
  <c r="F296" i="11"/>
  <c r="F297" i="11"/>
  <c r="F299" i="11"/>
  <c r="F305" i="11"/>
  <c r="F326" i="11"/>
  <c r="F327" i="11"/>
  <c r="F342" i="11"/>
  <c r="F348" i="11"/>
  <c r="F350" i="11"/>
  <c r="F379" i="11"/>
  <c r="F381" i="11"/>
  <c r="F382" i="11"/>
  <c r="F383" i="11"/>
  <c r="F385" i="11"/>
  <c r="F387" i="11"/>
  <c r="F389" i="11"/>
  <c r="F407" i="11"/>
  <c r="F423" i="11"/>
  <c r="F424" i="11"/>
  <c r="F425" i="11"/>
  <c r="F426" i="11"/>
  <c r="F431" i="11"/>
  <c r="F432" i="11"/>
  <c r="F435" i="11"/>
  <c r="F436" i="11"/>
  <c r="F437" i="11"/>
  <c r="F442" i="11"/>
  <c r="F445" i="11"/>
  <c r="F447" i="11"/>
  <c r="F451" i="11"/>
  <c r="F454" i="11"/>
  <c r="F457" i="11"/>
  <c r="F458" i="11"/>
  <c r="F469" i="11"/>
  <c r="F471" i="11"/>
  <c r="F474" i="11"/>
  <c r="F475" i="11"/>
  <c r="F477" i="11"/>
  <c r="F479" i="11"/>
  <c r="F480" i="11"/>
  <c r="F481" i="11"/>
  <c r="F492" i="11"/>
  <c r="F493" i="11"/>
  <c r="F498" i="11"/>
  <c r="F499" i="11"/>
  <c r="F501" i="11"/>
  <c r="F502" i="11"/>
  <c r="F503" i="11"/>
  <c r="F506" i="11"/>
  <c r="F508" i="11"/>
  <c r="F514" i="11"/>
  <c r="F516" i="11"/>
  <c r="F518" i="11"/>
  <c r="F522" i="11"/>
  <c r="F524" i="11"/>
  <c r="F526" i="11"/>
  <c r="F531" i="11"/>
  <c r="F534" i="11"/>
  <c r="F536" i="11"/>
  <c r="F537" i="11"/>
  <c r="F552" i="11"/>
  <c r="F560" i="11"/>
  <c r="F577" i="11"/>
  <c r="F578" i="11"/>
  <c r="F580" i="11"/>
  <c r="F583" i="11"/>
  <c r="F584" i="11"/>
  <c r="F586" i="11"/>
  <c r="F590" i="11"/>
  <c r="F592" i="11"/>
  <c r="F594" i="11"/>
  <c r="F596" i="11"/>
  <c r="F598" i="11"/>
  <c r="F600" i="11"/>
  <c r="F601" i="11"/>
  <c r="F606" i="11"/>
  <c r="F607" i="11"/>
  <c r="F608" i="11"/>
  <c r="F609" i="11"/>
  <c r="F610" i="11"/>
  <c r="F612" i="11"/>
  <c r="F613" i="11"/>
  <c r="F615" i="11"/>
  <c r="F624" i="11"/>
  <c r="F629" i="11"/>
  <c r="F633" i="11"/>
  <c r="F634" i="11"/>
  <c r="F636" i="11"/>
  <c r="F638" i="11"/>
  <c r="F640" i="11"/>
  <c r="F643" i="11"/>
  <c r="F651" i="11"/>
  <c r="F654" i="11"/>
  <c r="F655" i="11"/>
  <c r="F659" i="11"/>
  <c r="F662" i="11"/>
  <c r="F664" i="11"/>
  <c r="F667" i="11"/>
  <c r="F674" i="11"/>
  <c r="F681" i="11"/>
  <c r="F684" i="11"/>
  <c r="F685" i="11"/>
  <c r="F709" i="11"/>
  <c r="F711" i="11"/>
  <c r="F712" i="11"/>
  <c r="F718" i="11"/>
  <c r="F719" i="11"/>
  <c r="F720" i="11"/>
  <c r="F722" i="11"/>
  <c r="F723" i="11"/>
  <c r="F725" i="11"/>
  <c r="F726" i="11"/>
  <c r="F729" i="11"/>
  <c r="R16" i="11"/>
  <c r="W16" i="11"/>
  <c r="X16" i="11"/>
  <c r="Y16" i="11"/>
  <c r="S15" i="11"/>
  <c r="T15" i="11"/>
  <c r="V15" i="11"/>
  <c r="U15" i="11"/>
  <c r="AB15" i="11"/>
  <c r="AC15" i="11"/>
  <c r="R15" i="11"/>
  <c r="W15" i="11"/>
  <c r="X15" i="11"/>
  <c r="Y15" i="11"/>
  <c r="S14" i="11"/>
  <c r="T14" i="11"/>
  <c r="V14" i="11"/>
  <c r="U14" i="11"/>
  <c r="AB14" i="11"/>
  <c r="AC14" i="11"/>
  <c r="R14" i="11"/>
  <c r="W14" i="11"/>
  <c r="X14" i="11"/>
  <c r="Y14" i="11"/>
  <c r="S13" i="11"/>
  <c r="T13" i="11"/>
  <c r="V13" i="11"/>
  <c r="U13" i="11"/>
  <c r="AB13" i="11"/>
  <c r="AC13" i="11"/>
  <c r="R13" i="11"/>
  <c r="W13" i="11"/>
  <c r="X13" i="11"/>
  <c r="Y13" i="11"/>
  <c r="S12" i="11"/>
  <c r="T12" i="11"/>
  <c r="V12" i="11"/>
  <c r="U12" i="11"/>
  <c r="AB12" i="11"/>
  <c r="AC12" i="11"/>
  <c r="R12" i="11"/>
  <c r="W12" i="11"/>
  <c r="X12" i="11"/>
  <c r="Y12" i="11"/>
  <c r="S11" i="11"/>
  <c r="T11" i="11"/>
  <c r="V11" i="11"/>
  <c r="U11" i="11"/>
  <c r="AB11" i="11"/>
  <c r="AC11" i="11"/>
  <c r="R11" i="11"/>
  <c r="W11" i="11"/>
  <c r="X11" i="11"/>
  <c r="Y11" i="11"/>
  <c r="S10" i="11"/>
  <c r="T10" i="11"/>
  <c r="V10" i="11"/>
  <c r="U10" i="11"/>
  <c r="AB10" i="11"/>
  <c r="AC10" i="11"/>
  <c r="R10" i="11"/>
  <c r="W10" i="11"/>
  <c r="X10" i="11"/>
  <c r="Y10" i="11"/>
  <c r="S9" i="11"/>
  <c r="T9" i="11"/>
  <c r="V9" i="11"/>
  <c r="U9" i="11"/>
  <c r="AB9" i="11"/>
  <c r="AC9" i="11"/>
  <c r="R9" i="11"/>
  <c r="W9" i="11"/>
  <c r="X9" i="11"/>
  <c r="Y9" i="11"/>
  <c r="S8" i="11"/>
  <c r="T8" i="11"/>
  <c r="V8" i="11"/>
  <c r="U8" i="11"/>
  <c r="AB8" i="11"/>
  <c r="AC8" i="11"/>
  <c r="R8" i="11"/>
  <c r="W8" i="11"/>
  <c r="X8" i="11"/>
  <c r="Y8" i="11"/>
  <c r="S7" i="11"/>
  <c r="T7" i="11"/>
  <c r="V7" i="11"/>
  <c r="U7" i="11"/>
  <c r="AB7" i="11"/>
  <c r="AC7" i="11"/>
  <c r="R7" i="11"/>
  <c r="W7" i="11"/>
  <c r="X7" i="11"/>
  <c r="Y7" i="11"/>
  <c r="S6" i="11"/>
  <c r="T6" i="11"/>
  <c r="V6" i="11"/>
  <c r="U6" i="11"/>
  <c r="AB6" i="11"/>
  <c r="AC6" i="11"/>
  <c r="R6" i="11"/>
  <c r="W6" i="11"/>
  <c r="X6" i="11"/>
  <c r="Y6" i="11"/>
  <c r="S5" i="11"/>
  <c r="T5" i="11"/>
  <c r="V5" i="11"/>
  <c r="U5" i="11"/>
  <c r="AB5" i="11"/>
  <c r="AC5" i="11"/>
  <c r="R5" i="11"/>
  <c r="W5" i="11"/>
  <c r="X5" i="11"/>
  <c r="Y5" i="11"/>
  <c r="S4" i="11"/>
  <c r="T4" i="11"/>
  <c r="V4" i="11"/>
  <c r="U4" i="11"/>
  <c r="AB4" i="11"/>
  <c r="AC4" i="11"/>
  <c r="R4" i="11"/>
  <c r="W4" i="11"/>
  <c r="X4" i="11"/>
  <c r="Y4" i="11"/>
  <c r="S3" i="11"/>
  <c r="T3" i="11"/>
  <c r="V3" i="11"/>
  <c r="U3" i="11"/>
  <c r="AB3" i="11"/>
  <c r="AC3" i="11"/>
  <c r="R3" i="11"/>
  <c r="W3" i="11"/>
  <c r="X3" i="11"/>
  <c r="Y3" i="11"/>
  <c r="S16" i="10"/>
  <c r="T16" i="10"/>
  <c r="V16" i="10"/>
  <c r="U16" i="10"/>
  <c r="AB16" i="10"/>
  <c r="AC16" i="10"/>
  <c r="F562" i="10"/>
  <c r="F568" i="10"/>
  <c r="F577" i="10"/>
  <c r="F578" i="10"/>
  <c r="R16" i="10"/>
  <c r="W16" i="10"/>
  <c r="X16" i="10"/>
  <c r="Y16" i="10"/>
  <c r="S15" i="10"/>
  <c r="T15" i="10"/>
  <c r="V15" i="10"/>
  <c r="U15" i="10"/>
  <c r="AB15" i="10"/>
  <c r="AC15" i="10"/>
  <c r="F511" i="10"/>
  <c r="F513" i="10"/>
  <c r="F515" i="10"/>
  <c r="F518" i="10"/>
  <c r="F10" i="10"/>
  <c r="F15" i="10"/>
  <c r="F28" i="10"/>
  <c r="F30" i="10"/>
  <c r="F31" i="10"/>
  <c r="F33" i="10"/>
  <c r="F37" i="10"/>
  <c r="F39" i="10"/>
  <c r="F51" i="10"/>
  <c r="F68" i="10"/>
  <c r="F69" i="10"/>
  <c r="F78" i="10"/>
  <c r="F82" i="10"/>
  <c r="F91" i="10"/>
  <c r="F93" i="10"/>
  <c r="F99" i="10"/>
  <c r="F103" i="10"/>
  <c r="F106" i="10"/>
  <c r="F108" i="10"/>
  <c r="F109" i="10"/>
  <c r="F110" i="10"/>
  <c r="F112" i="10"/>
  <c r="F114" i="10"/>
  <c r="F115" i="10"/>
  <c r="F134" i="10"/>
  <c r="F135" i="10"/>
  <c r="F139" i="10"/>
  <c r="F142" i="10"/>
  <c r="F144" i="10"/>
  <c r="F146" i="10"/>
  <c r="F152" i="10"/>
  <c r="F154" i="10"/>
  <c r="F160" i="10"/>
  <c r="F161" i="10"/>
  <c r="F163" i="10"/>
  <c r="F166" i="10"/>
  <c r="F173" i="10"/>
  <c r="F183" i="10"/>
  <c r="F202" i="10"/>
  <c r="F204" i="10"/>
  <c r="F216" i="10"/>
  <c r="F226" i="10"/>
  <c r="F234" i="10"/>
  <c r="F256" i="10"/>
  <c r="F261" i="10"/>
  <c r="F276" i="10"/>
  <c r="F300" i="10"/>
  <c r="F301" i="10"/>
  <c r="F302" i="10"/>
  <c r="F303" i="10"/>
  <c r="F308" i="10"/>
  <c r="F309" i="10"/>
  <c r="F310" i="10"/>
  <c r="F311" i="10"/>
  <c r="F312" i="10"/>
  <c r="F314" i="10"/>
  <c r="F315" i="10"/>
  <c r="F319" i="10"/>
  <c r="F320" i="10"/>
  <c r="F328" i="10"/>
  <c r="F348" i="10"/>
  <c r="F354" i="10"/>
  <c r="F357" i="10"/>
  <c r="F373" i="10"/>
  <c r="F379" i="10"/>
  <c r="F383" i="10"/>
  <c r="F386" i="10"/>
  <c r="F387" i="10"/>
  <c r="F389" i="10"/>
  <c r="F400" i="10"/>
  <c r="F408" i="10"/>
  <c r="F419" i="10"/>
  <c r="F422" i="10"/>
  <c r="F430" i="10"/>
  <c r="F432" i="10"/>
  <c r="F437" i="10"/>
  <c r="F439" i="10"/>
  <c r="F442" i="10"/>
  <c r="F450" i="10"/>
  <c r="F452" i="10"/>
  <c r="F465" i="10"/>
  <c r="F468" i="10"/>
  <c r="F469" i="10"/>
  <c r="F476" i="10"/>
  <c r="F483" i="10"/>
  <c r="F487" i="10"/>
  <c r="F489" i="10"/>
  <c r="F499" i="10"/>
  <c r="F502" i="10"/>
  <c r="F520" i="10"/>
  <c r="F521" i="10"/>
  <c r="F531" i="10"/>
  <c r="F533" i="10"/>
  <c r="F535" i="10"/>
  <c r="F536" i="10"/>
  <c r="F537" i="10"/>
  <c r="F538" i="10"/>
  <c r="F543" i="10"/>
  <c r="F544" i="10"/>
  <c r="F546" i="10"/>
  <c r="F547" i="10"/>
  <c r="F549" i="10"/>
  <c r="F550" i="10"/>
  <c r="F551" i="10"/>
  <c r="F554" i="10"/>
  <c r="R15" i="10"/>
  <c r="W15" i="10"/>
  <c r="X15" i="10"/>
  <c r="Y15" i="10"/>
  <c r="S14" i="10"/>
  <c r="T14" i="10"/>
  <c r="V14" i="10"/>
  <c r="U14" i="10"/>
  <c r="AB14" i="10"/>
  <c r="AC14" i="10"/>
  <c r="R14" i="10"/>
  <c r="W14" i="10"/>
  <c r="X14" i="10"/>
  <c r="Y14" i="10"/>
  <c r="S13" i="10"/>
  <c r="T13" i="10"/>
  <c r="V13" i="10"/>
  <c r="U13" i="10"/>
  <c r="AB13" i="10"/>
  <c r="AC13" i="10"/>
  <c r="R13" i="10"/>
  <c r="W13" i="10"/>
  <c r="X13" i="10"/>
  <c r="Y13" i="10"/>
  <c r="S12" i="10"/>
  <c r="T12" i="10"/>
  <c r="V12" i="10"/>
  <c r="U12" i="10"/>
  <c r="AB12" i="10"/>
  <c r="AC12" i="10"/>
  <c r="R12" i="10"/>
  <c r="W12" i="10"/>
  <c r="X12" i="10"/>
  <c r="Y12" i="10"/>
  <c r="S11" i="10"/>
  <c r="T11" i="10"/>
  <c r="V11" i="10"/>
  <c r="U11" i="10"/>
  <c r="AB11" i="10"/>
  <c r="AC11" i="10"/>
  <c r="R11" i="10"/>
  <c r="W11" i="10"/>
  <c r="X11" i="10"/>
  <c r="Y11" i="10"/>
  <c r="S10" i="10"/>
  <c r="T10" i="10"/>
  <c r="V10" i="10"/>
  <c r="U10" i="10"/>
  <c r="AB10" i="10"/>
  <c r="AC10" i="10"/>
  <c r="R10" i="10"/>
  <c r="W10" i="10"/>
  <c r="X10" i="10"/>
  <c r="Y10" i="10"/>
  <c r="S9" i="10"/>
  <c r="T9" i="10"/>
  <c r="V9" i="10"/>
  <c r="U9" i="10"/>
  <c r="AB9" i="10"/>
  <c r="AC9" i="10"/>
  <c r="R9" i="10"/>
  <c r="W9" i="10"/>
  <c r="X9" i="10"/>
  <c r="Y9" i="10"/>
  <c r="S8" i="10"/>
  <c r="T8" i="10"/>
  <c r="V8" i="10"/>
  <c r="U8" i="10"/>
  <c r="AB8" i="10"/>
  <c r="AC8" i="10"/>
  <c r="R8" i="10"/>
  <c r="W8" i="10"/>
  <c r="X8" i="10"/>
  <c r="Y8" i="10"/>
  <c r="S7" i="10"/>
  <c r="T7" i="10"/>
  <c r="V7" i="10"/>
  <c r="U7" i="10"/>
  <c r="AB7" i="10"/>
  <c r="AC7" i="10"/>
  <c r="R7" i="10"/>
  <c r="W7" i="10"/>
  <c r="X7" i="10"/>
  <c r="Y7" i="10"/>
  <c r="S6" i="10"/>
  <c r="T6" i="10"/>
  <c r="V6" i="10"/>
  <c r="U6" i="10"/>
  <c r="AB6" i="10"/>
  <c r="AC6" i="10"/>
  <c r="R6" i="10"/>
  <c r="W6" i="10"/>
  <c r="X6" i="10"/>
  <c r="Y6" i="10"/>
  <c r="S5" i="10"/>
  <c r="T5" i="10"/>
  <c r="V5" i="10"/>
  <c r="U5" i="10"/>
  <c r="AB5" i="10"/>
  <c r="AC5" i="10"/>
  <c r="R5" i="10"/>
  <c r="W5" i="10"/>
  <c r="X5" i="10"/>
  <c r="Y5" i="10"/>
  <c r="S4" i="10"/>
  <c r="T4" i="10"/>
  <c r="V4" i="10"/>
  <c r="U4" i="10"/>
  <c r="AB4" i="10"/>
  <c r="AC4" i="10"/>
  <c r="R4" i="10"/>
  <c r="W4" i="10"/>
  <c r="X4" i="10"/>
  <c r="Y4" i="10"/>
  <c r="S3" i="10"/>
  <c r="T3" i="10"/>
  <c r="V3" i="10"/>
  <c r="U3" i="10"/>
  <c r="AB3" i="10"/>
  <c r="AC3" i="10"/>
  <c r="R3" i="10"/>
  <c r="W3" i="10"/>
  <c r="X3" i="10"/>
  <c r="Y3" i="10"/>
  <c r="S17" i="12"/>
  <c r="T17" i="12"/>
  <c r="V17" i="12"/>
  <c r="U17" i="12"/>
  <c r="AB17" i="12"/>
  <c r="AC17" i="12"/>
  <c r="R17" i="12"/>
  <c r="W17" i="12"/>
  <c r="X17" i="12"/>
  <c r="Y17" i="12"/>
  <c r="S16" i="12"/>
  <c r="T16" i="12"/>
  <c r="V16" i="12"/>
  <c r="U16" i="12"/>
  <c r="AB16" i="12"/>
  <c r="AC16" i="12"/>
  <c r="R16" i="12"/>
  <c r="W16" i="12"/>
  <c r="X16" i="12"/>
  <c r="Y16" i="12"/>
  <c r="S15" i="12"/>
  <c r="T15" i="12"/>
  <c r="V15" i="12"/>
  <c r="U15" i="12"/>
  <c r="AB15" i="12"/>
  <c r="AC15" i="12"/>
  <c r="R15" i="12"/>
  <c r="W15" i="12"/>
  <c r="X15" i="12"/>
  <c r="Y15" i="12"/>
  <c r="S14" i="12"/>
  <c r="T14" i="12"/>
  <c r="V14" i="12"/>
  <c r="U14" i="12"/>
  <c r="AB14" i="12"/>
  <c r="AC14" i="12"/>
  <c r="R14" i="12"/>
  <c r="W14" i="12"/>
  <c r="X14" i="12"/>
  <c r="Y14" i="12"/>
  <c r="S13" i="12"/>
  <c r="T13" i="12"/>
  <c r="V13" i="12"/>
  <c r="U13" i="12"/>
  <c r="AB13" i="12"/>
  <c r="AC13" i="12"/>
  <c r="R13" i="12"/>
  <c r="W13" i="12"/>
  <c r="X13" i="12"/>
  <c r="Y13" i="12"/>
  <c r="S12" i="12"/>
  <c r="T12" i="12"/>
  <c r="V12" i="12"/>
  <c r="U12" i="12"/>
  <c r="AB12" i="12"/>
  <c r="AC12" i="12"/>
  <c r="R12" i="12"/>
  <c r="W12" i="12"/>
  <c r="X12" i="12"/>
  <c r="Y12" i="12"/>
  <c r="S11" i="12"/>
  <c r="T11" i="12"/>
  <c r="V11" i="12"/>
  <c r="U11" i="12"/>
  <c r="AB11" i="12"/>
  <c r="AC11" i="12"/>
  <c r="R11" i="12"/>
  <c r="W11" i="12"/>
  <c r="X11" i="12"/>
  <c r="Y11" i="12"/>
  <c r="S10" i="12"/>
  <c r="T10" i="12"/>
  <c r="V10" i="12"/>
  <c r="U10" i="12"/>
  <c r="AB10" i="12"/>
  <c r="AC10" i="12"/>
  <c r="R10" i="12"/>
  <c r="W10" i="12"/>
  <c r="X10" i="12"/>
  <c r="Y10" i="12"/>
  <c r="S9" i="12"/>
  <c r="T9" i="12"/>
  <c r="V9" i="12"/>
  <c r="U9" i="12"/>
  <c r="AB9" i="12"/>
  <c r="AC9" i="12"/>
  <c r="R9" i="12"/>
  <c r="W9" i="12"/>
  <c r="X9" i="12"/>
  <c r="Y9" i="12"/>
  <c r="S8" i="12"/>
  <c r="T8" i="12"/>
  <c r="V8" i="12"/>
  <c r="U8" i="12"/>
  <c r="AB8" i="12"/>
  <c r="AC8" i="12"/>
  <c r="R8" i="12"/>
  <c r="W8" i="12"/>
  <c r="X8" i="12"/>
  <c r="Y8" i="12"/>
  <c r="S7" i="12"/>
  <c r="T7" i="12"/>
  <c r="V7" i="12"/>
  <c r="U7" i="12"/>
  <c r="AB7" i="12"/>
  <c r="AC7" i="12"/>
  <c r="R7" i="12"/>
  <c r="W7" i="12"/>
  <c r="X7" i="12"/>
  <c r="Y7" i="12"/>
  <c r="S6" i="12"/>
  <c r="T6" i="12"/>
  <c r="V6" i="12"/>
  <c r="U6" i="12"/>
  <c r="AB6" i="12"/>
  <c r="AC6" i="12"/>
  <c r="R6" i="12"/>
  <c r="W6" i="12"/>
  <c r="X6" i="12"/>
  <c r="Y6" i="12"/>
  <c r="S5" i="12"/>
  <c r="T5" i="12"/>
  <c r="V5" i="12"/>
  <c r="U5" i="12"/>
  <c r="AB5" i="12"/>
  <c r="AC5" i="12"/>
  <c r="R5" i="12"/>
  <c r="W5" i="12"/>
  <c r="X5" i="12"/>
  <c r="Y5" i="12"/>
  <c r="S4" i="12"/>
  <c r="T4" i="12"/>
  <c r="V4" i="12"/>
  <c r="U4" i="12"/>
  <c r="AB4" i="12"/>
  <c r="AC4" i="12"/>
  <c r="R4" i="12"/>
  <c r="W4" i="12"/>
  <c r="X4" i="12"/>
  <c r="Y4" i="12"/>
  <c r="S3" i="12"/>
  <c r="T3" i="12"/>
  <c r="V3" i="12"/>
  <c r="U3" i="12"/>
  <c r="AB3" i="12"/>
  <c r="AC3" i="12"/>
  <c r="R3" i="12"/>
  <c r="W3" i="12"/>
  <c r="X3" i="12"/>
  <c r="Y3" i="12"/>
  <c r="S15" i="3"/>
  <c r="T15" i="3"/>
  <c r="V15" i="3"/>
  <c r="U15" i="3"/>
  <c r="AB15" i="3"/>
  <c r="AC15" i="3"/>
  <c r="R15" i="3"/>
  <c r="W15" i="3"/>
  <c r="X15" i="3"/>
  <c r="Y15" i="3"/>
  <c r="S14" i="3"/>
  <c r="T14" i="3"/>
  <c r="V14" i="3"/>
  <c r="U14" i="3"/>
  <c r="AB14" i="3"/>
  <c r="AC14" i="3"/>
  <c r="R14" i="3"/>
  <c r="W14" i="3"/>
  <c r="X14" i="3"/>
  <c r="Y14" i="3"/>
  <c r="S13" i="3"/>
  <c r="T13" i="3"/>
  <c r="V13" i="3"/>
  <c r="U13" i="3"/>
  <c r="AB13" i="3"/>
  <c r="AC13" i="3"/>
  <c r="R13" i="3"/>
  <c r="W13" i="3"/>
  <c r="X13" i="3"/>
  <c r="Y13" i="3"/>
  <c r="S12" i="3"/>
  <c r="T12" i="3"/>
  <c r="V12" i="3"/>
  <c r="U12" i="3"/>
  <c r="AB12" i="3"/>
  <c r="AC12" i="3"/>
  <c r="F537" i="3"/>
  <c r="F585" i="3"/>
  <c r="F587" i="3"/>
  <c r="F594" i="3"/>
  <c r="F2" i="3"/>
  <c r="F3" i="3"/>
  <c r="F5" i="3"/>
  <c r="F15" i="3"/>
  <c r="F18" i="3"/>
  <c r="F20" i="3"/>
  <c r="F23" i="3"/>
  <c r="F24" i="3"/>
  <c r="F29" i="3"/>
  <c r="F30" i="3"/>
  <c r="F32" i="3"/>
  <c r="F34" i="3"/>
  <c r="F39" i="3"/>
  <c r="F40" i="3"/>
  <c r="F42" i="3"/>
  <c r="F44" i="3"/>
  <c r="F45" i="3"/>
  <c r="F50" i="3"/>
  <c r="F51" i="3"/>
  <c r="F56" i="3"/>
  <c r="F62" i="3"/>
  <c r="F71" i="3"/>
  <c r="F80" i="3"/>
  <c r="F85" i="3"/>
  <c r="F88" i="3"/>
  <c r="F98" i="3"/>
  <c r="F102" i="3"/>
  <c r="F108" i="3"/>
  <c r="F111" i="3"/>
  <c r="F119" i="3"/>
  <c r="F128" i="3"/>
  <c r="F133" i="3"/>
  <c r="F134" i="3"/>
  <c r="F142" i="3"/>
  <c r="F144" i="3"/>
  <c r="F145" i="3"/>
  <c r="F146" i="3"/>
  <c r="F151" i="3"/>
  <c r="F170" i="3"/>
  <c r="F209" i="3"/>
  <c r="F220" i="3"/>
  <c r="F236" i="3"/>
  <c r="F239" i="3"/>
  <c r="F254" i="3"/>
  <c r="F279" i="3"/>
  <c r="F292" i="3"/>
  <c r="F302" i="3"/>
  <c r="F303" i="3"/>
  <c r="F327" i="3"/>
  <c r="F331" i="3"/>
  <c r="F348" i="3"/>
  <c r="F363" i="3"/>
  <c r="F370" i="3"/>
  <c r="F401" i="3"/>
  <c r="F423" i="3"/>
  <c r="F453" i="3"/>
  <c r="F457" i="3"/>
  <c r="F475" i="3"/>
  <c r="F602" i="3"/>
  <c r="R12" i="3"/>
  <c r="W12" i="3"/>
  <c r="X12" i="3"/>
  <c r="Y12" i="3"/>
  <c r="S11" i="3"/>
  <c r="T11" i="3"/>
  <c r="V11" i="3"/>
  <c r="U11" i="3"/>
  <c r="AB11" i="3"/>
  <c r="AC11" i="3"/>
  <c r="R11" i="3"/>
  <c r="W11" i="3"/>
  <c r="X11" i="3"/>
  <c r="Y11" i="3"/>
  <c r="S10" i="3"/>
  <c r="T10" i="3"/>
  <c r="V10" i="3"/>
  <c r="U10" i="3"/>
  <c r="AB10" i="3"/>
  <c r="AC10" i="3"/>
  <c r="R10" i="3"/>
  <c r="W10" i="3"/>
  <c r="X10" i="3"/>
  <c r="Y10" i="3"/>
  <c r="S9" i="3"/>
  <c r="T9" i="3"/>
  <c r="V9" i="3"/>
  <c r="U9" i="3"/>
  <c r="AB9" i="3"/>
  <c r="AC9" i="3"/>
  <c r="R9" i="3"/>
  <c r="W9" i="3"/>
  <c r="X9" i="3"/>
  <c r="Y9" i="3"/>
  <c r="S8" i="3"/>
  <c r="T8" i="3"/>
  <c r="V8" i="3"/>
  <c r="U8" i="3"/>
  <c r="AB8" i="3"/>
  <c r="AC8" i="3"/>
  <c r="R8" i="3"/>
  <c r="W8" i="3"/>
  <c r="X8" i="3"/>
  <c r="Y8" i="3"/>
  <c r="S7" i="3"/>
  <c r="T7" i="3"/>
  <c r="V7" i="3"/>
  <c r="U7" i="3"/>
  <c r="AB7" i="3"/>
  <c r="AC7" i="3"/>
  <c r="R7" i="3"/>
  <c r="W7" i="3"/>
  <c r="X7" i="3"/>
  <c r="Y7" i="3"/>
  <c r="S6" i="3"/>
  <c r="T6" i="3"/>
  <c r="V6" i="3"/>
  <c r="U6" i="3"/>
  <c r="AB6" i="3"/>
  <c r="AC6" i="3"/>
  <c r="R6" i="3"/>
  <c r="W6" i="3"/>
  <c r="X6" i="3"/>
  <c r="Y6" i="3"/>
  <c r="S5" i="3"/>
  <c r="T5" i="3"/>
  <c r="V5" i="3"/>
  <c r="U5" i="3"/>
  <c r="AB5" i="3"/>
  <c r="AC5" i="3"/>
  <c r="R5" i="3"/>
  <c r="W5" i="3"/>
  <c r="X5" i="3"/>
  <c r="Y5" i="3"/>
  <c r="S4" i="3"/>
  <c r="T4" i="3"/>
  <c r="V4" i="3"/>
  <c r="U4" i="3"/>
  <c r="AB4" i="3"/>
  <c r="AC4" i="3"/>
  <c r="R4" i="3"/>
  <c r="W4" i="3"/>
  <c r="X4" i="3"/>
  <c r="Y4" i="3"/>
  <c r="S3" i="3"/>
  <c r="T3" i="3"/>
  <c r="V3" i="3"/>
  <c r="U3" i="3"/>
  <c r="AB3" i="3"/>
  <c r="AC3" i="3"/>
  <c r="R3" i="3"/>
  <c r="W3" i="3"/>
  <c r="X3" i="3"/>
  <c r="Y3" i="3"/>
  <c r="S17" i="6"/>
  <c r="T17" i="6"/>
  <c r="V17" i="6"/>
  <c r="U17" i="6"/>
  <c r="AB17" i="6"/>
  <c r="AC17" i="6"/>
  <c r="R17" i="6"/>
  <c r="W17" i="6"/>
  <c r="X17" i="6"/>
  <c r="Y17" i="6"/>
  <c r="S16" i="6"/>
  <c r="T16" i="6"/>
  <c r="V16" i="6"/>
  <c r="U16" i="6"/>
  <c r="AB16" i="6"/>
  <c r="AC16" i="6"/>
  <c r="R16" i="6"/>
  <c r="W16" i="6"/>
  <c r="X16" i="6"/>
  <c r="Y16" i="6"/>
  <c r="S15" i="6"/>
  <c r="T15" i="6"/>
  <c r="V15" i="6"/>
  <c r="U15" i="6"/>
  <c r="AB15" i="6"/>
  <c r="AC15" i="6"/>
  <c r="R15" i="6"/>
  <c r="W15" i="6"/>
  <c r="X15" i="6"/>
  <c r="Y15" i="6"/>
  <c r="S14" i="6"/>
  <c r="T14" i="6"/>
  <c r="V14" i="6"/>
  <c r="U14" i="6"/>
  <c r="AB14" i="6"/>
  <c r="AC14" i="6"/>
  <c r="R14" i="6"/>
  <c r="W14" i="6"/>
  <c r="X14" i="6"/>
  <c r="Y14" i="6"/>
  <c r="S13" i="6"/>
  <c r="T13" i="6"/>
  <c r="V13" i="6"/>
  <c r="U13" i="6"/>
  <c r="AB13" i="6"/>
  <c r="AC13" i="6"/>
  <c r="R13" i="6"/>
  <c r="W13" i="6"/>
  <c r="X13" i="6"/>
  <c r="Y13" i="6"/>
  <c r="S12" i="6"/>
  <c r="T12" i="6"/>
  <c r="V12" i="6"/>
  <c r="U12" i="6"/>
  <c r="AB12" i="6"/>
  <c r="AC12" i="6"/>
  <c r="R12" i="6"/>
  <c r="W12" i="6"/>
  <c r="X12" i="6"/>
  <c r="Y12" i="6"/>
  <c r="S11" i="6"/>
  <c r="T11" i="6"/>
  <c r="V11" i="6"/>
  <c r="U11" i="6"/>
  <c r="AB11" i="6"/>
  <c r="AC11" i="6"/>
  <c r="R11" i="6"/>
  <c r="W11" i="6"/>
  <c r="X11" i="6"/>
  <c r="Y11" i="6"/>
  <c r="S10" i="6"/>
  <c r="T10" i="6"/>
  <c r="V10" i="6"/>
  <c r="U10" i="6"/>
  <c r="AB10" i="6"/>
  <c r="AC10" i="6"/>
  <c r="R10" i="6"/>
  <c r="W10" i="6"/>
  <c r="X10" i="6"/>
  <c r="Y10" i="6"/>
  <c r="S9" i="6"/>
  <c r="T9" i="6"/>
  <c r="V9" i="6"/>
  <c r="U9" i="6"/>
  <c r="AB9" i="6"/>
  <c r="AC9" i="6"/>
  <c r="R9" i="6"/>
  <c r="W9" i="6"/>
  <c r="X9" i="6"/>
  <c r="Y9" i="6"/>
  <c r="S8" i="6"/>
  <c r="T8" i="6"/>
  <c r="V8" i="6"/>
  <c r="U8" i="6"/>
  <c r="AB8" i="6"/>
  <c r="AC8" i="6"/>
  <c r="R8" i="6"/>
  <c r="W8" i="6"/>
  <c r="X8" i="6"/>
  <c r="Y8" i="6"/>
  <c r="S7" i="6"/>
  <c r="T7" i="6"/>
  <c r="V7" i="6"/>
  <c r="U7" i="6"/>
  <c r="AB7" i="6"/>
  <c r="AC7" i="6"/>
  <c r="R7" i="6"/>
  <c r="W7" i="6"/>
  <c r="X7" i="6"/>
  <c r="Y7" i="6"/>
  <c r="S6" i="6"/>
  <c r="T6" i="6"/>
  <c r="V6" i="6"/>
  <c r="U6" i="6"/>
  <c r="AB6" i="6"/>
  <c r="AC6" i="6"/>
  <c r="R6" i="6"/>
  <c r="W6" i="6"/>
  <c r="X6" i="6"/>
  <c r="Y6" i="6"/>
  <c r="S5" i="6"/>
  <c r="T5" i="6"/>
  <c r="V5" i="6"/>
  <c r="U5" i="6"/>
  <c r="AB5" i="6"/>
  <c r="AC5" i="6"/>
  <c r="R5" i="6"/>
  <c r="W5" i="6"/>
  <c r="X5" i="6"/>
  <c r="Y5" i="6"/>
  <c r="S4" i="6"/>
  <c r="T4" i="6"/>
  <c r="V4" i="6"/>
  <c r="U4" i="6"/>
  <c r="AB4" i="6"/>
  <c r="AC4" i="6"/>
  <c r="R4" i="6"/>
  <c r="W4" i="6"/>
  <c r="X4" i="6"/>
  <c r="Y4" i="6"/>
  <c r="S3" i="6"/>
  <c r="T3" i="6"/>
  <c r="V3" i="6"/>
  <c r="U3" i="6"/>
  <c r="AB3" i="6"/>
  <c r="AC3" i="6"/>
  <c r="R3" i="6"/>
  <c r="W3" i="6"/>
  <c r="X3" i="6"/>
  <c r="Y3" i="6"/>
  <c r="S17" i="5"/>
  <c r="T17" i="5"/>
  <c r="V17" i="5"/>
  <c r="U17" i="5"/>
  <c r="AB17" i="5"/>
  <c r="AC17" i="5"/>
  <c r="R17" i="5"/>
  <c r="W17" i="5"/>
  <c r="X17" i="5"/>
  <c r="Y17" i="5"/>
  <c r="S16" i="5"/>
  <c r="T16" i="5"/>
  <c r="V16" i="5"/>
  <c r="U16" i="5"/>
  <c r="AB16" i="5"/>
  <c r="AC16" i="5"/>
  <c r="R16" i="5"/>
  <c r="W16" i="5"/>
  <c r="X16" i="5"/>
  <c r="Y16" i="5"/>
  <c r="S15" i="5"/>
  <c r="T15" i="5"/>
  <c r="V15" i="5"/>
  <c r="U15" i="5"/>
  <c r="AB15" i="5"/>
  <c r="AC15" i="5"/>
  <c r="R15" i="5"/>
  <c r="W15" i="5"/>
  <c r="X15" i="5"/>
  <c r="Y15" i="5"/>
  <c r="S14" i="5"/>
  <c r="T14" i="5"/>
  <c r="V14" i="5"/>
  <c r="U14" i="5"/>
  <c r="AB14" i="5"/>
  <c r="AC14" i="5"/>
  <c r="R14" i="5"/>
  <c r="W14" i="5"/>
  <c r="X14" i="5"/>
  <c r="Y14" i="5"/>
  <c r="S13" i="5"/>
  <c r="T13" i="5"/>
  <c r="V13" i="5"/>
  <c r="U13" i="5"/>
  <c r="AB13" i="5"/>
  <c r="AC13" i="5"/>
  <c r="R13" i="5"/>
  <c r="W13" i="5"/>
  <c r="X13" i="5"/>
  <c r="Y13" i="5"/>
  <c r="S12" i="5"/>
  <c r="T12" i="5"/>
  <c r="V12" i="5"/>
  <c r="U12" i="5"/>
  <c r="AB12" i="5"/>
  <c r="AC12" i="5"/>
  <c r="R12" i="5"/>
  <c r="W12" i="5"/>
  <c r="X12" i="5"/>
  <c r="Y12" i="5"/>
  <c r="S11" i="5"/>
  <c r="T11" i="5"/>
  <c r="V11" i="5"/>
  <c r="U11" i="5"/>
  <c r="AB11" i="5"/>
  <c r="AC11" i="5"/>
  <c r="R11" i="5"/>
  <c r="W11" i="5"/>
  <c r="X11" i="5"/>
  <c r="Y11" i="5"/>
  <c r="S10" i="5"/>
  <c r="T10" i="5"/>
  <c r="V10" i="5"/>
  <c r="U10" i="5"/>
  <c r="AB10" i="5"/>
  <c r="AC10" i="5"/>
  <c r="R10" i="5"/>
  <c r="W10" i="5"/>
  <c r="X10" i="5"/>
  <c r="Y10" i="5"/>
  <c r="S9" i="5"/>
  <c r="T9" i="5"/>
  <c r="V9" i="5"/>
  <c r="U9" i="5"/>
  <c r="AB9" i="5"/>
  <c r="AC9" i="5"/>
  <c r="R9" i="5"/>
  <c r="W9" i="5"/>
  <c r="X9" i="5"/>
  <c r="Y9" i="5"/>
  <c r="S8" i="5"/>
  <c r="T8" i="5"/>
  <c r="V8" i="5"/>
  <c r="U8" i="5"/>
  <c r="AB8" i="5"/>
  <c r="AC8" i="5"/>
  <c r="R8" i="5"/>
  <c r="W8" i="5"/>
  <c r="X8" i="5"/>
  <c r="Y8" i="5"/>
  <c r="S7" i="5"/>
  <c r="T7" i="5"/>
  <c r="V7" i="5"/>
  <c r="U7" i="5"/>
  <c r="AB7" i="5"/>
  <c r="AC7" i="5"/>
  <c r="R7" i="5"/>
  <c r="W7" i="5"/>
  <c r="X7" i="5"/>
  <c r="Y7" i="5"/>
  <c r="S6" i="5"/>
  <c r="T6" i="5"/>
  <c r="V6" i="5"/>
  <c r="U6" i="5"/>
  <c r="AB6" i="5"/>
  <c r="AC6" i="5"/>
  <c r="R6" i="5"/>
  <c r="W6" i="5"/>
  <c r="X6" i="5"/>
  <c r="Y6" i="5"/>
  <c r="S5" i="5"/>
  <c r="T5" i="5"/>
  <c r="V5" i="5"/>
  <c r="U5" i="5"/>
  <c r="AB5" i="5"/>
  <c r="AC5" i="5"/>
  <c r="R5" i="5"/>
  <c r="W5" i="5"/>
  <c r="X5" i="5"/>
  <c r="Y5" i="5"/>
  <c r="S4" i="5"/>
  <c r="T4" i="5"/>
  <c r="V4" i="5"/>
  <c r="U4" i="5"/>
  <c r="AB4" i="5"/>
  <c r="AC4" i="5"/>
  <c r="R4" i="5"/>
  <c r="W4" i="5"/>
  <c r="X4" i="5"/>
  <c r="Y4" i="5"/>
  <c r="S3" i="5"/>
  <c r="T3" i="5"/>
  <c r="V3" i="5"/>
  <c r="U3" i="5"/>
  <c r="AB3" i="5"/>
  <c r="AC3" i="5"/>
  <c r="R3" i="5"/>
  <c r="W3" i="5"/>
  <c r="X3" i="5"/>
  <c r="Y3" i="5"/>
  <c r="S17" i="4"/>
  <c r="T17" i="4"/>
  <c r="V17" i="4"/>
  <c r="U17" i="4"/>
  <c r="AB17" i="4"/>
  <c r="AC17" i="4"/>
  <c r="R17" i="4"/>
  <c r="W17" i="4"/>
  <c r="X17" i="4"/>
  <c r="Y17" i="4"/>
  <c r="S16" i="4"/>
  <c r="T16" i="4"/>
  <c r="V16" i="4"/>
  <c r="U16" i="4"/>
  <c r="AB16" i="4"/>
  <c r="AC16" i="4"/>
  <c r="R16" i="4"/>
  <c r="W16" i="4"/>
  <c r="X16" i="4"/>
  <c r="Y16" i="4"/>
  <c r="S15" i="4"/>
  <c r="T15" i="4"/>
  <c r="V15" i="4"/>
  <c r="U15" i="4"/>
  <c r="AB15" i="4"/>
  <c r="AC15" i="4"/>
  <c r="R15" i="4"/>
  <c r="W15" i="4"/>
  <c r="X15" i="4"/>
  <c r="Y15" i="4"/>
  <c r="S14" i="4"/>
  <c r="T14" i="4"/>
  <c r="V14" i="4"/>
  <c r="U14" i="4"/>
  <c r="AB14" i="4"/>
  <c r="AC14" i="4"/>
  <c r="R14" i="4"/>
  <c r="W14" i="4"/>
  <c r="X14" i="4"/>
  <c r="Y14" i="4"/>
  <c r="S13" i="4"/>
  <c r="T13" i="4"/>
  <c r="V13" i="4"/>
  <c r="U13" i="4"/>
  <c r="AB13" i="4"/>
  <c r="AC13" i="4"/>
  <c r="R13" i="4"/>
  <c r="W13" i="4"/>
  <c r="X13" i="4"/>
  <c r="Y13" i="4"/>
  <c r="S12" i="4"/>
  <c r="T12" i="4"/>
  <c r="V12" i="4"/>
  <c r="U12" i="4"/>
  <c r="AB12" i="4"/>
  <c r="AC12" i="4"/>
  <c r="R12" i="4"/>
  <c r="W12" i="4"/>
  <c r="X12" i="4"/>
  <c r="Y12" i="4"/>
  <c r="S11" i="4"/>
  <c r="T11" i="4"/>
  <c r="V11" i="4"/>
  <c r="U11" i="4"/>
  <c r="AB11" i="4"/>
  <c r="AC11" i="4"/>
  <c r="R11" i="4"/>
  <c r="W11" i="4"/>
  <c r="X11" i="4"/>
  <c r="Y11" i="4"/>
  <c r="S10" i="4"/>
  <c r="T10" i="4"/>
  <c r="V10" i="4"/>
  <c r="U10" i="4"/>
  <c r="AB10" i="4"/>
  <c r="AC10" i="4"/>
  <c r="R10" i="4"/>
  <c r="W10" i="4"/>
  <c r="X10" i="4"/>
  <c r="Y10" i="4"/>
  <c r="S9" i="4"/>
  <c r="T9" i="4"/>
  <c r="V9" i="4"/>
  <c r="U9" i="4"/>
  <c r="AB9" i="4"/>
  <c r="AC9" i="4"/>
  <c r="R9" i="4"/>
  <c r="W9" i="4"/>
  <c r="X9" i="4"/>
  <c r="Y9" i="4"/>
  <c r="S8" i="4"/>
  <c r="T8" i="4"/>
  <c r="V8" i="4"/>
  <c r="U8" i="4"/>
  <c r="AB8" i="4"/>
  <c r="AC8" i="4"/>
  <c r="R8" i="4"/>
  <c r="W8" i="4"/>
  <c r="X8" i="4"/>
  <c r="Y8" i="4"/>
  <c r="S7" i="4"/>
  <c r="T7" i="4"/>
  <c r="V7" i="4"/>
  <c r="U7" i="4"/>
  <c r="AB7" i="4"/>
  <c r="AC7" i="4"/>
  <c r="R7" i="4"/>
  <c r="W7" i="4"/>
  <c r="X7" i="4"/>
  <c r="Y7" i="4"/>
  <c r="S6" i="4"/>
  <c r="T6" i="4"/>
  <c r="V6" i="4"/>
  <c r="U6" i="4"/>
  <c r="AB6" i="4"/>
  <c r="AC6" i="4"/>
  <c r="R6" i="4"/>
  <c r="W6" i="4"/>
  <c r="X6" i="4"/>
  <c r="Y6" i="4"/>
  <c r="S5" i="4"/>
  <c r="T5" i="4"/>
  <c r="V5" i="4"/>
  <c r="U5" i="4"/>
  <c r="AB5" i="4"/>
  <c r="AC5" i="4"/>
  <c r="R5" i="4"/>
  <c r="W5" i="4"/>
  <c r="X5" i="4"/>
  <c r="Y5" i="4"/>
  <c r="S4" i="4"/>
  <c r="T4" i="4"/>
  <c r="V4" i="4"/>
  <c r="U4" i="4"/>
  <c r="AB4" i="4"/>
  <c r="AC4" i="4"/>
  <c r="R4" i="4"/>
  <c r="W4" i="4"/>
  <c r="X4" i="4"/>
  <c r="Y4" i="4"/>
  <c r="S3" i="4"/>
  <c r="T3" i="4"/>
  <c r="V3" i="4"/>
  <c r="U3" i="4"/>
  <c r="AB3" i="4"/>
  <c r="AC3" i="4"/>
  <c r="R3" i="4"/>
  <c r="W3" i="4"/>
  <c r="X3" i="4"/>
  <c r="Y3" i="4"/>
  <c r="S17" i="1"/>
  <c r="T17" i="1"/>
  <c r="V17" i="1"/>
  <c r="U17" i="1"/>
  <c r="AB17" i="1"/>
  <c r="AC17" i="1"/>
  <c r="R17" i="1"/>
  <c r="W17" i="1"/>
  <c r="X17" i="1"/>
  <c r="Y17" i="1"/>
  <c r="S16" i="1"/>
  <c r="T16" i="1"/>
  <c r="V16" i="1"/>
  <c r="U16" i="1"/>
  <c r="AB16" i="1"/>
  <c r="AC16" i="1"/>
  <c r="R16" i="1"/>
  <c r="W16" i="1"/>
  <c r="X16" i="1"/>
  <c r="Y16" i="1"/>
  <c r="S15" i="1"/>
  <c r="T15" i="1"/>
  <c r="V15" i="1"/>
  <c r="U15" i="1"/>
  <c r="AB15" i="1"/>
  <c r="AC15" i="1"/>
  <c r="R15" i="1"/>
  <c r="W15" i="1"/>
  <c r="X15" i="1"/>
  <c r="Y15" i="1"/>
  <c r="S14" i="1"/>
  <c r="T14" i="1"/>
  <c r="V14" i="1"/>
  <c r="U14" i="1"/>
  <c r="AB14" i="1"/>
  <c r="AC14" i="1"/>
  <c r="R14" i="1"/>
  <c r="W14" i="1"/>
  <c r="X14" i="1"/>
  <c r="Y14" i="1"/>
  <c r="S13" i="1"/>
  <c r="T13" i="1"/>
  <c r="V13" i="1"/>
  <c r="U13" i="1"/>
  <c r="AB13" i="1"/>
  <c r="AC13" i="1"/>
  <c r="R13" i="1"/>
  <c r="W13" i="1"/>
  <c r="X13" i="1"/>
  <c r="Y13" i="1"/>
  <c r="S12" i="1"/>
  <c r="T12" i="1"/>
  <c r="V12" i="1"/>
  <c r="U12" i="1"/>
  <c r="AB12" i="1"/>
  <c r="AC12" i="1"/>
  <c r="R12" i="1"/>
  <c r="W12" i="1"/>
  <c r="X12" i="1"/>
  <c r="Y12" i="1"/>
  <c r="S11" i="1"/>
  <c r="T11" i="1"/>
  <c r="V11" i="1"/>
  <c r="U11" i="1"/>
  <c r="AB11" i="1"/>
  <c r="AC11" i="1"/>
  <c r="R11" i="1"/>
  <c r="W11" i="1"/>
  <c r="X11" i="1"/>
  <c r="Y11" i="1"/>
  <c r="S10" i="1"/>
  <c r="T10" i="1"/>
  <c r="V10" i="1"/>
  <c r="U10" i="1"/>
  <c r="AB10" i="1"/>
  <c r="AC10" i="1"/>
  <c r="R10" i="1"/>
  <c r="W10" i="1"/>
  <c r="X10" i="1"/>
  <c r="Y10" i="1"/>
  <c r="S9" i="1"/>
  <c r="T9" i="1"/>
  <c r="V9" i="1"/>
  <c r="U9" i="1"/>
  <c r="AB9" i="1"/>
  <c r="AC9" i="1"/>
  <c r="R9" i="1"/>
  <c r="W9" i="1"/>
  <c r="X9" i="1"/>
  <c r="Y9" i="1"/>
  <c r="S8" i="1"/>
  <c r="T8" i="1"/>
  <c r="V8" i="1"/>
  <c r="U8" i="1"/>
  <c r="AB8" i="1"/>
  <c r="AC8" i="1"/>
  <c r="R8" i="1"/>
  <c r="W8" i="1"/>
  <c r="X8" i="1"/>
  <c r="Y8" i="1"/>
  <c r="S7" i="1"/>
  <c r="T7" i="1"/>
  <c r="V7" i="1"/>
  <c r="U7" i="1"/>
  <c r="AB7" i="1"/>
  <c r="AC7" i="1"/>
  <c r="R7" i="1"/>
  <c r="W7" i="1"/>
  <c r="X7" i="1"/>
  <c r="Y7" i="1"/>
  <c r="S6" i="1"/>
  <c r="T6" i="1"/>
  <c r="V6" i="1"/>
  <c r="U6" i="1"/>
  <c r="AB6" i="1"/>
  <c r="AC6" i="1"/>
  <c r="R6" i="1"/>
  <c r="W6" i="1"/>
  <c r="X6" i="1"/>
  <c r="Y6" i="1"/>
  <c r="S5" i="1"/>
  <c r="T5" i="1"/>
  <c r="V5" i="1"/>
  <c r="U5" i="1"/>
  <c r="AB5" i="1"/>
  <c r="AC5" i="1"/>
  <c r="R5" i="1"/>
  <c r="W5" i="1"/>
  <c r="X5" i="1"/>
  <c r="Y5" i="1"/>
  <c r="S4" i="1"/>
  <c r="T4" i="1"/>
  <c r="V4" i="1"/>
  <c r="U4" i="1"/>
  <c r="AB4" i="1"/>
  <c r="AC4" i="1"/>
  <c r="R4" i="1"/>
  <c r="W4" i="1"/>
  <c r="X4" i="1"/>
  <c r="Y4" i="1"/>
  <c r="S3" i="1"/>
  <c r="T3" i="1"/>
  <c r="V3" i="1"/>
  <c r="U3" i="1"/>
  <c r="AB3" i="1"/>
  <c r="AC3" i="1"/>
  <c r="R3" i="1"/>
  <c r="W3" i="1"/>
  <c r="X3" i="1"/>
  <c r="Y3" i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S17" i="2"/>
  <c r="T17" i="2"/>
  <c r="V17" i="2"/>
  <c r="U17" i="2"/>
  <c r="AB17" i="2"/>
  <c r="R17" i="2"/>
  <c r="W17" i="2"/>
  <c r="X17" i="2"/>
  <c r="Y17" i="2"/>
  <c r="S16" i="2"/>
  <c r="T16" i="2"/>
  <c r="V16" i="2"/>
  <c r="U16" i="2"/>
  <c r="AB16" i="2"/>
  <c r="R16" i="2"/>
  <c r="W16" i="2"/>
  <c r="X16" i="2"/>
  <c r="Y16" i="2"/>
  <c r="S15" i="2"/>
  <c r="T15" i="2"/>
  <c r="V15" i="2"/>
  <c r="U15" i="2"/>
  <c r="AB15" i="2"/>
  <c r="R15" i="2"/>
  <c r="W15" i="2"/>
  <c r="X15" i="2"/>
  <c r="Y15" i="2"/>
  <c r="S14" i="2"/>
  <c r="T14" i="2"/>
  <c r="V14" i="2"/>
  <c r="U14" i="2"/>
  <c r="AB14" i="2"/>
  <c r="R14" i="2"/>
  <c r="W14" i="2"/>
  <c r="X14" i="2"/>
  <c r="Y14" i="2"/>
  <c r="S13" i="2"/>
  <c r="T13" i="2"/>
  <c r="V13" i="2"/>
  <c r="U13" i="2"/>
  <c r="AB13" i="2"/>
  <c r="R13" i="2"/>
  <c r="W13" i="2"/>
  <c r="X13" i="2"/>
  <c r="Y13" i="2"/>
  <c r="S12" i="2"/>
  <c r="T12" i="2"/>
  <c r="V12" i="2"/>
  <c r="U12" i="2"/>
  <c r="AB12" i="2"/>
  <c r="R12" i="2"/>
  <c r="W12" i="2"/>
  <c r="X12" i="2"/>
  <c r="Y12" i="2"/>
  <c r="S11" i="2"/>
  <c r="T11" i="2"/>
  <c r="V11" i="2"/>
  <c r="U11" i="2"/>
  <c r="AB11" i="2"/>
  <c r="R11" i="2"/>
  <c r="W11" i="2"/>
  <c r="X11" i="2"/>
  <c r="Y11" i="2"/>
  <c r="S10" i="2"/>
  <c r="T10" i="2"/>
  <c r="V10" i="2"/>
  <c r="U10" i="2"/>
  <c r="AB10" i="2"/>
  <c r="R10" i="2"/>
  <c r="W10" i="2"/>
  <c r="X10" i="2"/>
  <c r="Y10" i="2"/>
  <c r="S9" i="2"/>
  <c r="T9" i="2"/>
  <c r="V9" i="2"/>
  <c r="U9" i="2"/>
  <c r="AB9" i="2"/>
  <c r="R9" i="2"/>
  <c r="W9" i="2"/>
  <c r="X9" i="2"/>
  <c r="Y9" i="2"/>
  <c r="S8" i="2"/>
  <c r="T8" i="2"/>
  <c r="V8" i="2"/>
  <c r="U8" i="2"/>
  <c r="AB8" i="2"/>
  <c r="R8" i="2"/>
  <c r="W8" i="2"/>
  <c r="X8" i="2"/>
  <c r="Y8" i="2"/>
  <c r="S7" i="2"/>
  <c r="T7" i="2"/>
  <c r="V7" i="2"/>
  <c r="U7" i="2"/>
  <c r="AB7" i="2"/>
  <c r="R7" i="2"/>
  <c r="W7" i="2"/>
  <c r="X7" i="2"/>
  <c r="Y7" i="2"/>
  <c r="S6" i="2"/>
  <c r="T6" i="2"/>
  <c r="V6" i="2"/>
  <c r="U6" i="2"/>
  <c r="AB6" i="2"/>
  <c r="R6" i="2"/>
  <c r="W6" i="2"/>
  <c r="X6" i="2"/>
  <c r="Y6" i="2"/>
  <c r="S5" i="2"/>
  <c r="T5" i="2"/>
  <c r="V5" i="2"/>
  <c r="U5" i="2"/>
  <c r="AB5" i="2"/>
  <c r="R5" i="2"/>
  <c r="W5" i="2"/>
  <c r="X5" i="2"/>
  <c r="Y5" i="2"/>
  <c r="S4" i="2"/>
  <c r="T4" i="2"/>
  <c r="V4" i="2"/>
  <c r="U4" i="2"/>
  <c r="AB4" i="2"/>
  <c r="R4" i="2"/>
  <c r="W4" i="2"/>
  <c r="X4" i="2"/>
  <c r="Y4" i="2"/>
  <c r="S3" i="2"/>
  <c r="T3" i="2"/>
  <c r="V3" i="2"/>
  <c r="U3" i="2"/>
  <c r="AB3" i="2"/>
  <c r="R3" i="2"/>
  <c r="W3" i="2"/>
  <c r="X3" i="2"/>
  <c r="Y3" i="2"/>
  <c r="AC3" i="2"/>
  <c r="F14" i="12"/>
  <c r="F53" i="12"/>
  <c r="F78" i="12"/>
  <c r="F96" i="12"/>
  <c r="F258" i="12"/>
  <c r="F287" i="12"/>
  <c r="F295" i="12"/>
  <c r="F297" i="12"/>
  <c r="F309" i="12"/>
  <c r="F317" i="12"/>
  <c r="F346" i="12"/>
  <c r="F347" i="12"/>
  <c r="F350" i="12"/>
  <c r="F360" i="12"/>
  <c r="F364" i="12"/>
  <c r="F462" i="12"/>
  <c r="F469" i="12"/>
  <c r="F512" i="12"/>
  <c r="F514" i="12"/>
  <c r="F520" i="12"/>
  <c r="F540" i="12"/>
  <c r="F545" i="12"/>
  <c r="F547" i="12"/>
  <c r="F548" i="12"/>
  <c r="F550" i="12"/>
  <c r="F551" i="12"/>
  <c r="F576" i="12"/>
  <c r="F577" i="12"/>
  <c r="F579" i="12"/>
  <c r="F583" i="12"/>
  <c r="F588" i="12"/>
  <c r="F596" i="12"/>
  <c r="F599" i="12"/>
  <c r="F600" i="12"/>
  <c r="F666" i="9"/>
  <c r="F664" i="9"/>
  <c r="F656" i="9"/>
  <c r="F654" i="9"/>
  <c r="F652" i="9"/>
  <c r="F645" i="9"/>
  <c r="F642" i="9"/>
  <c r="F620" i="9"/>
  <c r="F618" i="9"/>
  <c r="F614" i="9"/>
  <c r="F612" i="9"/>
  <c r="F602" i="9"/>
  <c r="F537" i="9"/>
  <c r="F534" i="9"/>
  <c r="F533" i="9"/>
  <c r="F515" i="9"/>
  <c r="F510" i="9"/>
  <c r="F502" i="9"/>
  <c r="F491" i="9"/>
  <c r="F489" i="9"/>
  <c r="F486" i="9"/>
  <c r="F485" i="9"/>
  <c r="F483" i="9"/>
  <c r="F479" i="9"/>
  <c r="F472" i="9"/>
  <c r="F447" i="9"/>
  <c r="F433" i="9"/>
  <c r="F427" i="9"/>
  <c r="F424" i="9"/>
  <c r="F406" i="9"/>
  <c r="F398" i="9"/>
  <c r="F380" i="9"/>
  <c r="F372" i="9"/>
  <c r="F366" i="9"/>
  <c r="F363" i="9"/>
  <c r="F343" i="9"/>
  <c r="F337" i="9"/>
  <c r="F317" i="9"/>
  <c r="F292" i="9"/>
  <c r="F290" i="9"/>
  <c r="F247" i="9"/>
  <c r="F228" i="9"/>
  <c r="F208" i="9"/>
  <c r="F201" i="9"/>
  <c r="F199" i="9"/>
  <c r="F197" i="9"/>
  <c r="F191" i="9"/>
  <c r="F190" i="9"/>
  <c r="F178" i="9"/>
  <c r="F171" i="9"/>
  <c r="F170" i="9"/>
  <c r="F138" i="9"/>
  <c r="F120" i="9"/>
  <c r="F66" i="9"/>
  <c r="F50" i="9"/>
  <c r="F48" i="9"/>
  <c r="F43" i="9"/>
  <c r="X15" i="7"/>
  <c r="X14" i="7"/>
  <c r="S17" i="7"/>
  <c r="T17" i="7"/>
  <c r="V17" i="7"/>
  <c r="U17" i="7"/>
  <c r="AB17" i="7"/>
  <c r="R17" i="7"/>
  <c r="W17" i="7"/>
  <c r="X17" i="7"/>
  <c r="Y17" i="7"/>
  <c r="S16" i="7"/>
  <c r="T16" i="7"/>
  <c r="V16" i="7"/>
  <c r="U16" i="7"/>
  <c r="AB16" i="7"/>
  <c r="R16" i="7"/>
  <c r="W16" i="7"/>
  <c r="X16" i="7"/>
  <c r="Y16" i="7"/>
  <c r="S15" i="7"/>
  <c r="T15" i="7"/>
  <c r="V15" i="7"/>
  <c r="U15" i="7"/>
  <c r="AB15" i="7"/>
  <c r="R15" i="7"/>
  <c r="W15" i="7"/>
  <c r="Y15" i="7"/>
  <c r="S14" i="7"/>
  <c r="T14" i="7"/>
  <c r="V14" i="7"/>
  <c r="U14" i="7"/>
  <c r="AB14" i="7"/>
  <c r="R14" i="7"/>
  <c r="W14" i="7"/>
  <c r="Y14" i="7"/>
  <c r="S13" i="7"/>
  <c r="T13" i="7"/>
  <c r="V13" i="7"/>
  <c r="U13" i="7"/>
  <c r="AB13" i="7"/>
  <c r="R13" i="7"/>
  <c r="W13" i="7"/>
  <c r="X13" i="7"/>
  <c r="Y13" i="7"/>
  <c r="S12" i="7"/>
  <c r="T12" i="7"/>
  <c r="V12" i="7"/>
  <c r="U12" i="7"/>
  <c r="AB12" i="7"/>
  <c r="R12" i="7"/>
  <c r="W12" i="7"/>
  <c r="X12" i="7"/>
  <c r="Y12" i="7"/>
  <c r="S11" i="7"/>
  <c r="T11" i="7"/>
  <c r="V11" i="7"/>
  <c r="U11" i="7"/>
  <c r="AB11" i="7"/>
  <c r="R11" i="7"/>
  <c r="W11" i="7"/>
  <c r="X11" i="7"/>
  <c r="Y11" i="7"/>
  <c r="S10" i="7"/>
  <c r="T10" i="7"/>
  <c r="V10" i="7"/>
  <c r="U10" i="7"/>
  <c r="AB10" i="7"/>
  <c r="R10" i="7"/>
  <c r="W10" i="7"/>
  <c r="X10" i="7"/>
  <c r="Y10" i="7"/>
  <c r="S9" i="7"/>
  <c r="T9" i="7"/>
  <c r="V9" i="7"/>
  <c r="U9" i="7"/>
  <c r="AB9" i="7"/>
  <c r="R9" i="7"/>
  <c r="W9" i="7"/>
  <c r="X9" i="7"/>
  <c r="Y9" i="7"/>
  <c r="S8" i="7"/>
  <c r="T8" i="7"/>
  <c r="V8" i="7"/>
  <c r="U8" i="7"/>
  <c r="AB8" i="7"/>
  <c r="R8" i="7"/>
  <c r="W8" i="7"/>
  <c r="X8" i="7"/>
  <c r="Y8" i="7"/>
  <c r="S7" i="7"/>
  <c r="T7" i="7"/>
  <c r="V7" i="7"/>
  <c r="U7" i="7"/>
  <c r="AB7" i="7"/>
  <c r="R7" i="7"/>
  <c r="W7" i="7"/>
  <c r="X7" i="7"/>
  <c r="Y7" i="7"/>
  <c r="S6" i="7"/>
  <c r="T6" i="7"/>
  <c r="V6" i="7"/>
  <c r="U6" i="7"/>
  <c r="AB6" i="7"/>
  <c r="R6" i="7"/>
  <c r="W6" i="7"/>
  <c r="X6" i="7"/>
  <c r="Y6" i="7"/>
  <c r="S5" i="7"/>
  <c r="T5" i="7"/>
  <c r="V5" i="7"/>
  <c r="U5" i="7"/>
  <c r="AB5" i="7"/>
  <c r="R5" i="7"/>
  <c r="W5" i="7"/>
  <c r="X5" i="7"/>
  <c r="Y5" i="7"/>
  <c r="S4" i="7"/>
  <c r="T4" i="7"/>
  <c r="V4" i="7"/>
  <c r="U4" i="7"/>
  <c r="AB4" i="7"/>
  <c r="R4" i="7"/>
  <c r="W4" i="7"/>
  <c r="X4" i="7"/>
  <c r="Y4" i="7"/>
  <c r="S3" i="7"/>
  <c r="T3" i="7"/>
  <c r="V3" i="7"/>
  <c r="U3" i="7"/>
  <c r="AB3" i="7"/>
  <c r="R3" i="7"/>
  <c r="W3" i="7"/>
  <c r="X3" i="7"/>
  <c r="Y3" i="7"/>
  <c r="S17" i="8"/>
  <c r="T17" i="8"/>
  <c r="V17" i="8"/>
  <c r="U17" i="8"/>
  <c r="AB17" i="8"/>
  <c r="R17" i="8"/>
  <c r="W17" i="8"/>
  <c r="X17" i="8"/>
  <c r="Y17" i="8"/>
  <c r="S16" i="8"/>
  <c r="T16" i="8"/>
  <c r="V16" i="8"/>
  <c r="U16" i="8"/>
  <c r="AB16" i="8"/>
  <c r="R16" i="8"/>
  <c r="W16" i="8"/>
  <c r="X16" i="8"/>
  <c r="Y16" i="8"/>
  <c r="S15" i="8"/>
  <c r="T15" i="8"/>
  <c r="V15" i="8"/>
  <c r="U15" i="8"/>
  <c r="AB15" i="8"/>
  <c r="R15" i="8"/>
  <c r="W15" i="8"/>
  <c r="X15" i="8"/>
  <c r="Y15" i="8"/>
  <c r="S14" i="8"/>
  <c r="T14" i="8"/>
  <c r="V14" i="8"/>
  <c r="U14" i="8"/>
  <c r="AB14" i="8"/>
  <c r="R14" i="8"/>
  <c r="W14" i="8"/>
  <c r="X14" i="8"/>
  <c r="Y14" i="8"/>
  <c r="S13" i="8"/>
  <c r="T13" i="8"/>
  <c r="V13" i="8"/>
  <c r="U13" i="8"/>
  <c r="AB13" i="8"/>
  <c r="R13" i="8"/>
  <c r="W13" i="8"/>
  <c r="X13" i="8"/>
  <c r="Y13" i="8"/>
  <c r="S12" i="8"/>
  <c r="T12" i="8"/>
  <c r="V12" i="8"/>
  <c r="U12" i="8"/>
  <c r="AB12" i="8"/>
  <c r="R12" i="8"/>
  <c r="W12" i="8"/>
  <c r="X12" i="8"/>
  <c r="Y12" i="8"/>
  <c r="S11" i="8"/>
  <c r="T11" i="8"/>
  <c r="V11" i="8"/>
  <c r="U11" i="8"/>
  <c r="AB11" i="8"/>
  <c r="R11" i="8"/>
  <c r="W11" i="8"/>
  <c r="X11" i="8"/>
  <c r="Y11" i="8"/>
  <c r="S10" i="8"/>
  <c r="T10" i="8"/>
  <c r="V10" i="8"/>
  <c r="U10" i="8"/>
  <c r="AB10" i="8"/>
  <c r="R10" i="8"/>
  <c r="W10" i="8"/>
  <c r="X10" i="8"/>
  <c r="Y10" i="8"/>
  <c r="S9" i="8"/>
  <c r="T9" i="8"/>
  <c r="V9" i="8"/>
  <c r="U9" i="8"/>
  <c r="AB9" i="8"/>
  <c r="R9" i="8"/>
  <c r="W9" i="8"/>
  <c r="X9" i="8"/>
  <c r="Y9" i="8"/>
  <c r="S8" i="8"/>
  <c r="T8" i="8"/>
  <c r="V8" i="8"/>
  <c r="U8" i="8"/>
  <c r="AB8" i="8"/>
  <c r="R8" i="8"/>
  <c r="W8" i="8"/>
  <c r="X8" i="8"/>
  <c r="Y8" i="8"/>
  <c r="S7" i="8"/>
  <c r="T7" i="8"/>
  <c r="V7" i="8"/>
  <c r="U7" i="8"/>
  <c r="AB7" i="8"/>
  <c r="R7" i="8"/>
  <c r="W7" i="8"/>
  <c r="X7" i="8"/>
  <c r="Y7" i="8"/>
  <c r="S6" i="8"/>
  <c r="T6" i="8"/>
  <c r="V6" i="8"/>
  <c r="U6" i="8"/>
  <c r="AB6" i="8"/>
  <c r="R6" i="8"/>
  <c r="W6" i="8"/>
  <c r="X6" i="8"/>
  <c r="Y6" i="8"/>
  <c r="S5" i="8"/>
  <c r="T5" i="8"/>
  <c r="V5" i="8"/>
  <c r="U5" i="8"/>
  <c r="AB5" i="8"/>
  <c r="R5" i="8"/>
  <c r="W5" i="8"/>
  <c r="X5" i="8"/>
  <c r="Y5" i="8"/>
  <c r="S4" i="8"/>
  <c r="T4" i="8"/>
  <c r="V4" i="8"/>
  <c r="U4" i="8"/>
  <c r="AB4" i="8"/>
  <c r="R4" i="8"/>
  <c r="W4" i="8"/>
  <c r="X4" i="8"/>
  <c r="Y4" i="8"/>
  <c r="S3" i="8"/>
  <c r="T3" i="8"/>
  <c r="V3" i="8"/>
  <c r="U3" i="8"/>
  <c r="AB3" i="8"/>
  <c r="R3" i="8"/>
  <c r="W3" i="8"/>
  <c r="X3" i="8"/>
  <c r="Y3" i="8"/>
  <c r="F604" i="8"/>
  <c r="F574" i="8"/>
  <c r="F569" i="8"/>
  <c r="F550" i="8"/>
  <c r="F549" i="8"/>
  <c r="F542" i="8"/>
  <c r="F535" i="8"/>
  <c r="F532" i="8"/>
  <c r="F526" i="8"/>
  <c r="F524" i="8"/>
  <c r="F505" i="8"/>
  <c r="F486" i="8"/>
  <c r="F485" i="8"/>
  <c r="F478" i="8"/>
  <c r="F476" i="8"/>
  <c r="F468" i="8"/>
  <c r="F467" i="8"/>
  <c r="F463" i="8"/>
  <c r="F459" i="8"/>
  <c r="F457" i="8"/>
  <c r="F454" i="8"/>
  <c r="F446" i="8"/>
  <c r="F445" i="8"/>
  <c r="F439" i="8"/>
  <c r="F437" i="8"/>
  <c r="F428" i="8"/>
  <c r="F427" i="8"/>
  <c r="F426" i="8"/>
  <c r="F424" i="8"/>
  <c r="F419" i="8"/>
  <c r="F416" i="8"/>
  <c r="F415" i="8"/>
  <c r="F413" i="8"/>
  <c r="F408" i="8"/>
  <c r="F402" i="8"/>
  <c r="F400" i="8"/>
  <c r="F392" i="8"/>
  <c r="F389" i="8"/>
  <c r="F384" i="8"/>
  <c r="F372" i="8"/>
  <c r="F371" i="8"/>
  <c r="F370" i="8"/>
  <c r="F369" i="8"/>
  <c r="F367" i="8"/>
  <c r="F364" i="8"/>
  <c r="F356" i="8"/>
  <c r="F354" i="8"/>
  <c r="F328" i="8"/>
  <c r="F324" i="8"/>
  <c r="F303" i="8"/>
  <c r="F300" i="8"/>
  <c r="F294" i="8"/>
  <c r="F290" i="8"/>
  <c r="F272" i="8"/>
  <c r="F202" i="8"/>
  <c r="F182" i="8"/>
  <c r="F145" i="8"/>
  <c r="F138" i="8"/>
  <c r="F135" i="8"/>
  <c r="F128" i="8"/>
  <c r="F121" i="8"/>
  <c r="F112" i="8"/>
  <c r="F101" i="8"/>
  <c r="F87" i="8"/>
  <c r="F75" i="8"/>
  <c r="F64" i="8"/>
  <c r="F46" i="8"/>
  <c r="F36" i="8"/>
  <c r="F35" i="8"/>
  <c r="F30" i="8"/>
  <c r="F29" i="8"/>
  <c r="F10" i="8"/>
  <c r="F2" i="8"/>
  <c r="F397" i="7"/>
  <c r="F394" i="7"/>
  <c r="F393" i="7"/>
  <c r="F392" i="7"/>
  <c r="F390" i="7"/>
  <c r="F383" i="7"/>
  <c r="F359" i="7"/>
  <c r="F358" i="7"/>
  <c r="F357" i="7"/>
  <c r="F352" i="7"/>
  <c r="F349" i="7"/>
  <c r="F348" i="7"/>
  <c r="F347" i="7"/>
  <c r="F346" i="7"/>
  <c r="F345" i="7"/>
  <c r="F342" i="7"/>
  <c r="F340" i="7"/>
  <c r="F339" i="7"/>
  <c r="F334" i="7"/>
  <c r="F332" i="7"/>
  <c r="F329" i="7"/>
  <c r="F327" i="7"/>
  <c r="F323" i="7"/>
  <c r="F318" i="7"/>
  <c r="F316" i="7"/>
  <c r="F315" i="7"/>
  <c r="F310" i="7"/>
  <c r="F309" i="7"/>
  <c r="F305" i="7"/>
  <c r="F304" i="7"/>
  <c r="F303" i="7"/>
  <c r="F302" i="7"/>
  <c r="F301" i="7"/>
  <c r="F298" i="7"/>
  <c r="F294" i="7"/>
  <c r="F292" i="7"/>
  <c r="F291" i="7"/>
  <c r="F276" i="7"/>
  <c r="F275" i="7"/>
  <c r="F273" i="7"/>
  <c r="F262" i="7"/>
  <c r="F259" i="7"/>
  <c r="F247" i="7"/>
  <c r="F241" i="7"/>
  <c r="F239" i="7"/>
  <c r="F238" i="7"/>
  <c r="F236" i="7"/>
  <c r="F234" i="7"/>
  <c r="F233" i="7"/>
  <c r="F228" i="7"/>
  <c r="F204" i="7"/>
  <c r="F201" i="7"/>
  <c r="F200" i="7"/>
  <c r="F189" i="7"/>
  <c r="F169" i="7"/>
  <c r="F139" i="7"/>
  <c r="F125" i="7"/>
  <c r="F103" i="7"/>
  <c r="F98" i="7"/>
  <c r="F65" i="7"/>
  <c r="F57" i="7"/>
  <c r="F52" i="7"/>
  <c r="F45" i="7"/>
  <c r="F43" i="7"/>
  <c r="F33" i="7"/>
  <c r="F708" i="6"/>
  <c r="F710" i="6"/>
  <c r="F636" i="6"/>
  <c r="F605" i="6"/>
  <c r="F621" i="6"/>
  <c r="F549" i="6"/>
  <c r="F487" i="6"/>
  <c r="F434" i="6"/>
  <c r="F441" i="6"/>
  <c r="F456" i="6"/>
  <c r="F457" i="6"/>
  <c r="F367" i="6"/>
  <c r="F379" i="6"/>
  <c r="F380" i="6"/>
  <c r="F387" i="6"/>
  <c r="F15" i="6"/>
  <c r="F17" i="6"/>
  <c r="F18" i="6"/>
  <c r="F22" i="6"/>
  <c r="F24" i="6"/>
  <c r="F25" i="6"/>
  <c r="F28" i="6"/>
  <c r="F31" i="6"/>
  <c r="F32" i="6"/>
  <c r="F33" i="6"/>
  <c r="F35" i="6"/>
  <c r="F36" i="6"/>
  <c r="F37" i="6"/>
  <c r="F40" i="6"/>
  <c r="F47" i="6"/>
  <c r="F52" i="6"/>
  <c r="F67" i="6"/>
  <c r="F73" i="6"/>
  <c r="F76" i="6"/>
  <c r="F80" i="6"/>
  <c r="F89" i="6"/>
  <c r="F91" i="6"/>
  <c r="F92" i="6"/>
  <c r="F93" i="6"/>
  <c r="F98" i="6"/>
  <c r="F112" i="6"/>
  <c r="F115" i="6"/>
  <c r="F120" i="6"/>
  <c r="F133" i="6"/>
  <c r="F141" i="6"/>
  <c r="F149" i="6"/>
  <c r="F166" i="6"/>
  <c r="F168" i="6"/>
  <c r="F186" i="6"/>
  <c r="F188" i="6"/>
  <c r="F198" i="6"/>
  <c r="F207" i="6"/>
  <c r="F258" i="6"/>
  <c r="F298" i="6"/>
  <c r="F299" i="6"/>
  <c r="F328" i="6"/>
  <c r="F357" i="6"/>
  <c r="F358" i="6"/>
  <c r="F397" i="6"/>
  <c r="F402" i="6"/>
  <c r="F406" i="6"/>
  <c r="F409" i="6"/>
  <c r="F2" i="6"/>
  <c r="F3" i="6"/>
  <c r="F4" i="6"/>
  <c r="F5" i="6"/>
  <c r="F473" i="5"/>
  <c r="F453" i="5"/>
  <c r="F451" i="5"/>
  <c r="F449" i="5"/>
  <c r="F448" i="5"/>
  <c r="F446" i="5"/>
  <c r="F445" i="5"/>
  <c r="F443" i="5"/>
  <c r="F438" i="5"/>
  <c r="F436" i="5"/>
  <c r="F427" i="5"/>
  <c r="F425" i="5"/>
  <c r="F422" i="5"/>
  <c r="F421" i="5"/>
  <c r="F420" i="5"/>
  <c r="F419" i="5"/>
  <c r="F418" i="5"/>
  <c r="F417" i="5"/>
  <c r="F415" i="5"/>
  <c r="F411" i="5"/>
  <c r="F410" i="5"/>
  <c r="F409" i="5"/>
  <c r="F402" i="5"/>
  <c r="F400" i="5"/>
  <c r="F399" i="5"/>
  <c r="F397" i="5"/>
  <c r="F392" i="5"/>
  <c r="F388" i="5"/>
  <c r="F387" i="5"/>
  <c r="F384" i="5"/>
  <c r="F381" i="5"/>
  <c r="F377" i="5"/>
  <c r="F375" i="5"/>
  <c r="F374" i="5"/>
  <c r="F373" i="5"/>
  <c r="F370" i="5"/>
  <c r="F363" i="5"/>
  <c r="F361" i="5"/>
  <c r="F359" i="5"/>
  <c r="F355" i="5"/>
  <c r="F353" i="5"/>
  <c r="F339" i="5"/>
  <c r="F327" i="5"/>
  <c r="F325" i="5"/>
  <c r="F323" i="5"/>
  <c r="F322" i="5"/>
  <c r="F319" i="5"/>
  <c r="F314" i="5"/>
  <c r="F313" i="5"/>
  <c r="F297" i="5"/>
  <c r="F276" i="5"/>
  <c r="F273" i="5"/>
  <c r="F272" i="5"/>
  <c r="F250" i="5"/>
  <c r="F218" i="5"/>
  <c r="F217" i="5"/>
  <c r="F213" i="5"/>
  <c r="F212" i="5"/>
  <c r="F198" i="5"/>
  <c r="F197" i="5"/>
  <c r="F195" i="5"/>
  <c r="F192" i="5"/>
  <c r="F190" i="5"/>
  <c r="F187" i="5"/>
  <c r="F185" i="5"/>
  <c r="F182" i="5"/>
  <c r="F181" i="5"/>
  <c r="F180" i="5"/>
  <c r="F179" i="5"/>
  <c r="F177" i="5"/>
  <c r="F174" i="5"/>
  <c r="F172" i="5"/>
  <c r="F170" i="5"/>
  <c r="F167" i="5"/>
  <c r="F166" i="5"/>
  <c r="F160" i="5"/>
  <c r="F133" i="5"/>
  <c r="F124" i="5"/>
  <c r="F122" i="5"/>
  <c r="F92" i="5"/>
  <c r="F91" i="5"/>
  <c r="F80" i="5"/>
  <c r="F77" i="5"/>
  <c r="F74" i="5"/>
  <c r="F73" i="5"/>
  <c r="F71" i="5"/>
  <c r="F70" i="5"/>
  <c r="F69" i="5"/>
  <c r="F60" i="5"/>
  <c r="F55" i="5"/>
  <c r="F53" i="5"/>
  <c r="F45" i="5"/>
  <c r="F44" i="5"/>
  <c r="F34" i="5"/>
  <c r="F632" i="4"/>
  <c r="F631" i="4"/>
  <c r="F611" i="4"/>
  <c r="F593" i="4"/>
  <c r="F544" i="4"/>
  <c r="F543" i="4"/>
  <c r="F542" i="4"/>
  <c r="F541" i="4"/>
  <c r="F540" i="4"/>
  <c r="F539" i="4"/>
  <c r="F538" i="4"/>
  <c r="F523" i="4"/>
  <c r="F519" i="4"/>
  <c r="F502" i="4"/>
  <c r="F499" i="4"/>
  <c r="F495" i="4"/>
  <c r="F491" i="4"/>
  <c r="F490" i="4"/>
  <c r="F486" i="4"/>
  <c r="F484" i="4"/>
  <c r="F469" i="4"/>
  <c r="F465" i="4"/>
  <c r="F448" i="4"/>
  <c r="F445" i="4"/>
  <c r="F441" i="4"/>
  <c r="F437" i="4"/>
  <c r="F436" i="4"/>
  <c r="F432" i="4"/>
  <c r="F430" i="4"/>
  <c r="F405" i="4"/>
  <c r="F401" i="4"/>
  <c r="F399" i="4"/>
  <c r="F394" i="4"/>
  <c r="F379" i="4"/>
  <c r="F363" i="4"/>
  <c r="F329" i="4"/>
  <c r="F328" i="4"/>
  <c r="F326" i="4"/>
  <c r="F325" i="4"/>
  <c r="F318" i="4"/>
  <c r="F315" i="4"/>
  <c r="F314" i="4"/>
  <c r="F302" i="4"/>
  <c r="F289" i="4"/>
  <c r="F275" i="4"/>
  <c r="F263" i="4"/>
  <c r="F262" i="4"/>
  <c r="F255" i="4"/>
  <c r="F222" i="4"/>
  <c r="F218" i="4"/>
  <c r="F205" i="4"/>
  <c r="F154" i="4"/>
  <c r="F106" i="4"/>
  <c r="F62" i="4"/>
  <c r="F56" i="4"/>
  <c r="F54" i="4"/>
  <c r="F44" i="4"/>
  <c r="F35" i="4"/>
  <c r="F17" i="4"/>
  <c r="F526" i="2"/>
  <c r="F524" i="2"/>
  <c r="F385" i="2"/>
  <c r="F388" i="2"/>
  <c r="F390" i="2"/>
  <c r="F395" i="2"/>
  <c r="F396" i="2"/>
  <c r="F397" i="2"/>
  <c r="F398" i="2"/>
  <c r="F400" i="2"/>
  <c r="F402" i="2"/>
  <c r="F403" i="2"/>
  <c r="F404" i="2"/>
  <c r="F405" i="2"/>
  <c r="F407" i="2"/>
  <c r="F408" i="2"/>
  <c r="F411" i="2"/>
  <c r="F413" i="2"/>
  <c r="F414" i="2"/>
  <c r="F415" i="2"/>
  <c r="F416" i="2"/>
  <c r="F417" i="2"/>
  <c r="F418" i="2"/>
  <c r="F419" i="2"/>
  <c r="F420" i="2"/>
  <c r="F421" i="2"/>
  <c r="F422" i="2"/>
  <c r="F338" i="2"/>
  <c r="F359" i="2"/>
  <c r="F176" i="2"/>
  <c r="F231" i="2"/>
  <c r="F232" i="2"/>
  <c r="F261" i="2"/>
  <c r="F190" i="2"/>
  <c r="F212" i="2"/>
  <c r="F122" i="2"/>
  <c r="F89" i="2"/>
  <c r="F50" i="2"/>
  <c r="F30" i="2"/>
  <c r="F584" i="1"/>
  <c r="F599" i="1"/>
</calcChain>
</file>

<file path=xl/sharedStrings.xml><?xml version="1.0" encoding="utf-8"?>
<sst xmlns="http://schemas.openxmlformats.org/spreadsheetml/2006/main" count="31022" uniqueCount="1246">
  <si>
    <t>TEAM</t>
  </si>
  <si>
    <t>OPPO</t>
  </si>
  <si>
    <t>DATA</t>
  </si>
  <si>
    <t>COMP</t>
  </si>
  <si>
    <t>RES</t>
  </si>
  <si>
    <t>APPEAR</t>
  </si>
  <si>
    <t>GOALS</t>
  </si>
  <si>
    <t>A</t>
  </si>
  <si>
    <t>SH</t>
  </si>
  <si>
    <t>SG</t>
  </si>
  <si>
    <t>FC</t>
  </si>
  <si>
    <t>FS</t>
  </si>
  <si>
    <t>YC</t>
  </si>
  <si>
    <t>RC</t>
  </si>
  <si>
    <t>PSG</t>
  </si>
  <si>
    <t>A - Lille</t>
  </si>
  <si>
    <t>Ligue 1</t>
  </si>
  <si>
    <t>L 1-0</t>
  </si>
  <si>
    <t>H - Metz</t>
  </si>
  <si>
    <t>W 2-0</t>
  </si>
  <si>
    <t>A - Marseille</t>
  </si>
  <si>
    <t>H - Nantes</t>
  </si>
  <si>
    <t>D 1-1</t>
  </si>
  <si>
    <t>A - Guingamp</t>
  </si>
  <si>
    <t>W 0-1</t>
  </si>
  <si>
    <t>H - Troyes</t>
  </si>
  <si>
    <t>W 3-1</t>
  </si>
  <si>
    <t>A - Bastia</t>
  </si>
  <si>
    <t>A - Lyon</t>
  </si>
  <si>
    <t>L 3-0</t>
  </si>
  <si>
    <t>H - Bordeaux</t>
  </si>
  <si>
    <t>W 1-0</t>
  </si>
  <si>
    <t>A - Montpellier</t>
  </si>
  <si>
    <t>D 0-0</t>
  </si>
  <si>
    <t>H - Lorient</t>
  </si>
  <si>
    <t>W 5-0</t>
  </si>
  <si>
    <t>A - Lens</t>
  </si>
  <si>
    <t>A - Rennes</t>
  </si>
  <si>
    <t>W 1-2</t>
  </si>
  <si>
    <t>H - Monaco</t>
  </si>
  <si>
    <t>L 1-2</t>
  </si>
  <si>
    <t>H - Rangers</t>
  </si>
  <si>
    <t>UEFA</t>
  </si>
  <si>
    <t>H - Marseille</t>
  </si>
  <si>
    <t>A - Nantes</t>
  </si>
  <si>
    <t>A - Rangers</t>
  </si>
  <si>
    <t>H - Guingamp</t>
  </si>
  <si>
    <t>A - Troyes</t>
  </si>
  <si>
    <t>H - Bastia</t>
  </si>
  <si>
    <t>A - Sedan</t>
  </si>
  <si>
    <t>H - Rapid Vienna</t>
  </si>
  <si>
    <t>W 4-0</t>
  </si>
  <si>
    <t>H - Lyon</t>
  </si>
  <si>
    <t>D 2-2</t>
  </si>
  <si>
    <t>A - Bordeaux</t>
  </si>
  <si>
    <t>H - Montpellier</t>
  </si>
  <si>
    <t>A - Lorient</t>
  </si>
  <si>
    <t>H - Lens</t>
  </si>
  <si>
    <t>H - Rennes</t>
  </si>
  <si>
    <t>W 3-0</t>
  </si>
  <si>
    <t>A - Monaco</t>
  </si>
  <si>
    <t>H - Sochaux</t>
  </si>
  <si>
    <t>A - Auxerre</t>
  </si>
  <si>
    <t>W 2-1</t>
  </si>
  <si>
    <t>L 0-1</t>
  </si>
  <si>
    <t>A - Sochaux</t>
  </si>
  <si>
    <t>H - Sedan</t>
  </si>
  <si>
    <t>W 0-3</t>
  </si>
  <si>
    <t>W 4-2</t>
  </si>
  <si>
    <t>L 3-2</t>
  </si>
  <si>
    <t>A - Strasbourg</t>
  </si>
  <si>
    <t>H - Lille</t>
  </si>
  <si>
    <t>A - Boavista</t>
  </si>
  <si>
    <t>D 1-0</t>
  </si>
  <si>
    <t>L 3-1</t>
  </si>
  <si>
    <t>H - Boavista</t>
  </si>
  <si>
    <t>Brazil</t>
  </si>
  <si>
    <t>A - South Korea</t>
  </si>
  <si>
    <t>Int</t>
  </si>
  <si>
    <t>W 2-3</t>
  </si>
  <si>
    <t>H - National Buc</t>
  </si>
  <si>
    <t>A - National Buc</t>
  </si>
  <si>
    <t>W 0-2</t>
  </si>
  <si>
    <t>H - Ujpesti</t>
  </si>
  <si>
    <t>H - Strasbourg</t>
  </si>
  <si>
    <t>L 2-1</t>
  </si>
  <si>
    <t>H - Nice</t>
  </si>
  <si>
    <t>H - AC Ajaccio</t>
  </si>
  <si>
    <t>A - Germany</t>
  </si>
  <si>
    <t>WC</t>
  </si>
  <si>
    <t>H - England</t>
  </si>
  <si>
    <t>H - Belgium</t>
  </si>
  <si>
    <t>H - China</t>
  </si>
  <si>
    <t>H - Turkey</t>
  </si>
  <si>
    <t>A - Malaysia</t>
  </si>
  <si>
    <t>W 0-4</t>
  </si>
  <si>
    <t>A - Portugal</t>
  </si>
  <si>
    <t>Barcelona</t>
  </si>
  <si>
    <t>A - R Zaragoza</t>
  </si>
  <si>
    <t>La Liga</t>
  </si>
  <si>
    <t>H - Racing</t>
  </si>
  <si>
    <t>A - Celta Vigo</t>
  </si>
  <si>
    <t>H - Espanyol</t>
  </si>
  <si>
    <t>W 4-1</t>
  </si>
  <si>
    <t>A - Real Madrid</t>
  </si>
  <si>
    <t>H - Málaga</t>
  </si>
  <si>
    <t>A - Valladolid</t>
  </si>
  <si>
    <t>W 1-3</t>
  </si>
  <si>
    <t>H - Villarreal</t>
  </si>
  <si>
    <t>H - Celtic</t>
  </si>
  <si>
    <t>L 0-0</t>
  </si>
  <si>
    <t>H - R Sociedad</t>
  </si>
  <si>
    <t>A - Murcia</t>
  </si>
  <si>
    <t>A - Celtic</t>
  </si>
  <si>
    <t>H - Mallorca</t>
  </si>
  <si>
    <t>W 3-2</t>
  </si>
  <si>
    <t>H - Brondby</t>
  </si>
  <si>
    <t>A - Deportivo</t>
  </si>
  <si>
    <t>A - Brondby</t>
  </si>
  <si>
    <t>A - Valencia</t>
  </si>
  <si>
    <t>H - Atletico</t>
  </si>
  <si>
    <t>A - Osasuna</t>
  </si>
  <si>
    <t>A - Sevilla</t>
  </si>
  <si>
    <t>H - Athletic</t>
  </si>
  <si>
    <t>H - R Zaragoza</t>
  </si>
  <si>
    <t>A - Racing</t>
  </si>
  <si>
    <t>H - Celta Vigo</t>
  </si>
  <si>
    <t>A - Espanyol</t>
  </si>
  <si>
    <t>H - Betis</t>
  </si>
  <si>
    <t>A - Panionios</t>
  </si>
  <si>
    <t>A - R Sociedad</t>
  </si>
  <si>
    <t>D 3-3</t>
  </si>
  <si>
    <t>H - Murcia</t>
  </si>
  <si>
    <t>A - Mallorca</t>
  </si>
  <si>
    <t>H - Deportivo</t>
  </si>
  <si>
    <t>L 0-2</t>
  </si>
  <si>
    <t>H - Matador Puch</t>
  </si>
  <si>
    <t>W 8-0</t>
  </si>
  <si>
    <t>H - Valencia</t>
  </si>
  <si>
    <t>A - Atletico</t>
  </si>
  <si>
    <t>A - Matador Puch</t>
  </si>
  <si>
    <t>H - Osasuna</t>
  </si>
  <si>
    <t>A - Albacete</t>
  </si>
  <si>
    <t>H - Sevilla</t>
  </si>
  <si>
    <t>A - Athletic</t>
  </si>
  <si>
    <t>A - Levante</t>
  </si>
  <si>
    <t>H - Albacete</t>
  </si>
  <si>
    <t>A - Málaga</t>
  </si>
  <si>
    <t>H - Getafe</t>
  </si>
  <si>
    <t>L 4-2</t>
  </si>
  <si>
    <t>A - Chelsea</t>
  </si>
  <si>
    <t>UCL</t>
  </si>
  <si>
    <t>A - Numancia</t>
  </si>
  <si>
    <t>H - Chelsea</t>
  </si>
  <si>
    <t>W 1-4</t>
  </si>
  <si>
    <t>A - Villarreal</t>
  </si>
  <si>
    <t>H - Levante</t>
  </si>
  <si>
    <t>A - Shakhtar D</t>
  </si>
  <si>
    <t>L 2-0</t>
  </si>
  <si>
    <t>A - Getafe</t>
  </si>
  <si>
    <t>H - Real Madrid</t>
  </si>
  <si>
    <t>A - Betis</t>
  </si>
  <si>
    <t>H - Milan</t>
  </si>
  <si>
    <t>A - Milan</t>
  </si>
  <si>
    <t>H - Numancia</t>
  </si>
  <si>
    <t>H - Shakhtar D</t>
  </si>
  <si>
    <t>A - France</t>
  </si>
  <si>
    <t>A - Hungary</t>
  </si>
  <si>
    <t>A - Rep of Ire</t>
  </si>
  <si>
    <t>H - Arsenal</t>
  </si>
  <si>
    <t>H - Cádiz</t>
  </si>
  <si>
    <t>W 0-0</t>
  </si>
  <si>
    <t>H - Benfica</t>
  </si>
  <si>
    <t>A - Benfica</t>
  </si>
  <si>
    <t>W 1-1</t>
  </si>
  <si>
    <t>W 5-1</t>
  </si>
  <si>
    <t>H - Alavés</t>
  </si>
  <si>
    <t>H - Bremen</t>
  </si>
  <si>
    <t>H - P'thinaikos</t>
  </si>
  <si>
    <t>A - P'thinaikos</t>
  </si>
  <si>
    <t>H - Udinese</t>
  </si>
  <si>
    <t>A - Bremen</t>
  </si>
  <si>
    <t>A - Alavés</t>
  </si>
  <si>
    <t>H - Argentina</t>
  </si>
  <si>
    <t>Conf</t>
  </si>
  <si>
    <t>A - Japan</t>
  </si>
  <si>
    <t>A - Mexico</t>
  </si>
  <si>
    <t>H - Greece</t>
  </si>
  <si>
    <t>A - Hong Kong</t>
  </si>
  <si>
    <t>W 1-7</t>
  </si>
  <si>
    <t>A - Gimnastic</t>
  </si>
  <si>
    <t>W 1-5</t>
  </si>
  <si>
    <t>W 0-6</t>
  </si>
  <si>
    <t>Esp Cup</t>
  </si>
  <si>
    <t>L 4-0</t>
  </si>
  <si>
    <t>A - Recreativo</t>
  </si>
  <si>
    <t>A - Liverpool</t>
  </si>
  <si>
    <t>D 0-1</t>
  </si>
  <si>
    <t>D 1-2</t>
  </si>
  <si>
    <t>H - Liverpool</t>
  </si>
  <si>
    <t>H - Gimnastic</t>
  </si>
  <si>
    <t>A - Int'nacional</t>
  </si>
  <si>
    <t>CWC</t>
  </si>
  <si>
    <t>A - America</t>
  </si>
  <si>
    <t>A - Levski Sofia</t>
  </si>
  <si>
    <t>H - Recreativo</t>
  </si>
  <si>
    <t>H - Levski Sofia</t>
  </si>
  <si>
    <t>A - Wales</t>
  </si>
  <si>
    <t>Super C</t>
  </si>
  <si>
    <t>L 0-3</t>
  </si>
  <si>
    <t>H - France</t>
  </si>
  <si>
    <t>H - Ghana</t>
  </si>
  <si>
    <t>H - Australia</t>
  </si>
  <si>
    <t>H - Croatia</t>
  </si>
  <si>
    <t>H - New Zealand</t>
  </si>
  <si>
    <t>H - Venezuela</t>
  </si>
  <si>
    <t>WCQ</t>
  </si>
  <si>
    <t>H - Paraguay</t>
  </si>
  <si>
    <t>H - Bolivia</t>
  </si>
  <si>
    <t>H - Ecuador</t>
  </si>
  <si>
    <t>H - Stuttgart</t>
  </si>
  <si>
    <t>Substitute</t>
  </si>
  <si>
    <t>H - Uruguay</t>
  </si>
  <si>
    <t>A - Peru</t>
  </si>
  <si>
    <t>H - Almeria</t>
  </si>
  <si>
    <t>A - Colombia</t>
  </si>
  <si>
    <t>A - Stuttgart</t>
  </si>
  <si>
    <t>Milan</t>
  </si>
  <si>
    <t>A - Fiorentina</t>
  </si>
  <si>
    <t>Serie A</t>
  </si>
  <si>
    <t>H - AS Roma</t>
  </si>
  <si>
    <t>L 2-3</t>
  </si>
  <si>
    <t>A - Udinese</t>
  </si>
  <si>
    <t>H - Juventus</t>
  </si>
  <si>
    <t>A - Catania</t>
  </si>
  <si>
    <t>H - Palermo</t>
  </si>
  <si>
    <t>H - Torino</t>
  </si>
  <si>
    <t>A - Chievo</t>
  </si>
  <si>
    <t>H - Lecce</t>
  </si>
  <si>
    <t>H - Peru</t>
  </si>
  <si>
    <t>A - Ecuador</t>
  </si>
  <si>
    <t>A - Napoli</t>
  </si>
  <si>
    <t>A - Siena</t>
  </si>
  <si>
    <t>A - Inter</t>
  </si>
  <si>
    <t>H - Reggina</t>
  </si>
  <si>
    <t>A - Lazio</t>
  </si>
  <si>
    <t>H - Genoa</t>
  </si>
  <si>
    <t>A - Bologna</t>
  </si>
  <si>
    <t>H - Fiorentina</t>
  </si>
  <si>
    <t>A - AS Roma</t>
  </si>
  <si>
    <t>H - Wolfsburg</t>
  </si>
  <si>
    <t>A - Juventus</t>
  </si>
  <si>
    <t>A - Palermo</t>
  </si>
  <si>
    <t>A - Portsmouth</t>
  </si>
  <si>
    <t>A - Torino</t>
  </si>
  <si>
    <t>H - Chievo</t>
  </si>
  <si>
    <t>A - Lecce</t>
  </si>
  <si>
    <t>H - Braga</t>
  </si>
  <si>
    <t>H - Napoli</t>
  </si>
  <si>
    <t>A - Atalanta</t>
  </si>
  <si>
    <t>A - Heerenveen</t>
  </si>
  <si>
    <t>H - Sampdoria</t>
  </si>
  <si>
    <t>A - Cagliari</t>
  </si>
  <si>
    <t>A - FC Zürich</t>
  </si>
  <si>
    <t>H - Inter</t>
  </si>
  <si>
    <t>A - Reggina</t>
  </si>
  <si>
    <t>H - Lazio</t>
  </si>
  <si>
    <t>H - FC Zürich</t>
  </si>
  <si>
    <t>A - Genoa</t>
  </si>
  <si>
    <t>A - Chile</t>
  </si>
  <si>
    <t>H - Bologna</t>
  </si>
  <si>
    <t>A - Belgium</t>
  </si>
  <si>
    <t>Oly</t>
  </si>
  <si>
    <t>A - Argentina</t>
  </si>
  <si>
    <t>H - Cameroon</t>
  </si>
  <si>
    <t>A - China</t>
  </si>
  <si>
    <t>A - New Zealand</t>
  </si>
  <si>
    <t>W 0-5</t>
  </si>
  <si>
    <t>A - Sampdoria</t>
  </si>
  <si>
    <t>H - Catania</t>
  </si>
  <si>
    <t>A - Parma</t>
  </si>
  <si>
    <t>A - Man Utd</t>
  </si>
  <si>
    <t>H - Atalanta</t>
  </si>
  <si>
    <t>A - Bari</t>
  </si>
  <si>
    <t>H - Man Utd</t>
  </si>
  <si>
    <t>H - Livorno</t>
  </si>
  <si>
    <t>H - Siena</t>
  </si>
  <si>
    <t>W 5-2</t>
  </si>
  <si>
    <t>H - Cagliari</t>
  </si>
  <si>
    <t>W 4-3</t>
  </si>
  <si>
    <t>H - Parma</t>
  </si>
  <si>
    <t>H - Bari</t>
  </si>
  <si>
    <t>A - Livorno</t>
  </si>
  <si>
    <t>L 0-4</t>
  </si>
  <si>
    <t>D (4) 1-(4) 1</t>
  </si>
  <si>
    <t>WFC</t>
  </si>
  <si>
    <t>H - America</t>
  </si>
  <si>
    <t>H - Italy</t>
  </si>
  <si>
    <t>H - Ajax</t>
  </si>
  <si>
    <t>H - Brescia</t>
  </si>
  <si>
    <t>A - Ajax</t>
  </si>
  <si>
    <t>H - Auxerre</t>
  </si>
  <si>
    <t>A - Cesena</t>
  </si>
  <si>
    <t>Flamengo</t>
  </si>
  <si>
    <t>H - Lanús</t>
  </si>
  <si>
    <t>Lib</t>
  </si>
  <si>
    <t>A - Emelec</t>
  </si>
  <si>
    <t>A - Olimpia</t>
  </si>
  <si>
    <t>H - Olimpia</t>
  </si>
  <si>
    <t>H - Emelec</t>
  </si>
  <si>
    <t>A - Lanús</t>
  </si>
  <si>
    <t>H - Real Potosí</t>
  </si>
  <si>
    <t>A - Real Potosí</t>
  </si>
  <si>
    <t>A - Vasco</t>
  </si>
  <si>
    <t>Bras</t>
  </si>
  <si>
    <t>H - Int'nacional</t>
  </si>
  <si>
    <t>A - Goianiense</t>
  </si>
  <si>
    <t>H - Figueirense</t>
  </si>
  <si>
    <t>A - Coritiba FBC</t>
  </si>
  <si>
    <t>H - Cruzeiro</t>
  </si>
  <si>
    <t>A - Gremio</t>
  </si>
  <si>
    <t>H - U de Chile</t>
  </si>
  <si>
    <t>Sud</t>
  </si>
  <si>
    <t>A - Ceará</t>
  </si>
  <si>
    <t>A - Costa Rica</t>
  </si>
  <si>
    <t>A - São Paulo</t>
  </si>
  <si>
    <t>A - Atlético MG</t>
  </si>
  <si>
    <t>A - Botafogo</t>
  </si>
  <si>
    <t>H - Paranaense</t>
  </si>
  <si>
    <t>A - Corinthians</t>
  </si>
  <si>
    <t>A - Avaí</t>
  </si>
  <si>
    <t>H - Vasco</t>
  </si>
  <si>
    <t>A - Paranaense</t>
  </si>
  <si>
    <t>A - Figueirense</t>
  </si>
  <si>
    <t>H - Coritiba FBC</t>
  </si>
  <si>
    <t>A - Cruzeiro</t>
  </si>
  <si>
    <t>H - Gremio</t>
  </si>
  <si>
    <t>A - Santos FC</t>
  </si>
  <si>
    <t>W 4-5</t>
  </si>
  <si>
    <t>A - Palmeiras</t>
  </si>
  <si>
    <t>A - Fluminense</t>
  </si>
  <si>
    <t>H - São Paulo</t>
  </si>
  <si>
    <t>A - América (MG)</t>
  </si>
  <si>
    <t>H - Atlético MG</t>
  </si>
  <si>
    <t>H - Botafogo</t>
  </si>
  <si>
    <t>H - Corinthians</t>
  </si>
  <si>
    <t>A - Bahia</t>
  </si>
  <si>
    <t>H - Avaí</t>
  </si>
  <si>
    <t>null</t>
  </si>
  <si>
    <t>W (1) 0-(3) 0</t>
  </si>
  <si>
    <t>H - Macaé</t>
  </si>
  <si>
    <t>A - Duque de Cax</t>
  </si>
  <si>
    <t>H - Madureira</t>
  </si>
  <si>
    <t>H - Fluminense</t>
  </si>
  <si>
    <t>A - Bangú</t>
  </si>
  <si>
    <t>H - Olaria</t>
  </si>
  <si>
    <t>W (3) 1-(1) 1</t>
  </si>
  <si>
    <t>H - Resende</t>
  </si>
  <si>
    <t>H - Nova Iguaçu</t>
  </si>
  <si>
    <t>Atlético MG</t>
  </si>
  <si>
    <t>W (4) 2-(3) 0</t>
  </si>
  <si>
    <t>H - Newell's</t>
  </si>
  <si>
    <t>W (3) 2-(2) 0</t>
  </si>
  <si>
    <t>A - Newell's</t>
  </si>
  <si>
    <t>H - Tijuana</t>
  </si>
  <si>
    <t>A - Tijuana</t>
  </si>
  <si>
    <t>H - Arsenal de S</t>
  </si>
  <si>
    <t>A - Strongest</t>
  </si>
  <si>
    <t>H - Strongest</t>
  </si>
  <si>
    <t>A - Arsenal de S</t>
  </si>
  <si>
    <t>W 2-5</t>
  </si>
  <si>
    <t>H - Goianiense</t>
  </si>
  <si>
    <t>H - Flamengo</t>
  </si>
  <si>
    <t>H - Sport</t>
  </si>
  <si>
    <t>W 6-0</t>
  </si>
  <si>
    <t>A - Portuguesa D</t>
  </si>
  <si>
    <t>A - Flamengo</t>
  </si>
  <si>
    <t>A - Náutico</t>
  </si>
  <si>
    <t>H - Palmeiras</t>
  </si>
  <si>
    <t>H - Ponte Preta</t>
  </si>
  <si>
    <t>H - Santos FC</t>
  </si>
  <si>
    <t>A - Sport</t>
  </si>
  <si>
    <t>W 2-4</t>
  </si>
  <si>
    <t>H - Portuguesa D</t>
  </si>
  <si>
    <t>H - Náutico</t>
  </si>
  <si>
    <t>H - Bangú</t>
  </si>
  <si>
    <t>A - Bosnia-Herz</t>
  </si>
  <si>
    <t>A - Resende</t>
  </si>
  <si>
    <t>H - Atl Nacional</t>
  </si>
  <si>
    <t>L 1-1</t>
  </si>
  <si>
    <t>A - Atl Nacional</t>
  </si>
  <si>
    <t>A - Santa Fe</t>
  </si>
  <si>
    <t>H - Nacional</t>
  </si>
  <si>
    <t>A - Nacional</t>
  </si>
  <si>
    <t>H - Santa Fe</t>
  </si>
  <si>
    <t>A - Zamora</t>
  </si>
  <si>
    <t>A - Guangzhou Ev</t>
  </si>
  <si>
    <t>A - Raja Casabla</t>
  </si>
  <si>
    <t>H - EC Vitória</t>
  </si>
  <si>
    <t>A - EC Vitória</t>
  </si>
  <si>
    <t>H - Bahia</t>
  </si>
  <si>
    <t>H - Chile</t>
  </si>
  <si>
    <t>A - England</t>
  </si>
  <si>
    <t>Queretaro</t>
  </si>
  <si>
    <t>A - Chiapas</t>
  </si>
  <si>
    <t>Prim</t>
  </si>
  <si>
    <t>H - Morelia</t>
  </si>
  <si>
    <t>A - U.A.N.L</t>
  </si>
  <si>
    <t>H - León</t>
  </si>
  <si>
    <t>A - Atlas</t>
  </si>
  <si>
    <t>H - Toluca</t>
  </si>
  <si>
    <t>A - Guadalajara</t>
  </si>
  <si>
    <t>H - U.A.N.L</t>
  </si>
  <si>
    <t>Copa Mex</t>
  </si>
  <si>
    <t>Fluminense</t>
  </si>
  <si>
    <t>H - Goiás EC</t>
  </si>
  <si>
    <t>L 1-4</t>
  </si>
  <si>
    <t>H - Paysandu SC</t>
  </si>
  <si>
    <t>L 5-0</t>
  </si>
  <si>
    <t>H - Pachuca</t>
  </si>
  <si>
    <t>D 2-0</t>
  </si>
  <si>
    <t>A - Pachuca</t>
  </si>
  <si>
    <t>A - Veracruz</t>
  </si>
  <si>
    <t>W 2-2</t>
  </si>
  <si>
    <t>H - Veracruz</t>
  </si>
  <si>
    <t>L 1-3</t>
  </si>
  <si>
    <t>A - León</t>
  </si>
  <si>
    <t>H - Atlas</t>
  </si>
  <si>
    <t>H - Guadalajara</t>
  </si>
  <si>
    <t>A - Puebla</t>
  </si>
  <si>
    <t>L 4-1</t>
  </si>
  <si>
    <t>H - Cruz Azul</t>
  </si>
  <si>
    <t>season</t>
  </si>
  <si>
    <t>goals</t>
  </si>
  <si>
    <t>assists</t>
  </si>
  <si>
    <t>on target</t>
  </si>
  <si>
    <t>off target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</si>
  <si>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</si>
  <si>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</si>
  <si>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</si>
  <si>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</si>
  <si>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</si>
  <si>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</si>
  <si>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</si>
  <si>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</si>
  <si>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</si>
  <si>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</si>
  <si>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</si>
  <si>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</si>
  <si>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</si>
  <si>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</si>
  <si>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</si>
  <si>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rating points</t>
  </si>
  <si>
    <t># of apprearences</t>
  </si>
  <si>
    <t>total time played</t>
  </si>
  <si>
    <t>time per match</t>
  </si>
  <si>
    <t>Real Madrid</t>
  </si>
  <si>
    <t>H - Tenerife</t>
  </si>
  <si>
    <t>H - Rayo</t>
  </si>
  <si>
    <t>A - Barcelona</t>
  </si>
  <si>
    <t>A - Tenerife</t>
  </si>
  <si>
    <t>A - Rayo</t>
  </si>
  <si>
    <t>Spain</t>
  </si>
  <si>
    <t>H - Mexico</t>
  </si>
  <si>
    <t>H - Barcelona</t>
  </si>
  <si>
    <t>A - Anderlecht</t>
  </si>
  <si>
    <t>A - Las Palmas</t>
  </si>
  <si>
    <t>H - Valladolid</t>
  </si>
  <si>
    <t>H - Anderlecht</t>
  </si>
  <si>
    <t>H - Genk</t>
  </si>
  <si>
    <t>A - N Ireland</t>
  </si>
  <si>
    <t>A - Netherlands</t>
  </si>
  <si>
    <t>D 3-1</t>
  </si>
  <si>
    <t>A - Bayern</t>
  </si>
  <si>
    <t>A - P Belgrade</t>
  </si>
  <si>
    <t>H - P Belgrade</t>
  </si>
  <si>
    <t>A - FC Porto</t>
  </si>
  <si>
    <t>W 7-2</t>
  </si>
  <si>
    <t>H - Germany</t>
  </si>
  <si>
    <t>H - Leverkusen</t>
  </si>
  <si>
    <t>W 6-1</t>
  </si>
  <si>
    <t>A - Dynamo Kiev</t>
  </si>
  <si>
    <t>H - Dynamo Kiev</t>
  </si>
  <si>
    <t>A - Leverkusen</t>
  </si>
  <si>
    <t>H - Wisla Krakow</t>
  </si>
  <si>
    <t>A - Wisla Krakow</t>
  </si>
  <si>
    <t>H - Portugal</t>
  </si>
  <si>
    <t>EC</t>
  </si>
  <si>
    <t>A - Greece</t>
  </si>
  <si>
    <t>H - Russia</t>
  </si>
  <si>
    <t>H - Andorra</t>
  </si>
  <si>
    <t>A - Italy</t>
  </si>
  <si>
    <t>H - Denmark</t>
  </si>
  <si>
    <t>A - Norway</t>
  </si>
  <si>
    <t>ECQ</t>
  </si>
  <si>
    <t>H - Norway</t>
  </si>
  <si>
    <t>A - Armenia</t>
  </si>
  <si>
    <t>H - Ukraine</t>
  </si>
  <si>
    <t>H - Armenia</t>
  </si>
  <si>
    <t>A - Ukraine</t>
  </si>
  <si>
    <t>H - N Ireland</t>
  </si>
  <si>
    <t>L 4-3</t>
  </si>
  <si>
    <t>A - Arsenal</t>
  </si>
  <si>
    <t>A - Rosenborg</t>
  </si>
  <si>
    <t>H - Rosenborg</t>
  </si>
  <si>
    <t>H - Olympiakos</t>
  </si>
  <si>
    <t>H - Canada</t>
  </si>
  <si>
    <t>A - Cádiz</t>
  </si>
  <si>
    <t>D 2-1</t>
  </si>
  <si>
    <t>H - Bayern</t>
  </si>
  <si>
    <t>H - Steaua</t>
  </si>
  <si>
    <t>A - Steaua</t>
  </si>
  <si>
    <t>A - Iceland</t>
  </si>
  <si>
    <t>A - Saudi Arabia</t>
  </si>
  <si>
    <t>H - Tunisia</t>
  </si>
  <si>
    <t>H - Egypt</t>
  </si>
  <si>
    <t>A - Slovakia</t>
  </si>
  <si>
    <t>H - Slovakia</t>
  </si>
  <si>
    <t>A - San Marino</t>
  </si>
  <si>
    <t>H - Serb &amp; Mont</t>
  </si>
  <si>
    <t>H - Bosnia-Herz</t>
  </si>
  <si>
    <t>H - Lithuania</t>
  </si>
  <si>
    <t>A - Serb &amp; Mont</t>
  </si>
  <si>
    <t>H - San Marino</t>
  </si>
  <si>
    <t>A - Lithuania</t>
  </si>
  <si>
    <t>W 7-0</t>
  </si>
  <si>
    <t>A - Almeria</t>
  </si>
  <si>
    <t>A - Olympiakos</t>
  </si>
  <si>
    <t>L 2-6</t>
  </si>
  <si>
    <t>A - Sporting</t>
  </si>
  <si>
    <t>H - Zenit</t>
  </si>
  <si>
    <t>L 3-4</t>
  </si>
  <si>
    <t>A - BATE</t>
  </si>
  <si>
    <t>H - Real Unión</t>
  </si>
  <si>
    <t>D 4-3</t>
  </si>
  <si>
    <t>A - Zenit</t>
  </si>
  <si>
    <t>H - Sporting</t>
  </si>
  <si>
    <t>W 7-1</t>
  </si>
  <si>
    <t>H - BATE</t>
  </si>
  <si>
    <t>H - Liechtenstei</t>
  </si>
  <si>
    <t>W 6-2</t>
  </si>
  <si>
    <t>A - Xerez</t>
  </si>
  <si>
    <t>H - Xerez</t>
  </si>
  <si>
    <t>Schalke</t>
  </si>
  <si>
    <t>A - MSV Duisburg</t>
  </si>
  <si>
    <t>Ger Cup</t>
  </si>
  <si>
    <t>A - Cologne</t>
  </si>
  <si>
    <t>Bund</t>
  </si>
  <si>
    <t>H - Mainz</t>
  </si>
  <si>
    <t>H - K'lautern</t>
  </si>
  <si>
    <t>A - St Pauli</t>
  </si>
  <si>
    <t>H - Frankfurt</t>
  </si>
  <si>
    <t>H - Nurnberg</t>
  </si>
  <si>
    <t>A - Gladbach</t>
  </si>
  <si>
    <t>H - Freiburg</t>
  </si>
  <si>
    <t>A - Dortmund</t>
  </si>
  <si>
    <t>H - Hoffenheim</t>
  </si>
  <si>
    <t>A - Hannover</t>
  </si>
  <si>
    <t>H - Hamburg</t>
  </si>
  <si>
    <t>A - Augsburg</t>
  </si>
  <si>
    <t>H - Cologne</t>
  </si>
  <si>
    <t>A - Mainz</t>
  </si>
  <si>
    <t>A - K'lautern</t>
  </si>
  <si>
    <t>A - Wolfsburg</t>
  </si>
  <si>
    <t>H - St Pauli</t>
  </si>
  <si>
    <t>A - Hapoel Tel A</t>
  </si>
  <si>
    <t>A - FSV Frankf.</t>
  </si>
  <si>
    <t>A - Frankfurt</t>
  </si>
  <si>
    <t>H - Hapoel Tel A</t>
  </si>
  <si>
    <t>A - Nurnberg</t>
  </si>
  <si>
    <t>H - Gladbach</t>
  </si>
  <si>
    <t>A - Freiburg</t>
  </si>
  <si>
    <t>H - Dortmund</t>
  </si>
  <si>
    <t>A - Hoffenheim</t>
  </si>
  <si>
    <t>H - Hannover</t>
  </si>
  <si>
    <t>A - Hamburg</t>
  </si>
  <si>
    <t>H - Hertha</t>
  </si>
  <si>
    <t>Europa</t>
  </si>
  <si>
    <t>L 2-2</t>
  </si>
  <si>
    <t>L 2-4</t>
  </si>
  <si>
    <t>H - FC Twente</t>
  </si>
  <si>
    <t>A - FC Twente</t>
  </si>
  <si>
    <t>H - Plzen</t>
  </si>
  <si>
    <t>A - Plzen</t>
  </si>
  <si>
    <t>A - Hertha</t>
  </si>
  <si>
    <t>H - Augsburg</t>
  </si>
  <si>
    <t>A - Karlsruhe</t>
  </si>
  <si>
    <t>A - AEK Larnaca</t>
  </si>
  <si>
    <t>H - Mac Haifa</t>
  </si>
  <si>
    <t>H - HJK Helsinki</t>
  </si>
  <si>
    <t>A - FC Teningen</t>
  </si>
  <si>
    <t>W 1-11</t>
  </si>
  <si>
    <t>Al Sadd</t>
  </si>
  <si>
    <t>H - Al-Ahly Duba</t>
  </si>
  <si>
    <t>AFC CL</t>
  </si>
  <si>
    <t>H - Al Hilal</t>
  </si>
  <si>
    <t>A - Al-Ahly Duba</t>
  </si>
  <si>
    <t>New York Cos</t>
  </si>
  <si>
    <t>A - NY Red Bulls</t>
  </si>
  <si>
    <t>Open</t>
  </si>
  <si>
    <t>H - NYC FC</t>
  </si>
  <si>
    <t>W (4) 2-(3) 2</t>
  </si>
  <si>
    <t>Man Utd</t>
  </si>
  <si>
    <t>H - Millwall</t>
  </si>
  <si>
    <t>FAC</t>
  </si>
  <si>
    <t>A - Aston Villa</t>
  </si>
  <si>
    <t>Prem</t>
  </si>
  <si>
    <t>H - Charlton</t>
  </si>
  <si>
    <t>H - Leicester</t>
  </si>
  <si>
    <t>A - Birmingham</t>
  </si>
  <si>
    <t>H - Tottenham</t>
  </si>
  <si>
    <t>A - Man City</t>
  </si>
  <si>
    <t>H - FC Porto</t>
  </si>
  <si>
    <t>H - Fulham</t>
  </si>
  <si>
    <t>A - Fulham</t>
  </si>
  <si>
    <t>H - Leeds</t>
  </si>
  <si>
    <t>H - Man City</t>
  </si>
  <si>
    <t>H - Middlesboro</t>
  </si>
  <si>
    <t>A - Everton</t>
  </si>
  <si>
    <t>W 3-4</t>
  </si>
  <si>
    <t>H - Southampton</t>
  </si>
  <si>
    <t>A - Northampton</t>
  </si>
  <si>
    <t>A - Wolves</t>
  </si>
  <si>
    <t>H - Everton</t>
  </si>
  <si>
    <t>A - Tottenham</t>
  </si>
  <si>
    <t>H - Aston Villa</t>
  </si>
  <si>
    <t>A - West Brom</t>
  </si>
  <si>
    <t>CC</t>
  </si>
  <si>
    <t>H - Blackburn</t>
  </si>
  <si>
    <t>H - Portsmouth</t>
  </si>
  <si>
    <t>A - Leeds</t>
  </si>
  <si>
    <t>H - Birmingham</t>
  </si>
  <si>
    <t>A - Leicester</t>
  </si>
  <si>
    <t>A - Charlton</t>
  </si>
  <si>
    <t>A - Southampton</t>
  </si>
  <si>
    <t>H - Wolves</t>
  </si>
  <si>
    <t>A - Newcastle</t>
  </si>
  <si>
    <t>H - Bolton</t>
  </si>
  <si>
    <t>H - West Brom</t>
  </si>
  <si>
    <t>H - Newcastle</t>
  </si>
  <si>
    <t>A - Norwich</t>
  </si>
  <si>
    <t>A - C Palace</t>
  </si>
  <si>
    <t>A - Exeter</t>
  </si>
  <si>
    <t>H - Exeter</t>
  </si>
  <si>
    <t>A - Middlesboro</t>
  </si>
  <si>
    <t>A - Fenerbahce</t>
  </si>
  <si>
    <t>H - Sparta</t>
  </si>
  <si>
    <t>A - Sparta</t>
  </si>
  <si>
    <t>H - Fenerbahce</t>
  </si>
  <si>
    <t>A - Bolton</t>
  </si>
  <si>
    <t>A - Blackburn</t>
  </si>
  <si>
    <t>H - D Bucuresti</t>
  </si>
  <si>
    <t>H - Norwich</t>
  </si>
  <si>
    <t>Portugal</t>
  </si>
  <si>
    <t>H - Netherlands</t>
  </si>
  <si>
    <t>A - Spain</t>
  </si>
  <si>
    <t>A - Russia</t>
  </si>
  <si>
    <t>H - Sunderland</t>
  </si>
  <si>
    <t>H - West Ham</t>
  </si>
  <si>
    <t>A - Wigan</t>
  </si>
  <si>
    <t>H - Wigan</t>
  </si>
  <si>
    <t>A - Burton</t>
  </si>
  <si>
    <t>A - West Ham</t>
  </si>
  <si>
    <t>A - Sunderland</t>
  </si>
  <si>
    <t>A - Debrecen</t>
  </si>
  <si>
    <t>H - Debrecen</t>
  </si>
  <si>
    <t>H - Sheff Utd</t>
  </si>
  <si>
    <t>A - Watford</t>
  </si>
  <si>
    <t>A - Reading</t>
  </si>
  <si>
    <t>H - Reading</t>
  </si>
  <si>
    <t>H - Watford</t>
  </si>
  <si>
    <t>A - Sheff Utd</t>
  </si>
  <si>
    <t>A - Southend</t>
  </si>
  <si>
    <t>A - Copenhagen</t>
  </si>
  <si>
    <t>H - Copenhagen</t>
  </si>
  <si>
    <t>H - Iran</t>
  </si>
  <si>
    <t>A - Angola</t>
  </si>
  <si>
    <t>A - Luxembourg</t>
  </si>
  <si>
    <t>H - Cape Verde</t>
  </si>
  <si>
    <t>H - Latvia</t>
  </si>
  <si>
    <t>H - Luxembourg</t>
  </si>
  <si>
    <t>A - Estonia</t>
  </si>
  <si>
    <t>A - Liechtenstei</t>
  </si>
  <si>
    <t>H - Estonia</t>
  </si>
  <si>
    <t>A - Latvia</t>
  </si>
  <si>
    <t>W (6) 1-(5) 1</t>
  </si>
  <si>
    <t>A - Derby</t>
  </si>
  <si>
    <t>H - Derby</t>
  </si>
  <si>
    <t>H - Sweden</t>
  </si>
  <si>
    <t>W (4) 0-(1) 0</t>
  </si>
  <si>
    <t>A - Stoke</t>
  </si>
  <si>
    <t>H - LDU</t>
  </si>
  <si>
    <t>A - Gamba Osaka</t>
  </si>
  <si>
    <t>W 3-5</t>
  </si>
  <si>
    <t>H - Stoke</t>
  </si>
  <si>
    <t>H - Hull</t>
  </si>
  <si>
    <t>H - Albania</t>
  </si>
  <si>
    <t>A - Sweden</t>
  </si>
  <si>
    <t>A - AaB</t>
  </si>
  <si>
    <t>A - Switzerland</t>
  </si>
  <si>
    <t>A - Czech Rep</t>
  </si>
  <si>
    <t>H - Georgia</t>
  </si>
  <si>
    <t>H - Finland</t>
  </si>
  <si>
    <t>A - Kazakhstan</t>
  </si>
  <si>
    <t>A - Azerbaijan</t>
  </si>
  <si>
    <t>H - Serbia</t>
  </si>
  <si>
    <t>H - Poland</t>
  </si>
  <si>
    <t>A - Serbia</t>
  </si>
  <si>
    <t>H - Kazakhstan</t>
  </si>
  <si>
    <t>A - Poland</t>
  </si>
  <si>
    <t>H - Azerbaijan</t>
  </si>
  <si>
    <t>A - Finland</t>
  </si>
  <si>
    <t>H - Hungary</t>
  </si>
  <si>
    <t>A - Denmark</t>
  </si>
  <si>
    <t>A - Albania</t>
  </si>
  <si>
    <t>W 8-1</t>
  </si>
  <si>
    <t>W 2-6</t>
  </si>
  <si>
    <t>W 3-6</t>
  </si>
  <si>
    <t>H - Spain</t>
  </si>
  <si>
    <t>A - Hercules</t>
  </si>
  <si>
    <t>H - Brazil</t>
  </si>
  <si>
    <t>H - North Korea</t>
  </si>
  <si>
    <t>A - Ivory Coast</t>
  </si>
  <si>
    <t>H - Mozambique</t>
  </si>
  <si>
    <t>A - Granada</t>
  </si>
  <si>
    <t>L (1) 2-(3) 1</t>
  </si>
  <si>
    <t>H - Apoel</t>
  </si>
  <si>
    <t>A - Apoel</t>
  </si>
  <si>
    <t>H - CSKA Moscow</t>
  </si>
  <si>
    <t>A - CSKA Moscow</t>
  </si>
  <si>
    <t>A - Ponferradina</t>
  </si>
  <si>
    <t>H - D Zagreb</t>
  </si>
  <si>
    <t>H - Iceland</t>
  </si>
  <si>
    <t>W 5-3</t>
  </si>
  <si>
    <t>A - D Zagreb</t>
  </si>
  <si>
    <t>A - Cyprus</t>
  </si>
  <si>
    <t>Sup Cup</t>
  </si>
  <si>
    <t>A - Philadelphia</t>
  </si>
  <si>
    <t>A - LA Galaxy</t>
  </si>
  <si>
    <t>A - Galatasaray</t>
  </si>
  <si>
    <t>H - Galatasaray</t>
  </si>
  <si>
    <t>A - Israel</t>
  </si>
  <si>
    <t>H - Alcoyano</t>
  </si>
  <si>
    <t>H - Granada</t>
  </si>
  <si>
    <t>H - Panama</t>
  </si>
  <si>
    <t>H - Santos</t>
  </si>
  <si>
    <t>L (2) 0-(4) 0</t>
  </si>
  <si>
    <t>H - Macedonia</t>
  </si>
  <si>
    <t>H - Schalke</t>
  </si>
  <si>
    <t>A - Schalke</t>
  </si>
  <si>
    <t>W 1-6</t>
  </si>
  <si>
    <t>W 7-3</t>
  </si>
  <si>
    <t>H - Israel</t>
  </si>
  <si>
    <t>A - Elche</t>
  </si>
  <si>
    <t>Champions Cup</t>
  </si>
  <si>
    <t>H - Bulgaria</t>
  </si>
  <si>
    <t>France</t>
  </si>
  <si>
    <t>W (3) 0-(4) 0</t>
  </si>
  <si>
    <t>H - Saudi Arabia</t>
  </si>
  <si>
    <t>H - South Africa</t>
  </si>
  <si>
    <t>Arsenal</t>
  </si>
  <si>
    <t>H - Ipswich</t>
  </si>
  <si>
    <t>H - Gillingham</t>
  </si>
  <si>
    <t>A - Ipswich</t>
  </si>
  <si>
    <t>Comm</t>
  </si>
  <si>
    <t>H - Senegal</t>
  </si>
  <si>
    <t>H - Scotland</t>
  </si>
  <si>
    <t>H - Romania</t>
  </si>
  <si>
    <t>H - Loko Moscow</t>
  </si>
  <si>
    <t>A - Loko Moscow</t>
  </si>
  <si>
    <t>A - Cameroon</t>
  </si>
  <si>
    <t>H - Czech Rep</t>
  </si>
  <si>
    <t>H - C Palace</t>
  </si>
  <si>
    <t>A - PSV</t>
  </si>
  <si>
    <t>H - PSV</t>
  </si>
  <si>
    <t>A - Croatia</t>
  </si>
  <si>
    <t>A - Slovenia</t>
  </si>
  <si>
    <t>H - Cyprus</t>
  </si>
  <si>
    <t>H - Malta</t>
  </si>
  <si>
    <t>A - Malta</t>
  </si>
  <si>
    <t>H - Slovenia</t>
  </si>
  <si>
    <t>A - FC Thun</t>
  </si>
  <si>
    <t>H - Costa Rica</t>
  </si>
  <si>
    <t>H - Ivory Coast</t>
  </si>
  <si>
    <t>A - Brazil</t>
  </si>
  <si>
    <t>A - Togo</t>
  </si>
  <si>
    <t>H - South Korea</t>
  </si>
  <si>
    <t>H - Switzerland</t>
  </si>
  <si>
    <t>H - Faroe Island</t>
  </si>
  <si>
    <t>H - Rep of Ire</t>
  </si>
  <si>
    <t>A - Faroe Island</t>
  </si>
  <si>
    <t>H - FC Basel</t>
  </si>
  <si>
    <t>A - FC Basel</t>
  </si>
  <si>
    <t>A - Romania</t>
  </si>
  <si>
    <t>A - Austria</t>
  </si>
  <si>
    <t>H - Colombia</t>
  </si>
  <si>
    <t>A - Scotland</t>
  </si>
  <si>
    <t>A - Georgia</t>
  </si>
  <si>
    <t>A - Estudiantes</t>
  </si>
  <si>
    <t>A - FK Rubin</t>
  </si>
  <si>
    <t>H - Austria</t>
  </si>
  <si>
    <t>A - Swansea</t>
  </si>
  <si>
    <t>NY Red Bulls</t>
  </si>
  <si>
    <t>MLS</t>
  </si>
  <si>
    <t>H - LA Galaxy</t>
  </si>
  <si>
    <t>A - Dallas</t>
  </si>
  <si>
    <t>A - Kansas City</t>
  </si>
  <si>
    <t>A - Toronto</t>
  </si>
  <si>
    <t>H - Portland</t>
  </si>
  <si>
    <t>H - Salt Lake</t>
  </si>
  <si>
    <t>H - Vancouver</t>
  </si>
  <si>
    <t>H - Chicago</t>
  </si>
  <si>
    <t>A - Salt Lake</t>
  </si>
  <si>
    <t>MLS All-Star</t>
  </si>
  <si>
    <t>H - Dallas</t>
  </si>
  <si>
    <t>A - Colorado</t>
  </si>
  <si>
    <t>A - Chivas USA</t>
  </si>
  <si>
    <t>H - DC United</t>
  </si>
  <si>
    <t>H - Toronto</t>
  </si>
  <si>
    <t>A - Chicago</t>
  </si>
  <si>
    <t>A - Portland</t>
  </si>
  <si>
    <t>H - New England</t>
  </si>
  <si>
    <t>H - Columbus</t>
  </si>
  <si>
    <t>H - Colorado</t>
  </si>
  <si>
    <t>H - Chivas USA</t>
  </si>
  <si>
    <t>H - Kansas City</t>
  </si>
  <si>
    <t>A - DC United</t>
  </si>
  <si>
    <t>H - San Jose</t>
  </si>
  <si>
    <t>H - Houston</t>
  </si>
  <si>
    <t>H - Seattle</t>
  </si>
  <si>
    <t>A - Houston</t>
  </si>
  <si>
    <t>A - Montreal</t>
  </si>
  <si>
    <t>H - Philadelphia</t>
  </si>
  <si>
    <t>A - Columbus</t>
  </si>
  <si>
    <t>H - Montreal</t>
  </si>
  <si>
    <t>A - San Jose</t>
  </si>
  <si>
    <t>A - New England</t>
  </si>
  <si>
    <t>L 4-5</t>
  </si>
  <si>
    <t>Italy</t>
  </si>
  <si>
    <t>L (3) 0-(4) 0</t>
  </si>
  <si>
    <t>Juventus</t>
  </si>
  <si>
    <t>A - Piacenza</t>
  </si>
  <si>
    <t>A - Perugia</t>
  </si>
  <si>
    <t>A - Venezia</t>
  </si>
  <si>
    <t>A - Brescia</t>
  </si>
  <si>
    <t>H - Piacenza</t>
  </si>
  <si>
    <t>H - Perugia</t>
  </si>
  <si>
    <t>A - Verona</t>
  </si>
  <si>
    <t>H - Venezia</t>
  </si>
  <si>
    <t>A - Modena</t>
  </si>
  <si>
    <t>H - Feyenoord</t>
  </si>
  <si>
    <t>H - Como</t>
  </si>
  <si>
    <t>A - Empoli</t>
  </si>
  <si>
    <t>A - Feyenoord</t>
  </si>
  <si>
    <t>H - USA</t>
  </si>
  <si>
    <t>H - Ancona</t>
  </si>
  <si>
    <t>H - Empoli</t>
  </si>
  <si>
    <t>A - Messina</t>
  </si>
  <si>
    <t>A - Maccabi Tel-</t>
  </si>
  <si>
    <t>H - Maccabi Tel-</t>
  </si>
  <si>
    <t>A - Djurgarden</t>
  </si>
  <si>
    <t>H - Djurgarden</t>
  </si>
  <si>
    <t>A - Tunisia</t>
  </si>
  <si>
    <t>H - Wales</t>
  </si>
  <si>
    <t>A - Ascoli</t>
  </si>
  <si>
    <t>A - Rapid Vienna</t>
  </si>
  <si>
    <t>H - Treviso</t>
  </si>
  <si>
    <t>H - Club Brugge</t>
  </si>
  <si>
    <t>H - Messina</t>
  </si>
  <si>
    <t>H - Ascoli</t>
  </si>
  <si>
    <t>A - Club Brugge</t>
  </si>
  <si>
    <t>A - Treviso</t>
  </si>
  <si>
    <t>Serie B</t>
  </si>
  <si>
    <t>H - Modena</t>
  </si>
  <si>
    <t>H - Vicenza</t>
  </si>
  <si>
    <t>A - Rimini</t>
  </si>
  <si>
    <t>Ita Cup</t>
  </si>
  <si>
    <t>H - Moldova</t>
  </si>
  <si>
    <t>A - Moldova</t>
  </si>
  <si>
    <t>H - Artmedia</t>
  </si>
  <si>
    <t>L (4) 0-(2) 0</t>
  </si>
  <si>
    <t>A - Lech Poznan</t>
  </si>
  <si>
    <t>H - Cesena</t>
  </si>
  <si>
    <t>H - FC Salzburg</t>
  </si>
  <si>
    <t>A - FC Salzburg</t>
  </si>
  <si>
    <t>H - Lech Poznan</t>
  </si>
  <si>
    <t>H - SK Sturm Gra</t>
  </si>
  <si>
    <t>A - SK Sturm Gra</t>
  </si>
  <si>
    <t>H - Shamrock</t>
  </si>
  <si>
    <t>A - Shamrock</t>
  </si>
  <si>
    <t>A - Novara</t>
  </si>
  <si>
    <t>H - Novara</t>
  </si>
  <si>
    <t>Sydney FC</t>
  </si>
  <si>
    <t>A - Brisbane</t>
  </si>
  <si>
    <t>A Lge</t>
  </si>
  <si>
    <t>A - Western Sydn</t>
  </si>
  <si>
    <t>H - Melbourne V</t>
  </si>
  <si>
    <t>H - CC Mariners</t>
  </si>
  <si>
    <t>A - Perth Glory</t>
  </si>
  <si>
    <t>A - Melbourne C</t>
  </si>
  <si>
    <t>H - Adelaide Utd</t>
  </si>
  <si>
    <t>H - Brisbane</t>
  </si>
  <si>
    <t>A - N'castle Jet</t>
  </si>
  <si>
    <t>A - Melbourne V</t>
  </si>
  <si>
    <t>H - Wellington P</t>
  </si>
  <si>
    <t>H - Melbourne C</t>
  </si>
  <si>
    <t>H - Western Sydn</t>
  </si>
  <si>
    <t>H - Perth Glory</t>
  </si>
  <si>
    <t>H - N'castle Jet</t>
  </si>
  <si>
    <t>A - Wellington P</t>
  </si>
  <si>
    <t>Sweden</t>
  </si>
  <si>
    <t>Fra Cup</t>
  </si>
  <si>
    <t>A - GFC Ajaccio</t>
  </si>
  <si>
    <t>Fra Lcup</t>
  </si>
  <si>
    <t>H - Caen</t>
  </si>
  <si>
    <t>W 0-9</t>
  </si>
  <si>
    <t>A - St Etienne</t>
  </si>
  <si>
    <t>H - Reims</t>
  </si>
  <si>
    <t>H - Toulouse</t>
  </si>
  <si>
    <t>H - Angers</t>
  </si>
  <si>
    <t>A - Toulouse</t>
  </si>
  <si>
    <t>A - Wasquehal</t>
  </si>
  <si>
    <t>A - Caen</t>
  </si>
  <si>
    <t>H - St Etienne</t>
  </si>
  <si>
    <t>A - Nice</t>
  </si>
  <si>
    <t>A - Angers</t>
  </si>
  <si>
    <t>A - Malmo FF</t>
  </si>
  <si>
    <t>A - Reims</t>
  </si>
  <si>
    <t>H - Malmo FF</t>
  </si>
  <si>
    <t>Fra SC</t>
  </si>
  <si>
    <t>L (5) 1-(6) 1</t>
  </si>
  <si>
    <t>H - Montenegro</t>
  </si>
  <si>
    <t>H - Evian</t>
  </si>
  <si>
    <t>A - Metz</t>
  </si>
  <si>
    <t>A - Montenegro</t>
  </si>
  <si>
    <t>A - Turkey</t>
  </si>
  <si>
    <t>H - Valenciennes</t>
  </si>
  <si>
    <t>A - AC Ajaccio</t>
  </si>
  <si>
    <t>A - Brest</t>
  </si>
  <si>
    <t>A - Evian</t>
  </si>
  <si>
    <t>A - Valenciennes</t>
  </si>
  <si>
    <t>H - Brest</t>
  </si>
  <si>
    <t>L (4) 1-(1) 1</t>
  </si>
  <si>
    <t>H - Nancy</t>
  </si>
  <si>
    <t>L (5) 0-(3) 0</t>
  </si>
  <si>
    <t>A - Nancy</t>
  </si>
  <si>
    <t>D 4-4</t>
  </si>
  <si>
    <t>A - Atlante</t>
  </si>
  <si>
    <t>H - FK Rubin</t>
  </si>
  <si>
    <t>Inter</t>
  </si>
  <si>
    <t>L (5) 1-(4) 1</t>
  </si>
  <si>
    <t>A - Anorthosis F</t>
  </si>
  <si>
    <t>H - Anorthosis F</t>
  </si>
  <si>
    <t>A - Spart Moscow</t>
  </si>
  <si>
    <t>A - Trin &amp; Tob</t>
  </si>
  <si>
    <t>A - Bulgaria</t>
  </si>
  <si>
    <t>W 0-7</t>
  </si>
  <si>
    <t>Ajax</t>
  </si>
  <si>
    <t>H - FC Utrecht</t>
  </si>
  <si>
    <t>Erediv</t>
  </si>
  <si>
    <t>H - NAC Breda</t>
  </si>
  <si>
    <t>A - Willem II</t>
  </si>
  <si>
    <t>A - NEC</t>
  </si>
  <si>
    <t>H - Roosendaal</t>
  </si>
  <si>
    <t>H - FC Groningen</t>
  </si>
  <si>
    <t>A - AZ Alkmaar</t>
  </si>
  <si>
    <t>H - Vitesse</t>
  </si>
  <si>
    <t>H - Roda JC</t>
  </si>
  <si>
    <t>H - Heerenveen</t>
  </si>
  <si>
    <t>A - ADO Den Haag</t>
  </si>
  <si>
    <t>H - AZ Alkmaar</t>
  </si>
  <si>
    <t>H - FC Volendam</t>
  </si>
  <si>
    <t>A - FC Groningen</t>
  </si>
  <si>
    <t>H - Willem II</t>
  </si>
  <si>
    <t>A - NAC Breda</t>
  </si>
  <si>
    <t>H - RKC Waalwijk</t>
  </si>
  <si>
    <t>H - PEC Zwolle</t>
  </si>
  <si>
    <t>H - Graz AK</t>
  </si>
  <si>
    <t>A - Roosendaal</t>
  </si>
  <si>
    <t>A - Vitesse</t>
  </si>
  <si>
    <t>A - Graz AK</t>
  </si>
  <si>
    <t>H - Excelsior</t>
  </si>
  <si>
    <t>A - PEC Zwolle</t>
  </si>
  <si>
    <t>A - FC Utrecht</t>
  </si>
  <si>
    <t>A - Excelsior</t>
  </si>
  <si>
    <t>A - Graafschap</t>
  </si>
  <si>
    <t>H - NEC</t>
  </si>
  <si>
    <t>A - Roda JC</t>
  </si>
  <si>
    <t>A - RKC Waalwijk</t>
  </si>
  <si>
    <t>H - FC Den Bosch</t>
  </si>
  <si>
    <t>A - Sp Rotterdam</t>
  </si>
  <si>
    <t>H - Graafschap</t>
  </si>
  <si>
    <t>A - Fortuna</t>
  </si>
  <si>
    <t>A - FC Den Bosch</t>
  </si>
  <si>
    <t>H - Fortuna</t>
  </si>
  <si>
    <t>H - Sp Rotterdam</t>
  </si>
  <si>
    <t>H - A Limassol</t>
  </si>
  <si>
    <t>H - Verona</t>
  </si>
  <si>
    <t>H - CSKA Sofia</t>
  </si>
  <si>
    <t>A - Como</t>
  </si>
  <si>
    <t>H - Liberec</t>
  </si>
  <si>
    <t>Ukraine</t>
  </si>
  <si>
    <t>A - Ancona</t>
  </si>
  <si>
    <t>L (2) 3-(3) 3</t>
  </si>
  <si>
    <t>Chelsea</t>
  </si>
  <si>
    <t>H - Boro</t>
  </si>
  <si>
    <t>H - Nottm Forest</t>
  </si>
  <si>
    <t>H - Wycombe</t>
  </si>
  <si>
    <t>H - Macclesfield</t>
  </si>
  <si>
    <t>A - Boro</t>
  </si>
  <si>
    <t>H - Libya</t>
  </si>
  <si>
    <t>L (6) 1-(5) 1</t>
  </si>
  <si>
    <t>H - Huddersfield</t>
  </si>
  <si>
    <t>A - Hull</t>
  </si>
  <si>
    <t>H - Belarus</t>
  </si>
  <si>
    <t>Dynamo Kiev</t>
  </si>
  <si>
    <t>A - Andorra</t>
  </si>
  <si>
    <t>A - Belarus</t>
  </si>
  <si>
    <t>H - Besiktas</t>
  </si>
  <si>
    <t>A - Besiktas</t>
  </si>
  <si>
    <t>H - S Tiraspol</t>
  </si>
  <si>
    <t>A - S Tiraspol</t>
  </si>
  <si>
    <t>A - USA</t>
  </si>
  <si>
    <t>A - UAE</t>
  </si>
  <si>
    <t>W 0-8</t>
  </si>
  <si>
    <t>A - AEK Athens</t>
  </si>
  <si>
    <t>H - AEK Athens</t>
  </si>
  <si>
    <t>H - C Zvezda</t>
  </si>
  <si>
    <t>A - Venezuela</t>
  </si>
  <si>
    <t>A - South Africa</t>
  </si>
  <si>
    <t>A - Uruguay</t>
  </si>
  <si>
    <t>A - Tanzania</t>
  </si>
  <si>
    <t>A - Zimbabwe</t>
  </si>
  <si>
    <t>A - Alcoyano</t>
  </si>
  <si>
    <t>H - Iraq</t>
  </si>
  <si>
    <t>H - Sassuolo</t>
  </si>
  <si>
    <t>H - Spezia</t>
  </si>
  <si>
    <t>A - Sassuolo</t>
  </si>
  <si>
    <t>São Paulo</t>
  </si>
  <si>
    <t>L (1) 1-(4) 0</t>
  </si>
  <si>
    <t>A - Chapecoense</t>
  </si>
  <si>
    <t>H - Japan</t>
  </si>
  <si>
    <t>H - Criciúma</t>
  </si>
  <si>
    <t>A - Goiás EC</t>
  </si>
  <si>
    <t>Orlando SC</t>
  </si>
  <si>
    <t>A - Seattle</t>
  </si>
  <si>
    <t>A - NYC FC</t>
  </si>
  <si>
    <t>L 5-3</t>
  </si>
  <si>
    <t>H - NY Red Bulls</t>
  </si>
  <si>
    <t>A - Panama</t>
  </si>
  <si>
    <t>Argentina</t>
  </si>
  <si>
    <t>A - Eibar</t>
  </si>
  <si>
    <t>A - River</t>
  </si>
  <si>
    <t>H - Guangzhou Ev</t>
  </si>
  <si>
    <t>H - Las Palmas</t>
  </si>
  <si>
    <t>W 5-4</t>
  </si>
  <si>
    <t>Copa Am</t>
  </si>
  <si>
    <t>L (4) 0-(1) 0</t>
  </si>
  <si>
    <t>W (5) 0-(4) 0</t>
  </si>
  <si>
    <t>H - Jamaica</t>
  </si>
  <si>
    <t>H - Honduras</t>
  </si>
  <si>
    <t>A - Cordoba</t>
  </si>
  <si>
    <t>H - PSG</t>
  </si>
  <si>
    <t>A - PSG</t>
  </si>
  <si>
    <t>A - El Salvador</t>
  </si>
  <si>
    <t>H - Elche</t>
  </si>
  <si>
    <t>H - Cordoba</t>
  </si>
  <si>
    <t>H - Eibar</t>
  </si>
  <si>
    <t>W (2) 0-(4) 0</t>
  </si>
  <si>
    <t>A - Nigeria</t>
  </si>
  <si>
    <t>H - Trin &amp; Tob</t>
  </si>
  <si>
    <t>A - Paraguay</t>
  </si>
  <si>
    <t>A - Guatemala</t>
  </si>
  <si>
    <t>A - Bolivia</t>
  </si>
  <si>
    <t>H - Spart Moscow</t>
  </si>
  <si>
    <t>Guingamp</t>
  </si>
  <si>
    <t>H - Le Havre AC</t>
  </si>
  <si>
    <t>A - Le Havre AC</t>
  </si>
  <si>
    <t>Marseille</t>
  </si>
  <si>
    <t>A - Dnipro</t>
  </si>
  <si>
    <t>H - Dnipro</t>
  </si>
  <si>
    <t>A - Le Mans</t>
  </si>
  <si>
    <t>H - Le Mans</t>
  </si>
  <si>
    <t>H - Vienna</t>
  </si>
  <si>
    <t>A - Vienna</t>
  </si>
  <si>
    <t>H - Scunthorpe</t>
  </si>
  <si>
    <t>H - Colchester</t>
  </si>
  <si>
    <t>Ivory Coast</t>
  </si>
  <si>
    <t>L (4) 1-(1) 0</t>
  </si>
  <si>
    <t>A - Egypt</t>
  </si>
  <si>
    <t>ANC</t>
  </si>
  <si>
    <t>A - Libya</t>
  </si>
  <si>
    <t>A - Morocco</t>
  </si>
  <si>
    <t>H - QPR</t>
  </si>
  <si>
    <t>W 4-4</t>
  </si>
  <si>
    <t>H - Malawi</t>
  </si>
  <si>
    <t>A - Coventry</t>
  </si>
  <si>
    <t>H - Southend</t>
  </si>
  <si>
    <t>H - CFR Cluj</t>
  </si>
  <si>
    <t>H - Burnley</t>
  </si>
  <si>
    <t>L (4) 1-(5) 1</t>
  </si>
  <si>
    <t>A - CFR Cluj</t>
  </si>
  <si>
    <t>H - Cardiff</t>
  </si>
  <si>
    <t>L (4) 3-(3) 3</t>
  </si>
  <si>
    <t>A - Malawi</t>
  </si>
  <si>
    <t>H - Burkina Faso</t>
  </si>
  <si>
    <t>W (4) 2-(1) 2</t>
  </si>
  <si>
    <t>A - Burkina Faso</t>
  </si>
  <si>
    <t>A - Guinea</t>
  </si>
  <si>
    <t>A - Blackpool</t>
  </si>
  <si>
    <t>L (3) 1-(4) 1</t>
  </si>
  <si>
    <t>H - MSK Zilina</t>
  </si>
  <si>
    <t>H - Blackpool</t>
  </si>
  <si>
    <t>A - North Korea</t>
  </si>
  <si>
    <t>H - Algeria</t>
  </si>
  <si>
    <t>W (3) 1-(4) 1</t>
  </si>
  <si>
    <t>A - QPR</t>
  </si>
  <si>
    <t>H - Swansea</t>
  </si>
  <si>
    <t>W (4) 0-(3) 0</t>
  </si>
  <si>
    <t>A - Senegal</t>
  </si>
  <si>
    <t>Galatasaray</t>
  </si>
  <si>
    <t>H - Tanzania</t>
  </si>
  <si>
    <t>A - Zambia</t>
  </si>
  <si>
    <t>L (8) 0-(7) 0</t>
  </si>
  <si>
    <t>A - Mali</t>
  </si>
  <si>
    <t>H - Equatorial G</t>
  </si>
  <si>
    <t>H - Angola</t>
  </si>
  <si>
    <t>H - Sudan</t>
  </si>
  <si>
    <t>L 1-6</t>
  </si>
  <si>
    <t>H - Morocco</t>
  </si>
  <si>
    <t>H - Gaziantepspo</t>
  </si>
  <si>
    <t>Super</t>
  </si>
  <si>
    <t>H - Nigeria</t>
  </si>
  <si>
    <t>A - Algeria</t>
  </si>
  <si>
    <t>H - Togo</t>
  </si>
  <si>
    <t>H - Bradford</t>
  </si>
  <si>
    <t>A - NK Maribor</t>
  </si>
  <si>
    <t>A - Shrewsbury</t>
  </si>
  <si>
    <t>H - NK Maribor</t>
  </si>
  <si>
    <t>A - Burnley</t>
  </si>
  <si>
    <t>Montreal</t>
  </si>
  <si>
    <t>A - Orlando SC</t>
  </si>
  <si>
    <t>Atletico</t>
  </si>
  <si>
    <t>L 5-1</t>
  </si>
  <si>
    <t>L 0-6</t>
  </si>
  <si>
    <t>Liverpool</t>
  </si>
  <si>
    <t>H - Havant and W</t>
  </si>
  <si>
    <t>H - Luton</t>
  </si>
  <si>
    <t>L 4-4</t>
  </si>
  <si>
    <t>A - Preston</t>
  </si>
  <si>
    <t>H - Crewe</t>
  </si>
  <si>
    <t>H - St Liege</t>
  </si>
  <si>
    <t>A - St Liege</t>
  </si>
  <si>
    <t>W (4) 0-(2) 0</t>
  </si>
  <si>
    <t>A - Unirea Urzic</t>
  </si>
  <si>
    <t>A - Macedonia</t>
  </si>
  <si>
    <t>H - Trabzonspor</t>
  </si>
  <si>
    <t>A - Genk</t>
  </si>
  <si>
    <t>L 3-5</t>
  </si>
  <si>
    <t>H - Brentford</t>
  </si>
  <si>
    <t>A - Brentford</t>
  </si>
  <si>
    <t>A - Monterrey</t>
  </si>
  <si>
    <t>H - FC Nords</t>
  </si>
  <si>
    <t>A - FC Nords</t>
  </si>
  <si>
    <t>A - Puerto Rico</t>
  </si>
  <si>
    <t>A - Cardiff</t>
  </si>
  <si>
    <t>A - Swindon</t>
  </si>
  <si>
    <t>L (5) 2-(4) 2</t>
  </si>
  <si>
    <t>W (7) 0-(6) 0</t>
  </si>
  <si>
    <t>H - Tahiti</t>
  </si>
  <si>
    <t>W 10-0</t>
  </si>
  <si>
    <t>H - Haiti</t>
  </si>
  <si>
    <t>W (3) 1-(2) 0</t>
  </si>
  <si>
    <t>A - Australia</t>
  </si>
  <si>
    <t>L 1-5</t>
  </si>
  <si>
    <t>L (5) 1-(3) 1</t>
  </si>
  <si>
    <t>H - null</t>
  </si>
  <si>
    <t>A - FC Astana</t>
  </si>
  <si>
    <t>H - FC Astana</t>
  </si>
  <si>
    <t>=90-45; 85</t>
  </si>
  <si>
    <t>Mallorca</t>
  </si>
  <si>
    <t>H - Hajduk Split</t>
  </si>
  <si>
    <t>Cameroon</t>
  </si>
  <si>
    <t>L 0-5</t>
  </si>
  <si>
    <t>H - Zimbabwe</t>
  </si>
  <si>
    <t>H - Congo DR</t>
  </si>
  <si>
    <t>H - Mauritius</t>
  </si>
  <si>
    <t>A - Mauritius</t>
  </si>
  <si>
    <t>H - Gabon</t>
  </si>
  <si>
    <t>A - Gabon</t>
  </si>
  <si>
    <t>L 2-5</t>
  </si>
  <si>
    <t>D 2-3</t>
  </si>
  <si>
    <t>A - Tp Mazembe</t>
  </si>
  <si>
    <t>A - Seongnam Ilh</t>
  </si>
  <si>
    <t>H - Zambia</t>
  </si>
  <si>
    <t>Anzhi</t>
  </si>
  <si>
    <t>A - Kuban Krasno</t>
  </si>
  <si>
    <t>H - Din Moscow</t>
  </si>
  <si>
    <t>A - Din Moscow</t>
  </si>
  <si>
    <t>H - Krylia</t>
  </si>
  <si>
    <t>A - Amkar</t>
  </si>
  <si>
    <t>A - Spart Nalchi</t>
  </si>
  <si>
    <t>H - Terek Grozny</t>
  </si>
  <si>
    <t>H - Volga Nizhny</t>
  </si>
  <si>
    <t>A - Rostov</t>
  </si>
  <si>
    <t>A - Terek Grozny</t>
  </si>
  <si>
    <t>H - Alania Vladi</t>
  </si>
  <si>
    <t>A - Mordovia Sar</t>
  </si>
  <si>
    <t>A - Young Boys</t>
  </si>
  <si>
    <t>H - Rostov</t>
  </si>
  <si>
    <t>H - Young Boys</t>
  </si>
  <si>
    <t>A - Alania Vladi</t>
  </si>
  <si>
    <t>H - Krasnodar</t>
  </si>
  <si>
    <t>A - Krylia</t>
  </si>
  <si>
    <t>H - Mordovia Sar</t>
  </si>
  <si>
    <t>H - Amkar</t>
  </si>
  <si>
    <t>A - Kispest Honv</t>
  </si>
  <si>
    <t>H - Kuban Krasno</t>
  </si>
  <si>
    <t>H - Kispest Honv</t>
  </si>
  <si>
    <t>Sampdoria</t>
  </si>
  <si>
    <t>Everton</t>
  </si>
  <si>
    <t>A - Krasnodar</t>
  </si>
  <si>
    <t>L 3-6</t>
  </si>
  <si>
    <t>e1</t>
  </si>
  <si>
    <t>e2</t>
  </si>
  <si>
    <t>DATE</t>
  </si>
  <si>
    <t>calibrated points</t>
  </si>
  <si>
    <t>season start</t>
  </si>
  <si>
    <t>season end</t>
  </si>
  <si>
    <t>Weightage</t>
  </si>
  <si>
    <t>Man City</t>
  </si>
  <si>
    <t>A - Groclin Dysk</t>
  </si>
  <si>
    <t>H - Groclin Dysk</t>
  </si>
  <si>
    <t>A - Lokeren</t>
  </si>
  <si>
    <t>H - Lokeren</t>
  </si>
  <si>
    <t>H - T.N.S.</t>
  </si>
  <si>
    <t>Fenerbahce</t>
  </si>
  <si>
    <t>Bolton</t>
  </si>
  <si>
    <t>A - Doncaster</t>
  </si>
  <si>
    <t>A - Walsall</t>
  </si>
  <si>
    <t>A - Barnsley</t>
  </si>
  <si>
    <t>H - Aris Salonik</t>
  </si>
  <si>
    <t>H - Rabotnicki</t>
  </si>
  <si>
    <t>A - Rabotnicki</t>
  </si>
  <si>
    <t>A - MSK Zilina</t>
  </si>
  <si>
    <t>West Brom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</si>
</sst>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A2F32"/>
      <name val="Helvetica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  <font>
      <b/>
      <sz val="12"/>
      <color rgb="FF000000"/>
      <name val="Calibri"/>
      <family val="2"/>
      <scheme val="minor"/>
    </font>
    <font>
      <sz val="14"/>
      <color rgb="FF2A2F32"/>
      <name val="Helvetica"/>
    </font>
    <font>
      <sz val="12"/>
      <color theme="0" tint="-0.499984740745262"/>
      <name val="Helvetica"/>
    </font>
    <font>
      <sz val="12"/>
      <color theme="0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1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2" fillId="3" borderId="0" xfId="0" applyFont="1" applyFill="1" applyBorder="1"/>
    <xf numFmtId="14" fontId="2" fillId="3" borderId="0" xfId="0" applyNumberFormat="1" applyFont="1" applyFill="1" applyBorder="1"/>
    <xf numFmtId="0" fontId="3" fillId="3" borderId="0" xfId="1" applyFill="1" applyBorder="1"/>
    <xf numFmtId="0" fontId="2" fillId="3" borderId="3" xfId="0" applyFont="1" applyFill="1" applyBorder="1"/>
    <xf numFmtId="0" fontId="2" fillId="4" borderId="2" xfId="0" applyFont="1" applyFill="1" applyBorder="1"/>
    <xf numFmtId="0" fontId="2" fillId="4" borderId="0" xfId="0" applyFont="1" applyFill="1" applyBorder="1"/>
    <xf numFmtId="14" fontId="2" fillId="4" borderId="0" xfId="0" applyNumberFormat="1" applyFont="1" applyFill="1" applyBorder="1"/>
    <xf numFmtId="0" fontId="3" fillId="4" borderId="0" xfId="1" applyFill="1" applyBorder="1"/>
    <xf numFmtId="0" fontId="2" fillId="4" borderId="3" xfId="0" applyFont="1" applyFill="1" applyBorder="1"/>
    <xf numFmtId="0" fontId="0" fillId="5" borderId="2" xfId="0" applyFill="1" applyBorder="1"/>
    <xf numFmtId="0" fontId="2" fillId="5" borderId="0" xfId="0" applyFont="1" applyFill="1" applyBorder="1"/>
    <xf numFmtId="14" fontId="4" fillId="5" borderId="0" xfId="0" applyNumberFormat="1" applyFont="1" applyFill="1" applyBorder="1"/>
    <xf numFmtId="0" fontId="4" fillId="5" borderId="0" xfId="0" applyFont="1" applyFill="1" applyBorder="1"/>
    <xf numFmtId="0" fontId="4" fillId="5" borderId="3" xfId="0" applyFont="1" applyFill="1" applyBorder="1"/>
    <xf numFmtId="0" fontId="0" fillId="6" borderId="2" xfId="0" applyFill="1" applyBorder="1"/>
    <xf numFmtId="0" fontId="4" fillId="6" borderId="0" xfId="0" applyFont="1" applyFill="1" applyBorder="1"/>
    <xf numFmtId="14" fontId="4" fillId="6" borderId="0" xfId="0" applyNumberFormat="1" applyFont="1" applyFill="1" applyBorder="1"/>
    <xf numFmtId="0" fontId="4" fillId="6" borderId="3" xfId="0" applyFont="1" applyFill="1" applyBorder="1"/>
    <xf numFmtId="0" fontId="0" fillId="7" borderId="2" xfId="0" applyFill="1" applyBorder="1"/>
    <xf numFmtId="0" fontId="0" fillId="7" borderId="0" xfId="0" applyFill="1" applyBorder="1"/>
    <xf numFmtId="14" fontId="0" fillId="7" borderId="0" xfId="0" applyNumberFormat="1" applyFill="1" applyBorder="1"/>
    <xf numFmtId="0" fontId="0" fillId="7" borderId="3" xfId="0" applyFill="1" applyBorder="1"/>
    <xf numFmtId="0" fontId="0" fillId="8" borderId="2" xfId="0" applyFill="1" applyBorder="1"/>
    <xf numFmtId="0" fontId="0" fillId="8" borderId="0" xfId="0" applyFill="1" applyBorder="1"/>
    <xf numFmtId="14" fontId="0" fillId="8" borderId="0" xfId="0" applyNumberFormat="1" applyFill="1" applyBorder="1"/>
    <xf numFmtId="0" fontId="0" fillId="8" borderId="3" xfId="0" applyFill="1" applyBorder="1"/>
    <xf numFmtId="0" fontId="0" fillId="9" borderId="2" xfId="0" applyFill="1" applyBorder="1"/>
    <xf numFmtId="0" fontId="0" fillId="9" borderId="0" xfId="0" applyFill="1" applyBorder="1"/>
    <xf numFmtId="14" fontId="0" fillId="9" borderId="0" xfId="0" applyNumberFormat="1" applyFill="1" applyBorder="1"/>
    <xf numFmtId="0" fontId="0" fillId="9" borderId="3" xfId="0" applyFill="1" applyBorder="1"/>
    <xf numFmtId="0" fontId="0" fillId="10" borderId="2" xfId="0" applyFill="1" applyBorder="1"/>
    <xf numFmtId="0" fontId="0" fillId="10" borderId="0" xfId="0" applyFill="1" applyBorder="1"/>
    <xf numFmtId="14" fontId="0" fillId="10" borderId="0" xfId="0" applyNumberFormat="1" applyFill="1" applyBorder="1"/>
    <xf numFmtId="0" fontId="0" fillId="10" borderId="3" xfId="0" applyFill="1" applyBorder="1"/>
    <xf numFmtId="0" fontId="0" fillId="11" borderId="2" xfId="0" applyFill="1" applyBorder="1"/>
    <xf numFmtId="0" fontId="0" fillId="11" borderId="0" xfId="0" applyFill="1" applyBorder="1"/>
    <xf numFmtId="14" fontId="0" fillId="11" borderId="0" xfId="0" applyNumberFormat="1" applyFill="1" applyBorder="1"/>
    <xf numFmtId="0" fontId="0" fillId="11" borderId="3" xfId="0" applyFill="1" applyBorder="1"/>
    <xf numFmtId="0" fontId="0" fillId="3" borderId="2" xfId="0" applyFill="1" applyBorder="1"/>
    <xf numFmtId="0" fontId="0" fillId="3" borderId="0" xfId="0" applyFill="1" applyBorder="1"/>
    <xf numFmtId="14" fontId="0" fillId="3" borderId="0" xfId="0" applyNumberFormat="1" applyFill="1" applyBorder="1"/>
    <xf numFmtId="0" fontId="0" fillId="3" borderId="3" xfId="0" applyFill="1" applyBorder="1"/>
    <xf numFmtId="0" fontId="0" fillId="12" borderId="2" xfId="0" applyFill="1" applyBorder="1"/>
    <xf numFmtId="0" fontId="0" fillId="12" borderId="0" xfId="0" applyFill="1" applyBorder="1"/>
    <xf numFmtId="14" fontId="0" fillId="12" borderId="0" xfId="0" applyNumberFormat="1" applyFill="1" applyBorder="1"/>
    <xf numFmtId="0" fontId="0" fillId="12" borderId="3" xfId="0" applyFill="1" applyBorder="1"/>
    <xf numFmtId="0" fontId="0" fillId="13" borderId="2" xfId="0" applyFill="1" applyBorder="1"/>
    <xf numFmtId="0" fontId="0" fillId="13" borderId="0" xfId="0" applyFill="1" applyBorder="1"/>
    <xf numFmtId="14" fontId="0" fillId="13" borderId="0" xfId="0" applyNumberFormat="1" applyFill="1" applyBorder="1"/>
    <xf numFmtId="0" fontId="0" fillId="13" borderId="3" xfId="0" applyFill="1" applyBorder="1"/>
    <xf numFmtId="0" fontId="0" fillId="14" borderId="2" xfId="0" applyFill="1" applyBorder="1"/>
    <xf numFmtId="0" fontId="0" fillId="14" borderId="0" xfId="0" applyFill="1" applyBorder="1"/>
    <xf numFmtId="14" fontId="0" fillId="14" borderId="0" xfId="0" applyNumberFormat="1" applyFill="1" applyBorder="1"/>
    <xf numFmtId="0" fontId="0" fillId="14" borderId="3" xfId="0" applyFill="1" applyBorder="1"/>
    <xf numFmtId="0" fontId="0" fillId="0" borderId="2" xfId="0" applyBorder="1"/>
    <xf numFmtId="0" fontId="0" fillId="0" borderId="0" xfId="0" applyBorder="1"/>
    <xf numFmtId="14" fontId="0" fillId="0" borderId="0" xfId="0" applyNumberFormat="1" applyBorder="1"/>
    <xf numFmtId="0" fontId="0" fillId="0" borderId="3" xfId="0" applyBorder="1"/>
    <xf numFmtId="15" fontId="0" fillId="0" borderId="0" xfId="0" applyNumberFormat="1" applyBorder="1"/>
    <xf numFmtId="0" fontId="2" fillId="0" borderId="2" xfId="0" applyFont="1" applyBorder="1"/>
    <xf numFmtId="0" fontId="2" fillId="0" borderId="0" xfId="0" applyFont="1" applyBorder="1"/>
    <xf numFmtId="14" fontId="2" fillId="0" borderId="0" xfId="0" applyNumberFormat="1" applyFont="1" applyBorder="1"/>
    <xf numFmtId="0" fontId="3" fillId="0" borderId="0" xfId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14" fontId="2" fillId="0" borderId="5" xfId="0" applyNumberFormat="1" applyFont="1" applyBorder="1"/>
    <xf numFmtId="0" fontId="3" fillId="0" borderId="5" xfId="1" applyBorder="1"/>
    <xf numFmtId="0" fontId="2" fillId="0" borderId="6" xfId="0" applyFont="1" applyBorder="1"/>
    <xf numFmtId="0" fontId="1" fillId="0" borderId="0" xfId="0" applyFont="1"/>
    <xf numFmtId="0" fontId="0" fillId="15" borderId="0" xfId="0" applyFill="1"/>
    <xf numFmtId="15" fontId="0" fillId="0" borderId="0" xfId="0" applyNumberFormat="1"/>
    <xf numFmtId="0" fontId="2" fillId="0" borderId="0" xfId="0" applyFont="1"/>
    <xf numFmtId="15" fontId="2" fillId="0" borderId="0" xfId="0" applyNumberFormat="1" applyFont="1"/>
    <xf numFmtId="0" fontId="3" fillId="0" borderId="0" xfId="1"/>
    <xf numFmtId="0" fontId="6" fillId="0" borderId="0" xfId="0" applyFont="1"/>
    <xf numFmtId="0" fontId="7" fillId="16" borderId="1" xfId="0" applyFont="1" applyFill="1" applyBorder="1"/>
    <xf numFmtId="0" fontId="7" fillId="16" borderId="7" xfId="0" applyFont="1" applyFill="1" applyBorder="1"/>
    <xf numFmtId="0" fontId="8" fillId="0" borderId="0" xfId="0" applyFont="1"/>
    <xf numFmtId="15" fontId="8" fillId="0" borderId="0" xfId="0" applyNumberFormat="1" applyFont="1"/>
    <xf numFmtId="0" fontId="4" fillId="0" borderId="0" xfId="0" applyFont="1"/>
    <xf numFmtId="0" fontId="10" fillId="0" borderId="0" xfId="0" applyFont="1" applyFill="1"/>
    <xf numFmtId="0" fontId="2" fillId="0" borderId="0" xfId="0" applyFont="1" applyFill="1" applyBorder="1"/>
    <xf numFmtId="0" fontId="0" fillId="0" borderId="17" xfId="0" applyBorder="1"/>
    <xf numFmtId="0" fontId="0" fillId="0" borderId="18" xfId="0" applyBorder="1"/>
    <xf numFmtId="0" fontId="1" fillId="15" borderId="16" xfId="0" applyFont="1" applyFill="1" applyBorder="1"/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5" fontId="0" fillId="0" borderId="9" xfId="0" applyNumberForma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5" fontId="10" fillId="0" borderId="0" xfId="0" applyNumberFormat="1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15" fontId="10" fillId="0" borderId="14" xfId="0" applyNumberFormat="1" applyFont="1" applyFill="1" applyBorder="1" applyAlignment="1">
      <alignment horizontal="center"/>
    </xf>
    <xf numFmtId="171" fontId="0" fillId="6" borderId="9" xfId="0" applyNumberFormat="1" applyFill="1" applyBorder="1" applyAlignment="1">
      <alignment horizontal="center"/>
    </xf>
    <xf numFmtId="171" fontId="0" fillId="6" borderId="0" xfId="0" applyNumberFormat="1" applyFill="1" applyBorder="1" applyAlignment="1">
      <alignment horizontal="center"/>
    </xf>
    <xf numFmtId="171" fontId="10" fillId="0" borderId="0" xfId="0" applyNumberFormat="1" applyFont="1" applyFill="1" applyBorder="1" applyAlignment="1">
      <alignment horizontal="center"/>
    </xf>
    <xf numFmtId="171" fontId="10" fillId="0" borderId="14" xfId="0" applyNumberFormat="1" applyFont="1" applyFill="1" applyBorder="1" applyAlignment="1">
      <alignment horizontal="center"/>
    </xf>
    <xf numFmtId="171" fontId="0" fillId="6" borderId="10" xfId="0" applyNumberFormat="1" applyFill="1" applyBorder="1" applyAlignment="1">
      <alignment horizontal="center"/>
    </xf>
    <xf numFmtId="171" fontId="0" fillId="6" borderId="12" xfId="0" applyNumberFormat="1" applyFill="1" applyBorder="1" applyAlignment="1">
      <alignment horizontal="center"/>
    </xf>
    <xf numFmtId="171" fontId="10" fillId="0" borderId="12" xfId="0" applyNumberFormat="1" applyFont="1" applyFill="1" applyBorder="1" applyAlignment="1">
      <alignment horizontal="center"/>
    </xf>
    <xf numFmtId="171" fontId="10" fillId="0" borderId="15" xfId="0" applyNumberFormat="1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71" fontId="0" fillId="6" borderId="14" xfId="0" applyNumberFormat="1" applyFill="1" applyBorder="1" applyAlignment="1">
      <alignment horizontal="center"/>
    </xf>
    <xf numFmtId="15" fontId="0" fillId="0" borderId="14" xfId="0" applyNumberFormat="1" applyFill="1" applyBorder="1" applyAlignment="1">
      <alignment horizontal="center"/>
    </xf>
    <xf numFmtId="171" fontId="0" fillId="6" borderId="15" xfId="0" applyNumberForma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71" fontId="0" fillId="2" borderId="0" xfId="0" applyNumberFormat="1" applyFill="1" applyBorder="1" applyAlignment="1">
      <alignment horizontal="center"/>
    </xf>
    <xf numFmtId="15" fontId="0" fillId="2" borderId="0" xfId="0" applyNumberFormat="1" applyFill="1" applyBorder="1" applyAlignment="1">
      <alignment horizontal="center"/>
    </xf>
    <xf numFmtId="171" fontId="0" fillId="2" borderId="12" xfId="0" applyNumberForma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71" fontId="0" fillId="2" borderId="14" xfId="0" applyNumberFormat="1" applyFill="1" applyBorder="1" applyAlignment="1">
      <alignment horizontal="center"/>
    </xf>
    <xf numFmtId="15" fontId="0" fillId="2" borderId="14" xfId="0" applyNumberFormat="1" applyFill="1" applyBorder="1" applyAlignment="1">
      <alignment horizontal="center"/>
    </xf>
    <xf numFmtId="171" fontId="0" fillId="2" borderId="15" xfId="0" applyNumberFormat="1" applyFill="1" applyBorder="1" applyAlignment="1">
      <alignment horizontal="center"/>
    </xf>
    <xf numFmtId="171" fontId="0" fillId="0" borderId="9" xfId="0" applyNumberFormat="1" applyFill="1" applyBorder="1" applyAlignment="1">
      <alignment horizontal="center"/>
    </xf>
    <xf numFmtId="171" fontId="0" fillId="0" borderId="0" xfId="0" applyNumberFormat="1" applyFill="1" applyBorder="1" applyAlignment="1">
      <alignment horizontal="center"/>
    </xf>
    <xf numFmtId="171" fontId="0" fillId="0" borderId="14" xfId="0" applyNumberFormat="1" applyFill="1" applyBorder="1" applyAlignment="1">
      <alignment horizontal="center"/>
    </xf>
    <xf numFmtId="0" fontId="7" fillId="17" borderId="16" xfId="0" applyFont="1" applyFill="1" applyBorder="1"/>
    <xf numFmtId="0" fontId="4" fillId="0" borderId="17" xfId="0" applyFont="1" applyBorder="1"/>
    <xf numFmtId="0" fontId="7" fillId="17" borderId="17" xfId="0" applyFont="1" applyFill="1" applyBorder="1" applyAlignment="1">
      <alignment horizontal="center"/>
    </xf>
    <xf numFmtId="0" fontId="4" fillId="0" borderId="18" xfId="0" applyFont="1" applyBorder="1"/>
    <xf numFmtId="0" fontId="7" fillId="16" borderId="13" xfId="0" applyFont="1" applyFill="1" applyBorder="1" applyAlignment="1">
      <alignment horizontal="center"/>
    </xf>
    <xf numFmtId="0" fontId="7" fillId="16" borderId="14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2" fillId="18" borderId="1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71" fontId="4" fillId="19" borderId="0" xfId="0" applyNumberFormat="1" applyFont="1" applyFill="1" applyAlignment="1">
      <alignment horizontal="center"/>
    </xf>
    <xf numFmtId="15" fontId="4" fillId="0" borderId="0" xfId="0" applyNumberFormat="1" applyFont="1" applyAlignment="1">
      <alignment horizontal="center"/>
    </xf>
    <xf numFmtId="171" fontId="4" fillId="19" borderId="12" xfId="0" applyNumberFormat="1" applyFont="1" applyFill="1" applyBorder="1" applyAlignment="1">
      <alignment horizontal="center"/>
    </xf>
    <xf numFmtId="0" fontId="4" fillId="18" borderId="11" xfId="0" applyFont="1" applyFill="1" applyBorder="1" applyAlignment="1">
      <alignment horizontal="center"/>
    </xf>
    <xf numFmtId="0" fontId="2" fillId="18" borderId="13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171" fontId="4" fillId="19" borderId="14" xfId="0" applyNumberFormat="1" applyFont="1" applyFill="1" applyBorder="1" applyAlignment="1">
      <alignment horizontal="center"/>
    </xf>
    <xf numFmtId="15" fontId="4" fillId="0" borderId="14" xfId="0" applyNumberFormat="1" applyFont="1" applyBorder="1" applyAlignment="1">
      <alignment horizontal="center"/>
    </xf>
    <xf numFmtId="171" fontId="4" fillId="19" borderId="15" xfId="0" applyNumberFormat="1" applyFont="1" applyFill="1" applyBorder="1" applyAlignment="1">
      <alignment horizontal="center"/>
    </xf>
  </cellXfs>
  <cellStyles count="4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ronaldinho!$X$2</c:f>
              <c:strCache>
                <c:ptCount val="1"/>
                <c:pt idx="0">
                  <c:v>time per match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ronaldinho!$Q$3:$Q$16</c:f>
              <c:strCache>
                <c:ptCount val="14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  <c:pt idx="11">
                  <c:v>2012/13</c:v>
                </c:pt>
                <c:pt idx="12">
                  <c:v>2013/14</c:v>
                </c:pt>
                <c:pt idx="13">
                  <c:v>2014/15</c:v>
                </c:pt>
              </c:strCache>
            </c:strRef>
          </c:cat>
          <c:val>
            <c:numRef>
              <c:f>ronaldinho!$X$3:$X$16</c:f>
              <c:numCache>
                <c:formatCode>0.0</c:formatCode>
                <c:ptCount val="14"/>
                <c:pt idx="0">
                  <c:v>69.17948717948718</c:v>
                </c:pt>
                <c:pt idx="1">
                  <c:v>77.88571428571428</c:v>
                </c:pt>
                <c:pt idx="2">
                  <c:v>83.97674418604652</c:v>
                </c:pt>
                <c:pt idx="3">
                  <c:v>86.25490196078431</c:v>
                </c:pt>
                <c:pt idx="4">
                  <c:v>88.65957446808511</c:v>
                </c:pt>
                <c:pt idx="5">
                  <c:v>89.54</c:v>
                </c:pt>
                <c:pt idx="6">
                  <c:v>79.15625</c:v>
                </c:pt>
                <c:pt idx="7">
                  <c:v>67.49090909090908</c:v>
                </c:pt>
                <c:pt idx="8">
                  <c:v>80.02173913043478</c:v>
                </c:pt>
                <c:pt idx="9">
                  <c:v>75.36585365853658</c:v>
                </c:pt>
                <c:pt idx="10">
                  <c:v>87.92</c:v>
                </c:pt>
                <c:pt idx="11">
                  <c:v>88.4054054054054</c:v>
                </c:pt>
                <c:pt idx="12">
                  <c:v>87.77272727272727</c:v>
                </c:pt>
                <c:pt idx="13">
                  <c:v>76.68181818181818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ronaldinho!$AC$2</c:f>
              <c:strCache>
                <c:ptCount val="1"/>
                <c:pt idx="0">
                  <c:v>calibrated points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ronaldinho!$Q$3:$Q$16</c:f>
              <c:strCache>
                <c:ptCount val="14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  <c:pt idx="11">
                  <c:v>2012/13</c:v>
                </c:pt>
                <c:pt idx="12">
                  <c:v>2013/14</c:v>
                </c:pt>
                <c:pt idx="13">
                  <c:v>2014/15</c:v>
                </c:pt>
              </c:strCache>
            </c:strRef>
          </c:cat>
          <c:val>
            <c:numRef>
              <c:f>ronaldinho!$AC$3:$AC$16</c:f>
              <c:numCache>
                <c:formatCode>0.0</c:formatCode>
                <c:ptCount val="14"/>
                <c:pt idx="0">
                  <c:v>77.5</c:v>
                </c:pt>
                <c:pt idx="1">
                  <c:v>60.0</c:v>
                </c:pt>
                <c:pt idx="2">
                  <c:v>105.0</c:v>
                </c:pt>
                <c:pt idx="3">
                  <c:v>132.5</c:v>
                </c:pt>
                <c:pt idx="4">
                  <c:v>181.7</c:v>
                </c:pt>
                <c:pt idx="5">
                  <c:v>186.4</c:v>
                </c:pt>
                <c:pt idx="6">
                  <c:v>78.8</c:v>
                </c:pt>
                <c:pt idx="7">
                  <c:v>87.9</c:v>
                </c:pt>
                <c:pt idx="8">
                  <c:v>128.3</c:v>
                </c:pt>
                <c:pt idx="9">
                  <c:v>81.2</c:v>
                </c:pt>
                <c:pt idx="10">
                  <c:v>122.0</c:v>
                </c:pt>
                <c:pt idx="11">
                  <c:v>111.3</c:v>
                </c:pt>
                <c:pt idx="12">
                  <c:v>56.4</c:v>
                </c:pt>
                <c:pt idx="13">
                  <c:v>42.6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233256"/>
        <c:axId val="-2040231848"/>
      </c:lineChart>
      <c:catAx>
        <c:axId val="-204023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231848"/>
        <c:crosses val="autoZero"/>
        <c:auto val="1"/>
        <c:lblAlgn val="ctr"/>
        <c:lblOffset val="100"/>
        <c:noMultiLvlLbl val="0"/>
      </c:catAx>
      <c:valAx>
        <c:axId val="-20402318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40233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872605476554"/>
          <c:y val="0.851661284900836"/>
          <c:w val="0.149724409448819"/>
          <c:h val="0.10392193213881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drogba!$X$2</c:f>
              <c:strCache>
                <c:ptCount val="1"/>
                <c:pt idx="0">
                  <c:v>time per match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drogba!$Q$3:$Q$16</c:f>
              <c:strCache>
                <c:ptCount val="14"/>
                <c:pt idx="0">
                  <c:v>2002/03</c:v>
                </c:pt>
                <c:pt idx="1">
                  <c:v>2003/04</c:v>
                </c:pt>
                <c:pt idx="2">
                  <c:v>2004/05</c:v>
                </c:pt>
                <c:pt idx="3">
                  <c:v>2005/06</c:v>
                </c:pt>
                <c:pt idx="4">
                  <c:v>2006/07</c:v>
                </c:pt>
                <c:pt idx="5">
                  <c:v>2007/08</c:v>
                </c:pt>
                <c:pt idx="6">
                  <c:v>2008/09</c:v>
                </c:pt>
                <c:pt idx="7">
                  <c:v>2009/10</c:v>
                </c:pt>
                <c:pt idx="8">
                  <c:v>2010/11</c:v>
                </c:pt>
                <c:pt idx="9">
                  <c:v>2011/12</c:v>
                </c:pt>
                <c:pt idx="10">
                  <c:v>2012/13</c:v>
                </c:pt>
                <c:pt idx="11">
                  <c:v>2013/14</c:v>
                </c:pt>
                <c:pt idx="12">
                  <c:v>2014/15</c:v>
                </c:pt>
                <c:pt idx="13">
                  <c:v>2015/16</c:v>
                </c:pt>
              </c:strCache>
            </c:strRef>
          </c:cat>
          <c:val>
            <c:numRef>
              <c:f>drogba!$X$3:$X$16</c:f>
              <c:numCache>
                <c:formatCode>0.0</c:formatCode>
                <c:ptCount val="14"/>
                <c:pt idx="0">
                  <c:v>70.63636363636364</c:v>
                </c:pt>
                <c:pt idx="1">
                  <c:v>74.1</c:v>
                </c:pt>
                <c:pt idx="2">
                  <c:v>65.95121951219512</c:v>
                </c:pt>
                <c:pt idx="3">
                  <c:v>68.48214285714286</c:v>
                </c:pt>
                <c:pt idx="4">
                  <c:v>80.16666666666667</c:v>
                </c:pt>
                <c:pt idx="5">
                  <c:v>80.94285714285714</c:v>
                </c:pt>
                <c:pt idx="6">
                  <c:v>67.19565217391305</c:v>
                </c:pt>
                <c:pt idx="7">
                  <c:v>80.58928571428571</c:v>
                </c:pt>
                <c:pt idx="8">
                  <c:v>73.40425531914893</c:v>
                </c:pt>
                <c:pt idx="9">
                  <c:v>61.12244897959183</c:v>
                </c:pt>
                <c:pt idx="10">
                  <c:v>75.8</c:v>
                </c:pt>
                <c:pt idx="11">
                  <c:v>67.94736842105263</c:v>
                </c:pt>
                <c:pt idx="12">
                  <c:v>29.625</c:v>
                </c:pt>
                <c:pt idx="13">
                  <c:v>79.375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drogba!$AC$2</c:f>
              <c:strCache>
                <c:ptCount val="1"/>
                <c:pt idx="0">
                  <c:v>calibrated points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drogba!$Q$3:$Q$16</c:f>
              <c:strCache>
                <c:ptCount val="14"/>
                <c:pt idx="0">
                  <c:v>2002/03</c:v>
                </c:pt>
                <c:pt idx="1">
                  <c:v>2003/04</c:v>
                </c:pt>
                <c:pt idx="2">
                  <c:v>2004/05</c:v>
                </c:pt>
                <c:pt idx="3">
                  <c:v>2005/06</c:v>
                </c:pt>
                <c:pt idx="4">
                  <c:v>2006/07</c:v>
                </c:pt>
                <c:pt idx="5">
                  <c:v>2007/08</c:v>
                </c:pt>
                <c:pt idx="6">
                  <c:v>2008/09</c:v>
                </c:pt>
                <c:pt idx="7">
                  <c:v>2009/10</c:v>
                </c:pt>
                <c:pt idx="8">
                  <c:v>2010/11</c:v>
                </c:pt>
                <c:pt idx="9">
                  <c:v>2011/12</c:v>
                </c:pt>
                <c:pt idx="10">
                  <c:v>2012/13</c:v>
                </c:pt>
                <c:pt idx="11">
                  <c:v>2013/14</c:v>
                </c:pt>
                <c:pt idx="12">
                  <c:v>2014/15</c:v>
                </c:pt>
                <c:pt idx="13">
                  <c:v>2015/16</c:v>
                </c:pt>
              </c:strCache>
            </c:strRef>
          </c:cat>
          <c:val>
            <c:numRef>
              <c:f>drogba!$AC$3:$AC$16</c:f>
              <c:numCache>
                <c:formatCode>0.0</c:formatCode>
                <c:ptCount val="14"/>
                <c:pt idx="0">
                  <c:v>80.0</c:v>
                </c:pt>
                <c:pt idx="1">
                  <c:v>145.0</c:v>
                </c:pt>
                <c:pt idx="2">
                  <c:v>107.4</c:v>
                </c:pt>
                <c:pt idx="3">
                  <c:v>159.8</c:v>
                </c:pt>
                <c:pt idx="4">
                  <c:v>221.0</c:v>
                </c:pt>
                <c:pt idx="5">
                  <c:v>130.1</c:v>
                </c:pt>
                <c:pt idx="6">
                  <c:v>117.3</c:v>
                </c:pt>
                <c:pt idx="7">
                  <c:v>289.5</c:v>
                </c:pt>
                <c:pt idx="8">
                  <c:v>138.2</c:v>
                </c:pt>
                <c:pt idx="9">
                  <c:v>113.2</c:v>
                </c:pt>
                <c:pt idx="10">
                  <c:v>18.2</c:v>
                </c:pt>
                <c:pt idx="11">
                  <c:v>56.4</c:v>
                </c:pt>
                <c:pt idx="12">
                  <c:v>50.9</c:v>
                </c:pt>
                <c:pt idx="13">
                  <c:v>116.4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852568"/>
        <c:axId val="-2104828120"/>
      </c:lineChart>
      <c:catAx>
        <c:axId val="-211585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828120"/>
        <c:crosses val="autoZero"/>
        <c:auto val="1"/>
        <c:lblAlgn val="ctr"/>
        <c:lblOffset val="100"/>
        <c:noMultiLvlLbl val="0"/>
      </c:catAx>
      <c:valAx>
        <c:axId val="-21048281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15852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9527355328967"/>
          <c:y val="0.855578022022797"/>
          <c:w val="0.1297740676982"/>
          <c:h val="0.086601610115682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torres!$X$2</c:f>
              <c:strCache>
                <c:ptCount val="1"/>
                <c:pt idx="0">
                  <c:v>time per match</c:v>
                </c:pt>
              </c:strCache>
            </c:strRef>
          </c:tx>
          <c:cat>
            <c:strRef>
              <c:f>torres!$Q$3:$Q$16</c:f>
              <c:strCache>
                <c:ptCount val="14"/>
                <c:pt idx="0">
                  <c:v>2002/03</c:v>
                </c:pt>
                <c:pt idx="1">
                  <c:v>2003/04</c:v>
                </c:pt>
                <c:pt idx="2">
                  <c:v>2004/05</c:v>
                </c:pt>
                <c:pt idx="3">
                  <c:v>2005/06</c:v>
                </c:pt>
                <c:pt idx="4">
                  <c:v>2006/07</c:v>
                </c:pt>
                <c:pt idx="5">
                  <c:v>2007/08</c:v>
                </c:pt>
                <c:pt idx="6">
                  <c:v>2008/09</c:v>
                </c:pt>
                <c:pt idx="7">
                  <c:v>2009/10</c:v>
                </c:pt>
                <c:pt idx="8">
                  <c:v>2010/11</c:v>
                </c:pt>
                <c:pt idx="9">
                  <c:v>2011/12</c:v>
                </c:pt>
                <c:pt idx="10">
                  <c:v>2012/13</c:v>
                </c:pt>
                <c:pt idx="11">
                  <c:v>2013/14</c:v>
                </c:pt>
                <c:pt idx="12">
                  <c:v>2014/15</c:v>
                </c:pt>
                <c:pt idx="13">
                  <c:v>2015/16</c:v>
                </c:pt>
              </c:strCache>
            </c:strRef>
          </c:cat>
          <c:val>
            <c:numRef>
              <c:f>torres!$X$3:$X$16</c:f>
              <c:numCache>
                <c:formatCode>0.0</c:formatCode>
                <c:ptCount val="14"/>
                <c:pt idx="0">
                  <c:v>81.7</c:v>
                </c:pt>
                <c:pt idx="1">
                  <c:v>74.23913043478261</c:v>
                </c:pt>
                <c:pt idx="2">
                  <c:v>80.67391304347827</c:v>
                </c:pt>
                <c:pt idx="3">
                  <c:v>83.98039215686275</c:v>
                </c:pt>
                <c:pt idx="4">
                  <c:v>85.65306122448979</c:v>
                </c:pt>
                <c:pt idx="5">
                  <c:v>70.29032258064516</c:v>
                </c:pt>
                <c:pt idx="6">
                  <c:v>70.65384615384616</c:v>
                </c:pt>
                <c:pt idx="7">
                  <c:v>63.42553191489362</c:v>
                </c:pt>
                <c:pt idx="8">
                  <c:v>62.07272727272727</c:v>
                </c:pt>
                <c:pt idx="9">
                  <c:v>49.52857142857143</c:v>
                </c:pt>
                <c:pt idx="10">
                  <c:v>64.24050632911392</c:v>
                </c:pt>
                <c:pt idx="11">
                  <c:v>46.68421052631579</c:v>
                </c:pt>
                <c:pt idx="12">
                  <c:v>48.6</c:v>
                </c:pt>
                <c:pt idx="13">
                  <c:v>55.56818181818182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torres!$AC$2</c:f>
              <c:strCache>
                <c:ptCount val="1"/>
                <c:pt idx="0">
                  <c:v>calibrated points</c:v>
                </c:pt>
              </c:strCache>
            </c:strRef>
          </c:tx>
          <c:cat>
            <c:strRef>
              <c:f>torres!$Q$3:$Q$16</c:f>
              <c:strCache>
                <c:ptCount val="14"/>
                <c:pt idx="0">
                  <c:v>2002/03</c:v>
                </c:pt>
                <c:pt idx="1">
                  <c:v>2003/04</c:v>
                </c:pt>
                <c:pt idx="2">
                  <c:v>2004/05</c:v>
                </c:pt>
                <c:pt idx="3">
                  <c:v>2005/06</c:v>
                </c:pt>
                <c:pt idx="4">
                  <c:v>2006/07</c:v>
                </c:pt>
                <c:pt idx="5">
                  <c:v>2007/08</c:v>
                </c:pt>
                <c:pt idx="6">
                  <c:v>2008/09</c:v>
                </c:pt>
                <c:pt idx="7">
                  <c:v>2009/10</c:v>
                </c:pt>
                <c:pt idx="8">
                  <c:v>2010/11</c:v>
                </c:pt>
                <c:pt idx="9">
                  <c:v>2011/12</c:v>
                </c:pt>
                <c:pt idx="10">
                  <c:v>2012/13</c:v>
                </c:pt>
                <c:pt idx="11">
                  <c:v>2013/14</c:v>
                </c:pt>
                <c:pt idx="12">
                  <c:v>2014/15</c:v>
                </c:pt>
                <c:pt idx="13">
                  <c:v>2015/16</c:v>
                </c:pt>
              </c:strCache>
            </c:strRef>
          </c:cat>
          <c:val>
            <c:numRef>
              <c:f>torres!$AC$3:$AC$16</c:f>
              <c:numCache>
                <c:formatCode>0.0</c:formatCode>
                <c:ptCount val="14"/>
                <c:pt idx="0">
                  <c:v>65.0</c:v>
                </c:pt>
                <c:pt idx="1">
                  <c:v>100.8</c:v>
                </c:pt>
                <c:pt idx="2">
                  <c:v>105.9</c:v>
                </c:pt>
                <c:pt idx="3">
                  <c:v>144.4</c:v>
                </c:pt>
                <c:pt idx="4">
                  <c:v>139.6</c:v>
                </c:pt>
                <c:pt idx="5">
                  <c:v>238.1</c:v>
                </c:pt>
                <c:pt idx="6">
                  <c:v>151.4</c:v>
                </c:pt>
                <c:pt idx="7">
                  <c:v>153.9</c:v>
                </c:pt>
                <c:pt idx="8">
                  <c:v>101.0</c:v>
                </c:pt>
                <c:pt idx="9">
                  <c:v>120.0</c:v>
                </c:pt>
                <c:pt idx="10">
                  <c:v>187.0</c:v>
                </c:pt>
                <c:pt idx="11">
                  <c:v>95.2</c:v>
                </c:pt>
                <c:pt idx="12">
                  <c:v>38.3</c:v>
                </c:pt>
                <c:pt idx="13">
                  <c:v>87.1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882104"/>
        <c:axId val="-2021516216"/>
      </c:lineChart>
      <c:catAx>
        <c:axId val="-202088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516216"/>
        <c:crosses val="autoZero"/>
        <c:auto val="1"/>
        <c:lblAlgn val="ctr"/>
        <c:lblOffset val="100"/>
        <c:noMultiLvlLbl val="0"/>
      </c:catAx>
      <c:valAx>
        <c:axId val="-20215162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20882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eto!$X$2</c:f>
              <c:strCache>
                <c:ptCount val="1"/>
                <c:pt idx="0">
                  <c:v>time per match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eto!$Q$3:$Q$16</c:f>
              <c:strCache>
                <c:ptCount val="14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  <c:pt idx="11">
                  <c:v>2012/13</c:v>
                </c:pt>
                <c:pt idx="12">
                  <c:v>2013/14</c:v>
                </c:pt>
                <c:pt idx="13">
                  <c:v>2014/15</c:v>
                </c:pt>
              </c:strCache>
            </c:strRef>
          </c:cat>
          <c:val>
            <c:numRef>
              <c:f>eto!$X$3:$X$16</c:f>
              <c:numCache>
                <c:formatCode>0.0</c:formatCode>
                <c:ptCount val="14"/>
                <c:pt idx="0">
                  <c:v>72.71052631578948</c:v>
                </c:pt>
                <c:pt idx="1">
                  <c:v>85.43333333333334</c:v>
                </c:pt>
                <c:pt idx="2">
                  <c:v>83.06976744186046</c:v>
                </c:pt>
                <c:pt idx="3">
                  <c:v>85.65217391304348</c:v>
                </c:pt>
                <c:pt idx="4">
                  <c:v>87.92</c:v>
                </c:pt>
                <c:pt idx="5">
                  <c:v>84.38461538461538</c:v>
                </c:pt>
                <c:pt idx="6">
                  <c:v>84.2162162162162</c:v>
                </c:pt>
                <c:pt idx="7">
                  <c:v>74.60714285714286</c:v>
                </c:pt>
                <c:pt idx="8">
                  <c:v>81.29508196721312</c:v>
                </c:pt>
                <c:pt idx="9">
                  <c:v>85.90384615384616</c:v>
                </c:pt>
                <c:pt idx="10">
                  <c:v>86.82608695652173</c:v>
                </c:pt>
                <c:pt idx="11">
                  <c:v>85.74358974358974</c:v>
                </c:pt>
                <c:pt idx="12">
                  <c:v>56.10714285714285</c:v>
                </c:pt>
                <c:pt idx="13">
                  <c:v>60.97368421052632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eto!$AC$2</c:f>
              <c:strCache>
                <c:ptCount val="1"/>
                <c:pt idx="0">
                  <c:v>calibrated points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eto!$Q$3:$Q$16</c:f>
              <c:strCache>
                <c:ptCount val="14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  <c:pt idx="11">
                  <c:v>2012/13</c:v>
                </c:pt>
                <c:pt idx="12">
                  <c:v>2013/14</c:v>
                </c:pt>
                <c:pt idx="13">
                  <c:v>2014/15</c:v>
                </c:pt>
              </c:strCache>
            </c:strRef>
          </c:cat>
          <c:val>
            <c:numRef>
              <c:f>eto!$AC$3:$AC$16</c:f>
              <c:numCache>
                <c:formatCode>0.0</c:formatCode>
                <c:ptCount val="14"/>
                <c:pt idx="0">
                  <c:v>53.0</c:v>
                </c:pt>
                <c:pt idx="1">
                  <c:v>70.0</c:v>
                </c:pt>
                <c:pt idx="2">
                  <c:v>110.0</c:v>
                </c:pt>
                <c:pt idx="3">
                  <c:v>163.2</c:v>
                </c:pt>
                <c:pt idx="4">
                  <c:v>241.7</c:v>
                </c:pt>
                <c:pt idx="5">
                  <c:v>112.5</c:v>
                </c:pt>
                <c:pt idx="6">
                  <c:v>183.3</c:v>
                </c:pt>
                <c:pt idx="7">
                  <c:v>241.3</c:v>
                </c:pt>
                <c:pt idx="8">
                  <c:v>151.3</c:v>
                </c:pt>
                <c:pt idx="9">
                  <c:v>241.7</c:v>
                </c:pt>
                <c:pt idx="10">
                  <c:v>65.5</c:v>
                </c:pt>
                <c:pt idx="11">
                  <c:v>97.6</c:v>
                </c:pt>
                <c:pt idx="12">
                  <c:v>93.0</c:v>
                </c:pt>
                <c:pt idx="13">
                  <c:v>48.5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283752"/>
        <c:axId val="-2097238200"/>
      </c:lineChart>
      <c:catAx>
        <c:axId val="-204028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238200"/>
        <c:crosses val="autoZero"/>
        <c:auto val="1"/>
        <c:lblAlgn val="ctr"/>
        <c:lblOffset val="100"/>
        <c:noMultiLvlLbl val="0"/>
      </c:catAx>
      <c:valAx>
        <c:axId val="-20972382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40283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297823066234"/>
          <c:y val="0.786247270996513"/>
          <c:w val="0.140497695141049"/>
          <c:h val="0.10556064854573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anelka!$X$2</c:f>
              <c:strCache>
                <c:ptCount val="1"/>
                <c:pt idx="0">
                  <c:v>time per match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anelka!$Q$3:$Q$15</c:f>
              <c:strCache>
                <c:ptCount val="13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  <c:pt idx="11">
                  <c:v>2012/13</c:v>
                </c:pt>
                <c:pt idx="12">
                  <c:v>2013/14</c:v>
                </c:pt>
              </c:strCache>
            </c:strRef>
          </c:cat>
          <c:val>
            <c:numRef>
              <c:f>anelka!$X$3:$X$15</c:f>
              <c:numCache>
                <c:formatCode>0.0</c:formatCode>
                <c:ptCount val="13"/>
                <c:pt idx="0">
                  <c:v>54.05128205128205</c:v>
                </c:pt>
                <c:pt idx="1">
                  <c:v>89.0</c:v>
                </c:pt>
                <c:pt idx="2">
                  <c:v>84.44186046511627</c:v>
                </c:pt>
                <c:pt idx="3">
                  <c:v>80.42857142857143</c:v>
                </c:pt>
                <c:pt idx="4">
                  <c:v>75.0</c:v>
                </c:pt>
                <c:pt idx="5">
                  <c:v>82.17777777777778</c:v>
                </c:pt>
                <c:pt idx="6">
                  <c:v>62.18333333333333</c:v>
                </c:pt>
                <c:pt idx="7">
                  <c:v>72.63934426229508</c:v>
                </c:pt>
                <c:pt idx="8">
                  <c:v>75.1</c:v>
                </c:pt>
                <c:pt idx="9">
                  <c:v>65.42</c:v>
                </c:pt>
                <c:pt idx="10">
                  <c:v>45.6875</c:v>
                </c:pt>
                <c:pt idx="11">
                  <c:v>4.8</c:v>
                </c:pt>
                <c:pt idx="12">
                  <c:v>65.30769230769231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anelka!$AC$2</c:f>
              <c:strCache>
                <c:ptCount val="1"/>
                <c:pt idx="0">
                  <c:v>calibrated points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anelka!$Q$3:$Q$15</c:f>
              <c:strCache>
                <c:ptCount val="13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  <c:pt idx="11">
                  <c:v>2012/13</c:v>
                </c:pt>
                <c:pt idx="12">
                  <c:v>2013/14</c:v>
                </c:pt>
              </c:strCache>
            </c:strRef>
          </c:cat>
          <c:val>
            <c:numRef>
              <c:f>anelka!$AC$3:$AC$15</c:f>
              <c:numCache>
                <c:formatCode>0.0</c:formatCode>
                <c:ptCount val="13"/>
                <c:pt idx="0">
                  <c:v>35.0</c:v>
                </c:pt>
                <c:pt idx="1">
                  <c:v>117.8</c:v>
                </c:pt>
                <c:pt idx="2">
                  <c:v>162.9</c:v>
                </c:pt>
                <c:pt idx="3">
                  <c:v>51.7</c:v>
                </c:pt>
                <c:pt idx="4">
                  <c:v>7.4</c:v>
                </c:pt>
                <c:pt idx="5">
                  <c:v>115.0</c:v>
                </c:pt>
                <c:pt idx="6">
                  <c:v>125.8</c:v>
                </c:pt>
                <c:pt idx="7">
                  <c:v>174.8</c:v>
                </c:pt>
                <c:pt idx="8">
                  <c:v>142.1</c:v>
                </c:pt>
                <c:pt idx="9">
                  <c:v>115.2</c:v>
                </c:pt>
                <c:pt idx="10">
                  <c:v>12.2</c:v>
                </c:pt>
                <c:pt idx="11">
                  <c:v>0.1</c:v>
                </c:pt>
                <c:pt idx="12">
                  <c:v>13.3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203240"/>
        <c:axId val="-2126994136"/>
      </c:lineChart>
      <c:catAx>
        <c:axId val="-204020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994136"/>
        <c:crosses val="autoZero"/>
        <c:auto val="1"/>
        <c:lblAlgn val="ctr"/>
        <c:lblOffset val="100"/>
        <c:noMultiLvlLbl val="0"/>
      </c:catAx>
      <c:valAx>
        <c:axId val="-21269941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4020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Raúl!$X$2</c:f>
              <c:strCache>
                <c:ptCount val="1"/>
                <c:pt idx="0">
                  <c:v>time per match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Raúl!$X$3:$X$13</c:f>
              <c:numCache>
                <c:formatCode>0.0</c:formatCode>
                <c:ptCount val="11"/>
                <c:pt idx="0">
                  <c:v>67.60975609756098</c:v>
                </c:pt>
                <c:pt idx="1">
                  <c:v>86.43589743589743</c:v>
                </c:pt>
                <c:pt idx="2">
                  <c:v>81.4</c:v>
                </c:pt>
                <c:pt idx="3">
                  <c:v>79.33333333333333</c:v>
                </c:pt>
                <c:pt idx="4">
                  <c:v>65.0</c:v>
                </c:pt>
                <c:pt idx="5">
                  <c:v>82.4081632653061</c:v>
                </c:pt>
                <c:pt idx="6">
                  <c:v>86.22641509433963</c:v>
                </c:pt>
                <c:pt idx="7">
                  <c:v>78.31914893617021</c:v>
                </c:pt>
                <c:pt idx="8">
                  <c:v>34.25</c:v>
                </c:pt>
                <c:pt idx="9">
                  <c:v>84.80392156862744</c:v>
                </c:pt>
                <c:pt idx="10">
                  <c:v>85.10869565217391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Raúl!$AC$2</c:f>
              <c:strCache>
                <c:ptCount val="1"/>
                <c:pt idx="0">
                  <c:v>calibrated points</c:v>
                </c:pt>
              </c:strCache>
            </c:strRef>
          </c:tx>
          <c:dLbls>
            <c:spPr>
              <a:noFill/>
            </c:spPr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Raúl!$AC$3:$AC$13</c:f>
              <c:numCache>
                <c:formatCode>0.0</c:formatCode>
                <c:ptCount val="11"/>
                <c:pt idx="0">
                  <c:v>70.0</c:v>
                </c:pt>
                <c:pt idx="1">
                  <c:v>105.0</c:v>
                </c:pt>
                <c:pt idx="2">
                  <c:v>98.4</c:v>
                </c:pt>
                <c:pt idx="3">
                  <c:v>84.1</c:v>
                </c:pt>
                <c:pt idx="4">
                  <c:v>69.4</c:v>
                </c:pt>
                <c:pt idx="5">
                  <c:v>78.7</c:v>
                </c:pt>
                <c:pt idx="6">
                  <c:v>174.6</c:v>
                </c:pt>
                <c:pt idx="7">
                  <c:v>155.9</c:v>
                </c:pt>
                <c:pt idx="8">
                  <c:v>51.5</c:v>
                </c:pt>
                <c:pt idx="9">
                  <c:v>134.9</c:v>
                </c:pt>
                <c:pt idx="10">
                  <c:v>128.3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247496"/>
        <c:axId val="-2117560824"/>
      </c:lineChart>
      <c:catAx>
        <c:axId val="-211724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560824"/>
        <c:crosses val="autoZero"/>
        <c:auto val="1"/>
        <c:lblAlgn val="ctr"/>
        <c:lblOffset val="100"/>
        <c:noMultiLvlLbl val="0"/>
      </c:catAx>
      <c:valAx>
        <c:axId val="-21175608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172474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ronaldo!$X$2</c:f>
              <c:strCache>
                <c:ptCount val="1"/>
                <c:pt idx="0">
                  <c:v>time per match</c:v>
                </c:pt>
              </c:strCache>
            </c:strRef>
          </c:tx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ronaldo!$X$3:$X$15</c:f>
              <c:numCache>
                <c:formatCode>0.0</c:formatCode>
                <c:ptCount val="13"/>
                <c:pt idx="0">
                  <c:v>50.24528301886792</c:v>
                </c:pt>
                <c:pt idx="1">
                  <c:v>71.25806451612904</c:v>
                </c:pt>
                <c:pt idx="2">
                  <c:v>70.3</c:v>
                </c:pt>
                <c:pt idx="3">
                  <c:v>80.56666666666666</c:v>
                </c:pt>
                <c:pt idx="4">
                  <c:v>81.2622950819672</c:v>
                </c:pt>
                <c:pt idx="5">
                  <c:v>80.53448275862068</c:v>
                </c:pt>
                <c:pt idx="6">
                  <c:v>81.73913043478261</c:v>
                </c:pt>
                <c:pt idx="7">
                  <c:v>84.06779661016949</c:v>
                </c:pt>
                <c:pt idx="8">
                  <c:v>86.43478260869565</c:v>
                </c:pt>
                <c:pt idx="9">
                  <c:v>80.79411764705882</c:v>
                </c:pt>
                <c:pt idx="10">
                  <c:v>83.30645161290323</c:v>
                </c:pt>
                <c:pt idx="11">
                  <c:v>85.72881355932203</c:v>
                </c:pt>
                <c:pt idx="12">
                  <c:v>87.67213114754098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ronaldo!$AC$2</c:f>
              <c:strCache>
                <c:ptCount val="1"/>
                <c:pt idx="0">
                  <c:v>calibrated points</c:v>
                </c:pt>
              </c:strCache>
            </c:strRef>
          </c:tx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movingAvg"/>
            <c:period val="2"/>
            <c:dispRSqr val="0"/>
            <c:dispEq val="0"/>
          </c:trendline>
          <c:val>
            <c:numRef>
              <c:f>ronaldo!$AC$3:$AC$15</c:f>
              <c:numCache>
                <c:formatCode>0.0</c:formatCode>
                <c:ptCount val="13"/>
                <c:pt idx="0">
                  <c:v>72.3</c:v>
                </c:pt>
                <c:pt idx="1">
                  <c:v>118.6</c:v>
                </c:pt>
                <c:pt idx="2">
                  <c:v>123.7</c:v>
                </c:pt>
                <c:pt idx="3">
                  <c:v>252.0</c:v>
                </c:pt>
                <c:pt idx="4">
                  <c:v>325.8</c:v>
                </c:pt>
                <c:pt idx="5">
                  <c:v>206.4</c:v>
                </c:pt>
                <c:pt idx="6">
                  <c:v>251.3</c:v>
                </c:pt>
                <c:pt idx="7">
                  <c:v>382.9</c:v>
                </c:pt>
                <c:pt idx="8">
                  <c:v>466.5</c:v>
                </c:pt>
                <c:pt idx="9">
                  <c:v>417.1</c:v>
                </c:pt>
                <c:pt idx="10">
                  <c:v>446.3</c:v>
                </c:pt>
                <c:pt idx="11">
                  <c:v>446.7</c:v>
                </c:pt>
                <c:pt idx="12">
                  <c:v>423.7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310616"/>
        <c:axId val="-2114393544"/>
      </c:lineChart>
      <c:catAx>
        <c:axId val="-209731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393544"/>
        <c:crosses val="autoZero"/>
        <c:auto val="1"/>
        <c:lblAlgn val="ctr"/>
        <c:lblOffset val="100"/>
        <c:noMultiLvlLbl val="0"/>
      </c:catAx>
      <c:valAx>
        <c:axId val="-21143935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97310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ThierryHenry!$X$2</c:f>
              <c:strCache>
                <c:ptCount val="1"/>
                <c:pt idx="0">
                  <c:v>time per match</c:v>
                </c:pt>
              </c:strCache>
            </c:strRef>
          </c:tx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ThierryHenry!$X$3:$X$16</c:f>
              <c:numCache>
                <c:formatCode>0.0</c:formatCode>
                <c:ptCount val="14"/>
                <c:pt idx="0">
                  <c:v>63.42553191489362</c:v>
                </c:pt>
                <c:pt idx="1">
                  <c:v>83.26923076923077</c:v>
                </c:pt>
                <c:pt idx="2">
                  <c:v>84.78125</c:v>
                </c:pt>
                <c:pt idx="3">
                  <c:v>83.52</c:v>
                </c:pt>
                <c:pt idx="4">
                  <c:v>81.01724137931034</c:v>
                </c:pt>
                <c:pt idx="5">
                  <c:v>81.67647058823529</c:v>
                </c:pt>
                <c:pt idx="6">
                  <c:v>70.79661016949153</c:v>
                </c:pt>
                <c:pt idx="7">
                  <c:v>67.89830508474575</c:v>
                </c:pt>
                <c:pt idx="8">
                  <c:v>43.0566037735849</c:v>
                </c:pt>
                <c:pt idx="9">
                  <c:v>88.92307692307692</c:v>
                </c:pt>
                <c:pt idx="10">
                  <c:v>69.44827586206897</c:v>
                </c:pt>
                <c:pt idx="11">
                  <c:v>85.7857142857143</c:v>
                </c:pt>
                <c:pt idx="12">
                  <c:v>87.64</c:v>
                </c:pt>
                <c:pt idx="13">
                  <c:v>86.88888888888889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ThierryHenry!$AC$2</c:f>
              <c:strCache>
                <c:ptCount val="1"/>
                <c:pt idx="0">
                  <c:v>calibrated points</c:v>
                </c:pt>
              </c:strCache>
            </c:strRef>
          </c:tx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movingAvg"/>
            <c:period val="2"/>
            <c:dispRSqr val="0"/>
            <c:dispEq val="0"/>
          </c:trendline>
          <c:val>
            <c:numRef>
              <c:f>ThierryHenry!$AC$3:$AC$16</c:f>
              <c:numCache>
                <c:formatCode>0.0</c:formatCode>
                <c:ptCount val="14"/>
                <c:pt idx="0">
                  <c:v>90.6</c:v>
                </c:pt>
                <c:pt idx="1">
                  <c:v>257.0</c:v>
                </c:pt>
                <c:pt idx="2">
                  <c:v>293.5</c:v>
                </c:pt>
                <c:pt idx="3">
                  <c:v>222.3</c:v>
                </c:pt>
                <c:pt idx="4">
                  <c:v>263.3</c:v>
                </c:pt>
                <c:pt idx="5">
                  <c:v>128.1</c:v>
                </c:pt>
                <c:pt idx="6">
                  <c:v>173.2</c:v>
                </c:pt>
                <c:pt idx="7">
                  <c:v>209.0</c:v>
                </c:pt>
                <c:pt idx="8">
                  <c:v>118.4</c:v>
                </c:pt>
                <c:pt idx="9">
                  <c:v>51.8</c:v>
                </c:pt>
                <c:pt idx="10">
                  <c:v>105.9</c:v>
                </c:pt>
                <c:pt idx="11">
                  <c:v>85.5</c:v>
                </c:pt>
                <c:pt idx="12">
                  <c:v>61.1</c:v>
                </c:pt>
                <c:pt idx="13">
                  <c:v>46.4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920280"/>
        <c:axId val="-2118356504"/>
      </c:lineChart>
      <c:catAx>
        <c:axId val="-211892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356504"/>
        <c:crosses val="autoZero"/>
        <c:auto val="1"/>
        <c:lblAlgn val="ctr"/>
        <c:lblOffset val="100"/>
        <c:noMultiLvlLbl val="0"/>
      </c:catAx>
      <c:valAx>
        <c:axId val="-21183565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189202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alessandro!$X$2</c:f>
              <c:strCache>
                <c:ptCount val="1"/>
                <c:pt idx="0">
                  <c:v>time per match</c:v>
                </c:pt>
              </c:strCache>
            </c:strRef>
          </c:tx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alessandro!$X$3:$X$14</c:f>
              <c:numCache>
                <c:formatCode>0.0</c:formatCode>
                <c:ptCount val="12"/>
                <c:pt idx="0">
                  <c:v>64.84615384615384</c:v>
                </c:pt>
                <c:pt idx="1">
                  <c:v>75.52941176470588</c:v>
                </c:pt>
                <c:pt idx="2">
                  <c:v>64.52941176470588</c:v>
                </c:pt>
                <c:pt idx="3">
                  <c:v>58.57446808510638</c:v>
                </c:pt>
                <c:pt idx="4">
                  <c:v>44.48275862068966</c:v>
                </c:pt>
                <c:pt idx="5">
                  <c:v>57.0909090909091</c:v>
                </c:pt>
                <c:pt idx="6">
                  <c:v>69.14</c:v>
                </c:pt>
                <c:pt idx="7">
                  <c:v>69.48979591836734</c:v>
                </c:pt>
                <c:pt idx="8">
                  <c:v>53.08333333333334</c:v>
                </c:pt>
                <c:pt idx="9">
                  <c:v>58.60869565217391</c:v>
                </c:pt>
                <c:pt idx="10">
                  <c:v>20.6046511627907</c:v>
                </c:pt>
                <c:pt idx="11">
                  <c:v>84.70833333333333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alessandro!$AB$2</c:f>
              <c:strCache>
                <c:ptCount val="1"/>
                <c:pt idx="0">
                  <c:v>rating points</c:v>
                </c:pt>
              </c:strCache>
            </c:strRef>
          </c:tx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alessandro!$AB$3:$AB$14</c:f>
              <c:numCache>
                <c:formatCode>General</c:formatCode>
                <c:ptCount val="12"/>
                <c:pt idx="0">
                  <c:v>805.0</c:v>
                </c:pt>
                <c:pt idx="1">
                  <c:v>1050.0</c:v>
                </c:pt>
                <c:pt idx="2">
                  <c:v>546.0</c:v>
                </c:pt>
                <c:pt idx="3">
                  <c:v>921.0</c:v>
                </c:pt>
                <c:pt idx="4">
                  <c:v>780.0</c:v>
                </c:pt>
                <c:pt idx="5">
                  <c:v>103.0</c:v>
                </c:pt>
                <c:pt idx="6">
                  <c:v>1738.0</c:v>
                </c:pt>
                <c:pt idx="7">
                  <c:v>1562.0</c:v>
                </c:pt>
                <c:pt idx="8">
                  <c:v>803.0</c:v>
                </c:pt>
                <c:pt idx="9">
                  <c:v>867.0</c:v>
                </c:pt>
                <c:pt idx="10">
                  <c:v>356.0</c:v>
                </c:pt>
                <c:pt idx="11">
                  <c:v>1004.0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656936"/>
        <c:axId val="-2058455448"/>
      </c:lineChart>
      <c:catAx>
        <c:axId val="-205865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455448"/>
        <c:crosses val="autoZero"/>
        <c:auto val="1"/>
        <c:lblAlgn val="ctr"/>
        <c:lblOffset val="100"/>
        <c:noMultiLvlLbl val="0"/>
      </c:catAx>
      <c:valAx>
        <c:axId val="-20584554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5865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zlatan!$X$2</c:f>
              <c:strCache>
                <c:ptCount val="1"/>
                <c:pt idx="0">
                  <c:v>time per match</c:v>
                </c:pt>
              </c:strCache>
            </c:strRef>
          </c:tx>
          <c:val>
            <c:numRef>
              <c:f>zlatan!$X$3:$X$17</c:f>
              <c:numCache>
                <c:formatCode>0.0</c:formatCode>
                <c:ptCount val="15"/>
                <c:pt idx="0">
                  <c:v>37.91428571428571</c:v>
                </c:pt>
                <c:pt idx="1">
                  <c:v>68.76666666666666</c:v>
                </c:pt>
                <c:pt idx="2">
                  <c:v>65.64102564102563</c:v>
                </c:pt>
                <c:pt idx="3">
                  <c:v>78.47272727272727</c:v>
                </c:pt>
                <c:pt idx="4">
                  <c:v>67.2962962962963</c:v>
                </c:pt>
                <c:pt idx="5">
                  <c:v>76.81818181818181</c:v>
                </c:pt>
                <c:pt idx="6">
                  <c:v>72.17777777777778</c:v>
                </c:pt>
                <c:pt idx="7">
                  <c:v>86.98113207547169</c:v>
                </c:pt>
                <c:pt idx="8">
                  <c:v>69.72549019607843</c:v>
                </c:pt>
                <c:pt idx="9">
                  <c:v>82.20833333333333</c:v>
                </c:pt>
                <c:pt idx="10">
                  <c:v>82.10344827586206</c:v>
                </c:pt>
                <c:pt idx="11">
                  <c:v>86.63636363636364</c:v>
                </c:pt>
                <c:pt idx="12">
                  <c:v>79.37037037037037</c:v>
                </c:pt>
                <c:pt idx="13">
                  <c:v>76.76595744680851</c:v>
                </c:pt>
                <c:pt idx="14">
                  <c:v>79.18333333333334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zlatan!$AC$2</c:f>
              <c:strCache>
                <c:ptCount val="1"/>
                <c:pt idx="0">
                  <c:v>calibrated points</c:v>
                </c:pt>
              </c:strCache>
            </c:strRef>
          </c:tx>
          <c:trendline>
            <c:trendlineType val="movingAvg"/>
            <c:period val="2"/>
            <c:dispRSqr val="0"/>
            <c:dispEq val="0"/>
          </c:trendline>
          <c:val>
            <c:numRef>
              <c:f>zlatan!$AC$3:$AC$17</c:f>
              <c:numCache>
                <c:formatCode>0.0</c:formatCode>
                <c:ptCount val="15"/>
                <c:pt idx="0">
                  <c:v>30.4</c:v>
                </c:pt>
                <c:pt idx="1">
                  <c:v>80.0</c:v>
                </c:pt>
                <c:pt idx="2">
                  <c:v>104.8</c:v>
                </c:pt>
                <c:pt idx="3">
                  <c:v>126.9</c:v>
                </c:pt>
                <c:pt idx="4">
                  <c:v>72.7</c:v>
                </c:pt>
                <c:pt idx="5">
                  <c:v>120.1</c:v>
                </c:pt>
                <c:pt idx="6">
                  <c:v>181.1</c:v>
                </c:pt>
                <c:pt idx="7">
                  <c:v>210.2</c:v>
                </c:pt>
                <c:pt idx="8">
                  <c:v>161.0</c:v>
                </c:pt>
                <c:pt idx="9">
                  <c:v>203.9</c:v>
                </c:pt>
                <c:pt idx="10">
                  <c:v>294.3</c:v>
                </c:pt>
                <c:pt idx="11">
                  <c:v>284.3</c:v>
                </c:pt>
                <c:pt idx="12">
                  <c:v>320.3</c:v>
                </c:pt>
                <c:pt idx="13">
                  <c:v>234.6</c:v>
                </c:pt>
                <c:pt idx="14">
                  <c:v>377.2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42632"/>
        <c:axId val="-2097792536"/>
      </c:lineChart>
      <c:catAx>
        <c:axId val="-211434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792536"/>
        <c:crosses val="autoZero"/>
        <c:auto val="1"/>
        <c:lblAlgn val="ctr"/>
        <c:lblOffset val="100"/>
        <c:noMultiLvlLbl val="0"/>
      </c:catAx>
      <c:valAx>
        <c:axId val="-20977925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14342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messi!$X$2</c:f>
              <c:strCache>
                <c:ptCount val="1"/>
                <c:pt idx="0">
                  <c:v>time per match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messi!$X$3:$X$17</c:f>
              <c:numCache>
                <c:formatCode>0.0</c:formatCode>
                <c:ptCount val="15"/>
                <c:pt idx="0">
                  <c:v>37.9</c:v>
                </c:pt>
                <c:pt idx="1">
                  <c:v>68.8</c:v>
                </c:pt>
                <c:pt idx="2">
                  <c:v>65.6</c:v>
                </c:pt>
                <c:pt idx="3">
                  <c:v>78.5</c:v>
                </c:pt>
                <c:pt idx="4">
                  <c:v>67.3</c:v>
                </c:pt>
                <c:pt idx="5">
                  <c:v>76.8</c:v>
                </c:pt>
                <c:pt idx="6">
                  <c:v>72.2</c:v>
                </c:pt>
                <c:pt idx="7">
                  <c:v>87.0</c:v>
                </c:pt>
                <c:pt idx="8">
                  <c:v>69.7</c:v>
                </c:pt>
                <c:pt idx="9">
                  <c:v>82.2</c:v>
                </c:pt>
                <c:pt idx="10">
                  <c:v>82.1</c:v>
                </c:pt>
                <c:pt idx="11">
                  <c:v>86.6</c:v>
                </c:pt>
                <c:pt idx="12">
                  <c:v>79.4</c:v>
                </c:pt>
                <c:pt idx="13">
                  <c:v>76.8</c:v>
                </c:pt>
                <c:pt idx="14">
                  <c:v>79.2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messi!$AB$2</c:f>
              <c:strCache>
                <c:ptCount val="1"/>
                <c:pt idx="0">
                  <c:v>calibrated points</c:v>
                </c:pt>
              </c:strCache>
            </c:strRef>
          </c:tx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movingAvg"/>
            <c:period val="2"/>
            <c:dispRSqr val="0"/>
            <c:dispEq val="0"/>
          </c:trendline>
          <c:val>
            <c:numRef>
              <c:f>messi!$AB$3:$AB$17</c:f>
              <c:numCache>
                <c:formatCode>0.0</c:formatCode>
                <c:ptCount val="15"/>
                <c:pt idx="0">
                  <c:v>30.4</c:v>
                </c:pt>
                <c:pt idx="1">
                  <c:v>80.0</c:v>
                </c:pt>
                <c:pt idx="2">
                  <c:v>104.8</c:v>
                </c:pt>
                <c:pt idx="3">
                  <c:v>126.9</c:v>
                </c:pt>
                <c:pt idx="4">
                  <c:v>72.7</c:v>
                </c:pt>
                <c:pt idx="5">
                  <c:v>120.1</c:v>
                </c:pt>
                <c:pt idx="6">
                  <c:v>181.1</c:v>
                </c:pt>
                <c:pt idx="7">
                  <c:v>210.2</c:v>
                </c:pt>
                <c:pt idx="8">
                  <c:v>161.0</c:v>
                </c:pt>
                <c:pt idx="9">
                  <c:v>203.9</c:v>
                </c:pt>
                <c:pt idx="10">
                  <c:v>294.3</c:v>
                </c:pt>
                <c:pt idx="11">
                  <c:v>284.3</c:v>
                </c:pt>
                <c:pt idx="12">
                  <c:v>320.3</c:v>
                </c:pt>
                <c:pt idx="13">
                  <c:v>234.6</c:v>
                </c:pt>
                <c:pt idx="14">
                  <c:v>377.2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073352"/>
        <c:axId val="-2059766696"/>
      </c:lineChart>
      <c:catAx>
        <c:axId val="-206207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766696"/>
        <c:crosses val="autoZero"/>
        <c:auto val="1"/>
        <c:lblAlgn val="ctr"/>
        <c:lblOffset val="100"/>
        <c:noMultiLvlLbl val="0"/>
      </c:catAx>
      <c:valAx>
        <c:axId val="-20597666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620733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andriy!$Y$3:$Y$17</c:f>
              <c:numCache>
                <c:formatCode>General</c:formatCode>
                <c:ptCount val="15"/>
                <c:pt idx="0">
                  <c:v>760.5405405405405</c:v>
                </c:pt>
                <c:pt idx="1">
                  <c:v>636.3333333333333</c:v>
                </c:pt>
                <c:pt idx="2">
                  <c:v>843.0952380952381</c:v>
                </c:pt>
                <c:pt idx="3">
                  <c:v>806.7391304347826</c:v>
                </c:pt>
                <c:pt idx="4">
                  <c:v>699.8113207547169</c:v>
                </c:pt>
                <c:pt idx="5">
                  <c:v>668.1818181818181</c:v>
                </c:pt>
                <c:pt idx="6">
                  <c:v>358.8636363636363</c:v>
                </c:pt>
                <c:pt idx="7">
                  <c:v>283.6170212765957</c:v>
                </c:pt>
                <c:pt idx="8">
                  <c:v>811.5384615384616</c:v>
                </c:pt>
                <c:pt idx="9">
                  <c:v>675.8333333333332</c:v>
                </c:pt>
                <c:pt idx="10">
                  <c:v>581.4285714285714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andriy!$AB$3:$AB$17</c:f>
              <c:numCache>
                <c:formatCode>General</c:formatCode>
                <c:ptCount val="15"/>
                <c:pt idx="0">
                  <c:v>700.0</c:v>
                </c:pt>
                <c:pt idx="1">
                  <c:v>350.0</c:v>
                </c:pt>
                <c:pt idx="2">
                  <c:v>1450.0</c:v>
                </c:pt>
                <c:pt idx="3">
                  <c:v>1442.0</c:v>
                </c:pt>
                <c:pt idx="4">
                  <c:v>1714.0</c:v>
                </c:pt>
                <c:pt idx="5">
                  <c:v>1320.0</c:v>
                </c:pt>
                <c:pt idx="6">
                  <c:v>746.0</c:v>
                </c:pt>
                <c:pt idx="7">
                  <c:v>377.0</c:v>
                </c:pt>
                <c:pt idx="8">
                  <c:v>233.0</c:v>
                </c:pt>
                <c:pt idx="9">
                  <c:v>238.0</c:v>
                </c:pt>
                <c:pt idx="10">
                  <c:v>238.0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768312"/>
        <c:axId val="-2126765336"/>
      </c:lineChart>
      <c:catAx>
        <c:axId val="-212676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765336"/>
        <c:crosses val="autoZero"/>
        <c:auto val="1"/>
        <c:lblAlgn val="ctr"/>
        <c:lblOffset val="100"/>
        <c:noMultiLvlLbl val="0"/>
      </c:catAx>
      <c:valAx>
        <c:axId val="-212676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76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kaka!$Y$3:$Y$17</c:f>
              <c:numCache>
                <c:formatCode>General</c:formatCode>
                <c:ptCount val="15"/>
                <c:pt idx="0">
                  <c:v>190.0</c:v>
                </c:pt>
                <c:pt idx="1">
                  <c:v>0.0</c:v>
                </c:pt>
                <c:pt idx="2">
                  <c:v>730.4255319148936</c:v>
                </c:pt>
                <c:pt idx="3">
                  <c:v>810.1818181818181</c:v>
                </c:pt>
                <c:pt idx="4">
                  <c:v>736.7241379310344</c:v>
                </c:pt>
                <c:pt idx="5">
                  <c:v>840.5660377358491</c:v>
                </c:pt>
                <c:pt idx="6">
                  <c:v>846.590909090909</c:v>
                </c:pt>
                <c:pt idx="7">
                  <c:v>819.375</c:v>
                </c:pt>
                <c:pt idx="8">
                  <c:v>767.8048780487804</c:v>
                </c:pt>
                <c:pt idx="9">
                  <c:v>353.9285714285714</c:v>
                </c:pt>
                <c:pt idx="10">
                  <c:v>400.6</c:v>
                </c:pt>
                <c:pt idx="11">
                  <c:v>319.6551724137931</c:v>
                </c:pt>
                <c:pt idx="12">
                  <c:v>665.6521739130435</c:v>
                </c:pt>
                <c:pt idx="13">
                  <c:v>806.595744680851</c:v>
                </c:pt>
                <c:pt idx="14">
                  <c:v>631.304347826087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kaka!$AB$3:$AB$17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850.0</c:v>
                </c:pt>
                <c:pt idx="3">
                  <c:v>727.0</c:v>
                </c:pt>
                <c:pt idx="4">
                  <c:v>1248.0</c:v>
                </c:pt>
                <c:pt idx="5">
                  <c:v>1516.0</c:v>
                </c:pt>
                <c:pt idx="6">
                  <c:v>1586.0</c:v>
                </c:pt>
                <c:pt idx="7">
                  <c:v>1568.0</c:v>
                </c:pt>
                <c:pt idx="8">
                  <c:v>986.0</c:v>
                </c:pt>
                <c:pt idx="9">
                  <c:v>524.0</c:v>
                </c:pt>
                <c:pt idx="10">
                  <c:v>747.0</c:v>
                </c:pt>
                <c:pt idx="11">
                  <c:v>597.0</c:v>
                </c:pt>
                <c:pt idx="12">
                  <c:v>709.0</c:v>
                </c:pt>
                <c:pt idx="13">
                  <c:v>878.0</c:v>
                </c:pt>
                <c:pt idx="14">
                  <c:v>391.0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393320"/>
        <c:axId val="-2125396248"/>
      </c:lineChart>
      <c:catAx>
        <c:axId val="-212539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96248"/>
        <c:crosses val="autoZero"/>
        <c:auto val="1"/>
        <c:lblAlgn val="ctr"/>
        <c:lblOffset val="100"/>
        <c:noMultiLvlLbl val="0"/>
      </c:catAx>
      <c:valAx>
        <c:axId val="-212539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393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63500</xdr:colOff>
      <xdr:row>21</xdr:row>
      <xdr:rowOff>95250</xdr:rowOff>
    </xdr:from>
    <xdr:to>
      <xdr:col>30</xdr:col>
      <xdr:colOff>165100</xdr:colOff>
      <xdr:row>47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736600</xdr:colOff>
      <xdr:row>21</xdr:row>
      <xdr:rowOff>95250</xdr:rowOff>
    </xdr:from>
    <xdr:to>
      <xdr:col>28</xdr:col>
      <xdr:colOff>647700</xdr:colOff>
      <xdr:row>52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622300</xdr:colOff>
      <xdr:row>21</xdr:row>
      <xdr:rowOff>95250</xdr:rowOff>
    </xdr:from>
    <xdr:to>
      <xdr:col>27</xdr:col>
      <xdr:colOff>723900</xdr:colOff>
      <xdr:row>47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698500</xdr:colOff>
      <xdr:row>21</xdr:row>
      <xdr:rowOff>95250</xdr:rowOff>
    </xdr:from>
    <xdr:to>
      <xdr:col>28</xdr:col>
      <xdr:colOff>685800</xdr:colOff>
      <xdr:row>46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21</xdr:row>
      <xdr:rowOff>95250</xdr:rowOff>
    </xdr:from>
    <xdr:to>
      <xdr:col>29</xdr:col>
      <xdr:colOff>0</xdr:colOff>
      <xdr:row>45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660400</xdr:colOff>
      <xdr:row>18</xdr:row>
      <xdr:rowOff>101600</xdr:rowOff>
    </xdr:from>
    <xdr:to>
      <xdr:col>29</xdr:col>
      <xdr:colOff>215900</xdr:colOff>
      <xdr:row>52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17</xdr:row>
      <xdr:rowOff>69850</xdr:rowOff>
    </xdr:from>
    <xdr:to>
      <xdr:col>28</xdr:col>
      <xdr:colOff>800100</xdr:colOff>
      <xdr:row>43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18</xdr:row>
      <xdr:rowOff>158750</xdr:rowOff>
    </xdr:from>
    <xdr:to>
      <xdr:col>29</xdr:col>
      <xdr:colOff>139700</xdr:colOff>
      <xdr:row>45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88900</xdr:colOff>
      <xdr:row>18</xdr:row>
      <xdr:rowOff>133350</xdr:rowOff>
    </xdr:from>
    <xdr:to>
      <xdr:col>28</xdr:col>
      <xdr:colOff>228600</xdr:colOff>
      <xdr:row>51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</xdr:colOff>
      <xdr:row>20</xdr:row>
      <xdr:rowOff>44450</xdr:rowOff>
    </xdr:from>
    <xdr:to>
      <xdr:col>29</xdr:col>
      <xdr:colOff>38100</xdr:colOff>
      <xdr:row>50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736600</xdr:colOff>
      <xdr:row>21</xdr:row>
      <xdr:rowOff>95250</xdr:rowOff>
    </xdr:from>
    <xdr:to>
      <xdr:col>30</xdr:col>
      <xdr:colOff>50800</xdr:colOff>
      <xdr:row>53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18</xdr:row>
      <xdr:rowOff>82550</xdr:rowOff>
    </xdr:from>
    <xdr:to>
      <xdr:col>28</xdr:col>
      <xdr:colOff>38100</xdr:colOff>
      <xdr:row>47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17</xdr:row>
      <xdr:rowOff>158750</xdr:rowOff>
    </xdr:from>
    <xdr:to>
      <xdr:col>28</xdr:col>
      <xdr:colOff>152400</xdr:colOff>
      <xdr:row>49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espnfc.com/match?gameId=336896" TargetMode="External"/><Relationship Id="rId143" Type="http://schemas.openxmlformats.org/officeDocument/2006/relationships/hyperlink" Target="http://www.espnfc.com/match?gameId=336894" TargetMode="External"/><Relationship Id="rId144" Type="http://schemas.openxmlformats.org/officeDocument/2006/relationships/hyperlink" Target="http://www.espnfc.com/match?gameId=336871" TargetMode="External"/><Relationship Id="rId145" Type="http://schemas.openxmlformats.org/officeDocument/2006/relationships/hyperlink" Target="http://www.espnfc.com/match?gameId=336857" TargetMode="External"/><Relationship Id="rId146" Type="http://schemas.openxmlformats.org/officeDocument/2006/relationships/hyperlink" Target="http://www.espnfc.com/match?gameId=337289" TargetMode="External"/><Relationship Id="rId147" Type="http://schemas.openxmlformats.org/officeDocument/2006/relationships/hyperlink" Target="http://www.espnfc.com/match?gameId=336846" TargetMode="External"/><Relationship Id="rId148" Type="http://schemas.openxmlformats.org/officeDocument/2006/relationships/hyperlink" Target="http://www.espnfc.com/match?gameId=336816" TargetMode="External"/><Relationship Id="rId149" Type="http://schemas.openxmlformats.org/officeDocument/2006/relationships/hyperlink" Target="http://www.espnfc.com/match?gameId=336807" TargetMode="External"/><Relationship Id="rId180" Type="http://schemas.openxmlformats.org/officeDocument/2006/relationships/hyperlink" Target="http://www.espnfc.com/match?gameId=397582" TargetMode="External"/><Relationship Id="rId181" Type="http://schemas.openxmlformats.org/officeDocument/2006/relationships/hyperlink" Target="http://www.espnfc.com/match?gameId=397592" TargetMode="External"/><Relationship Id="rId182" Type="http://schemas.openxmlformats.org/officeDocument/2006/relationships/hyperlink" Target="http://www.espnfc.com/match?gameId=397600" TargetMode="External"/><Relationship Id="rId40" Type="http://schemas.openxmlformats.org/officeDocument/2006/relationships/hyperlink" Target="http://www.espnfc.com/match?gameId=335544" TargetMode="External"/><Relationship Id="rId41" Type="http://schemas.openxmlformats.org/officeDocument/2006/relationships/hyperlink" Target="http://www.espnfc.com/match?gameId=316076" TargetMode="External"/><Relationship Id="rId42" Type="http://schemas.openxmlformats.org/officeDocument/2006/relationships/hyperlink" Target="http://www.espnfc.com/match?gameId=316064" TargetMode="External"/><Relationship Id="rId43" Type="http://schemas.openxmlformats.org/officeDocument/2006/relationships/hyperlink" Target="http://www.espnfc.com/match?gameId=316060" TargetMode="External"/><Relationship Id="rId44" Type="http://schemas.openxmlformats.org/officeDocument/2006/relationships/hyperlink" Target="http://www.espnfc.com/match?gameId=316047" TargetMode="External"/><Relationship Id="rId45" Type="http://schemas.openxmlformats.org/officeDocument/2006/relationships/hyperlink" Target="http://www.espnfc.com/match?gameId=316031" TargetMode="External"/><Relationship Id="rId46" Type="http://schemas.openxmlformats.org/officeDocument/2006/relationships/hyperlink" Target="http://www.espnfc.com/match?gameId=316026" TargetMode="External"/><Relationship Id="rId47" Type="http://schemas.openxmlformats.org/officeDocument/2006/relationships/hyperlink" Target="http://www.espnfc.com/match?gameId=316011" TargetMode="External"/><Relationship Id="rId48" Type="http://schemas.openxmlformats.org/officeDocument/2006/relationships/hyperlink" Target="http://www.espnfc.com/match?gameId=332699" TargetMode="External"/><Relationship Id="rId49" Type="http://schemas.openxmlformats.org/officeDocument/2006/relationships/hyperlink" Target="http://www.espnfc.com/match?gameId=315993" TargetMode="External"/><Relationship Id="rId183" Type="http://schemas.openxmlformats.org/officeDocument/2006/relationships/hyperlink" Target="http://www.espnfc.com/match?gameId=397610" TargetMode="External"/><Relationship Id="rId184" Type="http://schemas.openxmlformats.org/officeDocument/2006/relationships/hyperlink" Target="http://www.espnfc.com/match?gameId=397611" TargetMode="External"/><Relationship Id="rId185" Type="http://schemas.openxmlformats.org/officeDocument/2006/relationships/hyperlink" Target="http://www.espnfc.com/match?gameId=403857" TargetMode="External"/><Relationship Id="rId186" Type="http://schemas.openxmlformats.org/officeDocument/2006/relationships/hyperlink" Target="http://www.espnfc.com/match?gameId=390617" TargetMode="External"/><Relationship Id="rId187" Type="http://schemas.openxmlformats.org/officeDocument/2006/relationships/hyperlink" Target="http://www.espnfc.com/match?gameId=390628" TargetMode="External"/><Relationship Id="rId188" Type="http://schemas.openxmlformats.org/officeDocument/2006/relationships/hyperlink" Target="http://www.espnfc.com/match?gameId=417516" TargetMode="External"/><Relationship Id="rId189" Type="http://schemas.openxmlformats.org/officeDocument/2006/relationships/hyperlink" Target="http://www.espnfc.com/match?gameId=434606" TargetMode="External"/><Relationship Id="rId80" Type="http://schemas.openxmlformats.org/officeDocument/2006/relationships/hyperlink" Target="http://www.espnfc.com/match?gameId=310657" TargetMode="External"/><Relationship Id="rId81" Type="http://schemas.openxmlformats.org/officeDocument/2006/relationships/hyperlink" Target="http://www.espnfc.com/match?gameId=310655" TargetMode="External"/><Relationship Id="rId82" Type="http://schemas.openxmlformats.org/officeDocument/2006/relationships/hyperlink" Target="http://www.espnfc.com/match?gameId=310643" TargetMode="External"/><Relationship Id="rId83" Type="http://schemas.openxmlformats.org/officeDocument/2006/relationships/hyperlink" Target="http://www.espnfc.com/match?gameId=310639" TargetMode="External"/><Relationship Id="rId84" Type="http://schemas.openxmlformats.org/officeDocument/2006/relationships/hyperlink" Target="http://www.espnfc.com/match?gameId=310627" TargetMode="External"/><Relationship Id="rId85" Type="http://schemas.openxmlformats.org/officeDocument/2006/relationships/hyperlink" Target="http://www.espnfc.com/match?gameId=310617" TargetMode="External"/><Relationship Id="rId86" Type="http://schemas.openxmlformats.org/officeDocument/2006/relationships/hyperlink" Target="http://www.espnfc.com/match?gameId=310606" TargetMode="External"/><Relationship Id="rId87" Type="http://schemas.openxmlformats.org/officeDocument/2006/relationships/hyperlink" Target="http://www.espnfc.com/match?gameId=310598" TargetMode="External"/><Relationship Id="rId88" Type="http://schemas.openxmlformats.org/officeDocument/2006/relationships/hyperlink" Target="http://www.espnfc.com/match?gameId=310594" TargetMode="External"/><Relationship Id="rId89" Type="http://schemas.openxmlformats.org/officeDocument/2006/relationships/hyperlink" Target="http://www.espnfc.com/match?gameId=310593" TargetMode="External"/><Relationship Id="rId110" Type="http://schemas.openxmlformats.org/officeDocument/2006/relationships/hyperlink" Target="http://www.espnfc.com/match?gameId=341557" TargetMode="External"/><Relationship Id="rId111" Type="http://schemas.openxmlformats.org/officeDocument/2006/relationships/hyperlink" Target="http://www.espnfc.com/match?gameId=341545" TargetMode="External"/><Relationship Id="rId112" Type="http://schemas.openxmlformats.org/officeDocument/2006/relationships/hyperlink" Target="http://www.espnfc.com/match?gameId=341535" TargetMode="External"/><Relationship Id="rId113" Type="http://schemas.openxmlformats.org/officeDocument/2006/relationships/hyperlink" Target="http://www.espnfc.com/match?gameId=341522" TargetMode="External"/><Relationship Id="rId114" Type="http://schemas.openxmlformats.org/officeDocument/2006/relationships/hyperlink" Target="http://www.espnfc.com/match?gameId=341515" TargetMode="External"/><Relationship Id="rId115" Type="http://schemas.openxmlformats.org/officeDocument/2006/relationships/hyperlink" Target="http://www.espnfc.com/match?gameId=341495" TargetMode="External"/><Relationship Id="rId116" Type="http://schemas.openxmlformats.org/officeDocument/2006/relationships/hyperlink" Target="http://www.espnfc.com/match?gameId=341486" TargetMode="External"/><Relationship Id="rId117" Type="http://schemas.openxmlformats.org/officeDocument/2006/relationships/hyperlink" Target="http://www.espnfc.com/match?gameId=341350" TargetMode="External"/><Relationship Id="rId118" Type="http://schemas.openxmlformats.org/officeDocument/2006/relationships/hyperlink" Target="http://www.espnfc.com/match?gameId=341475" TargetMode="External"/><Relationship Id="rId119" Type="http://schemas.openxmlformats.org/officeDocument/2006/relationships/hyperlink" Target="http://www.espnfc.com/match?gameId=341468" TargetMode="External"/><Relationship Id="rId150" Type="http://schemas.openxmlformats.org/officeDocument/2006/relationships/hyperlink" Target="http://www.espnfc.com/match?gameId=336805" TargetMode="External"/><Relationship Id="rId151" Type="http://schemas.openxmlformats.org/officeDocument/2006/relationships/hyperlink" Target="http://www.espnfc.com/match?gameId=391824" TargetMode="External"/><Relationship Id="rId152" Type="http://schemas.openxmlformats.org/officeDocument/2006/relationships/hyperlink" Target="http://www.espnfc.com/match?gameId=391829" TargetMode="External"/><Relationship Id="rId10" Type="http://schemas.openxmlformats.org/officeDocument/2006/relationships/hyperlink" Target="http://www.espnfc.com/match?gameId=23024" TargetMode="External"/><Relationship Id="rId11" Type="http://schemas.openxmlformats.org/officeDocument/2006/relationships/hyperlink" Target="http://www.espnfc.com/match?gameId=22909" TargetMode="External"/><Relationship Id="rId12" Type="http://schemas.openxmlformats.org/officeDocument/2006/relationships/hyperlink" Target="http://www.espnfc.com/match?gameId=22859" TargetMode="External"/><Relationship Id="rId13" Type="http://schemas.openxmlformats.org/officeDocument/2006/relationships/hyperlink" Target="http://www.espnfc.com/match?gameId=22647" TargetMode="External"/><Relationship Id="rId14" Type="http://schemas.openxmlformats.org/officeDocument/2006/relationships/hyperlink" Target="http://www.espnfc.com/match?gameId=22553" TargetMode="External"/><Relationship Id="rId15" Type="http://schemas.openxmlformats.org/officeDocument/2006/relationships/hyperlink" Target="http://www.espnfc.com/match?gameId=26314" TargetMode="External"/><Relationship Id="rId16" Type="http://schemas.openxmlformats.org/officeDocument/2006/relationships/hyperlink" Target="http://www.espnfc.com/match?gameId=21852" TargetMode="External"/><Relationship Id="rId17" Type="http://schemas.openxmlformats.org/officeDocument/2006/relationships/hyperlink" Target="http://www.espnfc.com/match?gameId=21808" TargetMode="External"/><Relationship Id="rId18" Type="http://schemas.openxmlformats.org/officeDocument/2006/relationships/hyperlink" Target="http://www.espnfc.com/match?gameId=26066" TargetMode="External"/><Relationship Id="rId19" Type="http://schemas.openxmlformats.org/officeDocument/2006/relationships/hyperlink" Target="http://www.espnfc.com/match?gameId=21658" TargetMode="External"/><Relationship Id="rId153" Type="http://schemas.openxmlformats.org/officeDocument/2006/relationships/hyperlink" Target="http://www.espnfc.com/match?gameId=387697" TargetMode="External"/><Relationship Id="rId154" Type="http://schemas.openxmlformats.org/officeDocument/2006/relationships/hyperlink" Target="http://www.espnfc.com/match?gameId=387050" TargetMode="External"/><Relationship Id="rId155" Type="http://schemas.openxmlformats.org/officeDocument/2006/relationships/hyperlink" Target="http://www.espnfc.com/match?gameId=387056" TargetMode="External"/><Relationship Id="rId156" Type="http://schemas.openxmlformats.org/officeDocument/2006/relationships/hyperlink" Target="http://www.espnfc.com/match?gameId=387704" TargetMode="External"/><Relationship Id="rId157" Type="http://schemas.openxmlformats.org/officeDocument/2006/relationships/hyperlink" Target="http://www.espnfc.com/match?gameId=387082" TargetMode="External"/><Relationship Id="rId158" Type="http://schemas.openxmlformats.org/officeDocument/2006/relationships/hyperlink" Target="http://www.espnfc.com/match?gameId=383395" TargetMode="External"/><Relationship Id="rId159" Type="http://schemas.openxmlformats.org/officeDocument/2006/relationships/hyperlink" Target="http://www.espnfc.com/match?gameId=383396" TargetMode="External"/><Relationship Id="rId190" Type="http://schemas.openxmlformats.org/officeDocument/2006/relationships/hyperlink" Target="http://www.espnfc.com/match?gameId=417537" TargetMode="External"/><Relationship Id="rId191" Type="http://schemas.openxmlformats.org/officeDocument/2006/relationships/hyperlink" Target="http://www.espnfc.com/match?gameId=417581" TargetMode="External"/><Relationship Id="rId192" Type="http://schemas.openxmlformats.org/officeDocument/2006/relationships/hyperlink" Target="http://www.espnfc.com/match?gameId=432853" TargetMode="External"/><Relationship Id="rId50" Type="http://schemas.openxmlformats.org/officeDocument/2006/relationships/hyperlink" Target="http://www.espnfc.com/match?gameId=325799" TargetMode="External"/><Relationship Id="rId51" Type="http://schemas.openxmlformats.org/officeDocument/2006/relationships/hyperlink" Target="http://www.espnfc.com/match?gameId=332380" TargetMode="External"/><Relationship Id="rId52" Type="http://schemas.openxmlformats.org/officeDocument/2006/relationships/hyperlink" Target="http://www.espnfc.com/match?gameId=315965" TargetMode="External"/><Relationship Id="rId53" Type="http://schemas.openxmlformats.org/officeDocument/2006/relationships/hyperlink" Target="http://www.espnfc.com/match?gameId=332638" TargetMode="External"/><Relationship Id="rId54" Type="http://schemas.openxmlformats.org/officeDocument/2006/relationships/hyperlink" Target="http://www.espnfc.com/match?gameId=315942" TargetMode="External"/><Relationship Id="rId55" Type="http://schemas.openxmlformats.org/officeDocument/2006/relationships/hyperlink" Target="http://www.espnfc.com/match?gameId=315939" TargetMode="External"/><Relationship Id="rId56" Type="http://schemas.openxmlformats.org/officeDocument/2006/relationships/hyperlink" Target="http://www.espnfc.com/match?gameId=331471" TargetMode="External"/><Relationship Id="rId57" Type="http://schemas.openxmlformats.org/officeDocument/2006/relationships/hyperlink" Target="http://www.espnfc.com/match?gameId=315929" TargetMode="External"/><Relationship Id="rId58" Type="http://schemas.openxmlformats.org/officeDocument/2006/relationships/hyperlink" Target="http://www.espnfc.com/match?gameId=315915" TargetMode="External"/><Relationship Id="rId59" Type="http://schemas.openxmlformats.org/officeDocument/2006/relationships/hyperlink" Target="http://www.espnfc.com/match?gameId=331466" TargetMode="External"/><Relationship Id="rId193" Type="http://schemas.openxmlformats.org/officeDocument/2006/relationships/hyperlink" Target="http://www.espnfc.com/match?gameId=417604" TargetMode="External"/><Relationship Id="rId194" Type="http://schemas.openxmlformats.org/officeDocument/2006/relationships/hyperlink" Target="http://www.espnfc.com/match?gameId=417615" TargetMode="External"/><Relationship Id="rId195" Type="http://schemas.openxmlformats.org/officeDocument/2006/relationships/hyperlink" Target="http://www.espnfc.com/match?gameId=417626" TargetMode="External"/><Relationship Id="rId196" Type="http://schemas.openxmlformats.org/officeDocument/2006/relationships/hyperlink" Target="http://www.espnfc.com/match?gameId=417636" TargetMode="External"/><Relationship Id="rId197" Type="http://schemas.openxmlformats.org/officeDocument/2006/relationships/hyperlink" Target="http://www.espnfc.com/match?gameId=420304" TargetMode="External"/><Relationship Id="rId198" Type="http://schemas.openxmlformats.org/officeDocument/2006/relationships/hyperlink" Target="http://www.espnfc.com/match?gameId=420307" TargetMode="External"/><Relationship Id="rId199" Type="http://schemas.openxmlformats.org/officeDocument/2006/relationships/hyperlink" Target="http://www.espnfc.com/match?gameId=420194" TargetMode="External"/><Relationship Id="rId90" Type="http://schemas.openxmlformats.org/officeDocument/2006/relationships/hyperlink" Target="http://www.espnfc.com/match?gameId=310561" TargetMode="External"/><Relationship Id="rId91" Type="http://schemas.openxmlformats.org/officeDocument/2006/relationships/hyperlink" Target="http://www.espnfc.com/match?gameId=310557" TargetMode="External"/><Relationship Id="rId92" Type="http://schemas.openxmlformats.org/officeDocument/2006/relationships/hyperlink" Target="http://www.espnfc.com/match?gameId=310555" TargetMode="External"/><Relationship Id="rId93" Type="http://schemas.openxmlformats.org/officeDocument/2006/relationships/hyperlink" Target="http://www.espnfc.com/match?gameId=359383" TargetMode="External"/><Relationship Id="rId94" Type="http://schemas.openxmlformats.org/officeDocument/2006/relationships/hyperlink" Target="http://www.espnfc.com/match?gameId=370871" TargetMode="External"/><Relationship Id="rId95" Type="http://schemas.openxmlformats.org/officeDocument/2006/relationships/hyperlink" Target="http://www.espnfc.com/match?gameId=372526" TargetMode="External"/><Relationship Id="rId96" Type="http://schemas.openxmlformats.org/officeDocument/2006/relationships/hyperlink" Target="http://www.espnfc.com/match?gameId=359382" TargetMode="External"/><Relationship Id="rId97" Type="http://schemas.openxmlformats.org/officeDocument/2006/relationships/hyperlink" Target="http://www.espnfc.com/match?gameId=359379" TargetMode="External"/><Relationship Id="rId98" Type="http://schemas.openxmlformats.org/officeDocument/2006/relationships/hyperlink" Target="http://www.espnfc.com/match?gameId=359378" TargetMode="External"/><Relationship Id="rId99" Type="http://schemas.openxmlformats.org/officeDocument/2006/relationships/hyperlink" Target="http://www.espnfc.com/match?gameId=359377" TargetMode="External"/><Relationship Id="rId120" Type="http://schemas.openxmlformats.org/officeDocument/2006/relationships/hyperlink" Target="http://www.espnfc.com/match?gameId=341455" TargetMode="External"/><Relationship Id="rId121" Type="http://schemas.openxmlformats.org/officeDocument/2006/relationships/hyperlink" Target="http://www.espnfc.com/match?gameId=341445" TargetMode="External"/><Relationship Id="rId122" Type="http://schemas.openxmlformats.org/officeDocument/2006/relationships/hyperlink" Target="http://www.espnfc.com/match?gameId=341423" TargetMode="External"/><Relationship Id="rId123" Type="http://schemas.openxmlformats.org/officeDocument/2006/relationships/hyperlink" Target="http://www.espnfc.com/match?gameId=341415" TargetMode="External"/><Relationship Id="rId124" Type="http://schemas.openxmlformats.org/officeDocument/2006/relationships/hyperlink" Target="http://www.espnfc.com/match?gameId=341405" TargetMode="External"/><Relationship Id="rId125" Type="http://schemas.openxmlformats.org/officeDocument/2006/relationships/hyperlink" Target="http://www.espnfc.com/match?gameId=341395" TargetMode="External"/><Relationship Id="rId126" Type="http://schemas.openxmlformats.org/officeDocument/2006/relationships/hyperlink" Target="http://www.espnfc.com/match?gameId=341389" TargetMode="External"/><Relationship Id="rId127" Type="http://schemas.openxmlformats.org/officeDocument/2006/relationships/hyperlink" Target="http://www.espnfc.com/match?gameId=341375" TargetMode="External"/><Relationship Id="rId128" Type="http://schemas.openxmlformats.org/officeDocument/2006/relationships/hyperlink" Target="http://www.espnfc.com/match?gameId=341365" TargetMode="External"/><Relationship Id="rId129" Type="http://schemas.openxmlformats.org/officeDocument/2006/relationships/hyperlink" Target="http://www.espnfc.com/match?gameId=341341" TargetMode="External"/><Relationship Id="rId160" Type="http://schemas.openxmlformats.org/officeDocument/2006/relationships/hyperlink" Target="http://www.espnfc.com/match?gameId=365526" TargetMode="External"/><Relationship Id="rId161" Type="http://schemas.openxmlformats.org/officeDocument/2006/relationships/hyperlink" Target="http://www.espnfc.com/match?gameId=365375" TargetMode="External"/><Relationship Id="rId162" Type="http://schemas.openxmlformats.org/officeDocument/2006/relationships/hyperlink" Target="http://www.espnfc.com/match?gameId=365364" TargetMode="External"/><Relationship Id="rId20" Type="http://schemas.openxmlformats.org/officeDocument/2006/relationships/hyperlink" Target="http://www.espnfc.com/match?gameId=21497" TargetMode="External"/><Relationship Id="rId21" Type="http://schemas.openxmlformats.org/officeDocument/2006/relationships/hyperlink" Target="http://www.espnfc.com/match?gameId=21319" TargetMode="External"/><Relationship Id="rId22" Type="http://schemas.openxmlformats.org/officeDocument/2006/relationships/hyperlink" Target="http://www.espnfc.com/match?gameId=21151" TargetMode="External"/><Relationship Id="rId23" Type="http://schemas.openxmlformats.org/officeDocument/2006/relationships/hyperlink" Target="http://www.espnfc.com/match?gameId=21045" TargetMode="External"/><Relationship Id="rId24" Type="http://schemas.openxmlformats.org/officeDocument/2006/relationships/hyperlink" Target="http://www.espnfc.com/match?gameId=20651" TargetMode="External"/><Relationship Id="rId25" Type="http://schemas.openxmlformats.org/officeDocument/2006/relationships/hyperlink" Target="http://www.espnfc.com/match?gameId=19623" TargetMode="External"/><Relationship Id="rId26" Type="http://schemas.openxmlformats.org/officeDocument/2006/relationships/hyperlink" Target="http://www.espnfc.com/match?gameId=19305" TargetMode="External"/><Relationship Id="rId27" Type="http://schemas.openxmlformats.org/officeDocument/2006/relationships/hyperlink" Target="http://www.espnfc.com/match?gameId=19163" TargetMode="External"/><Relationship Id="rId28" Type="http://schemas.openxmlformats.org/officeDocument/2006/relationships/hyperlink" Target="http://www.espnfc.com/match?gameId=18882" TargetMode="External"/><Relationship Id="rId29" Type="http://schemas.openxmlformats.org/officeDocument/2006/relationships/hyperlink" Target="http://www.espnfc.com/match?gameId=18497" TargetMode="External"/><Relationship Id="rId163" Type="http://schemas.openxmlformats.org/officeDocument/2006/relationships/hyperlink" Target="http://www.espnfc.com/match?gameId=365360" TargetMode="External"/><Relationship Id="rId164" Type="http://schemas.openxmlformats.org/officeDocument/2006/relationships/hyperlink" Target="http://www.espnfc.com/match?gameId=365732" TargetMode="External"/><Relationship Id="rId165" Type="http://schemas.openxmlformats.org/officeDocument/2006/relationships/hyperlink" Target="http://www.espnfc.com/match?gameId=365716" TargetMode="External"/><Relationship Id="rId166" Type="http://schemas.openxmlformats.org/officeDocument/2006/relationships/hyperlink" Target="http://www.espnfc.com/match?gameId=365710" TargetMode="External"/><Relationship Id="rId167" Type="http://schemas.openxmlformats.org/officeDocument/2006/relationships/hyperlink" Target="http://www.espnfc.com/match?gameId=365677" TargetMode="External"/><Relationship Id="rId168" Type="http://schemas.openxmlformats.org/officeDocument/2006/relationships/hyperlink" Target="http://www.espnfc.com/match?gameId=365670" TargetMode="External"/><Relationship Id="rId169" Type="http://schemas.openxmlformats.org/officeDocument/2006/relationships/hyperlink" Target="http://www.espnfc.com/match?gameId=365659" TargetMode="External"/><Relationship Id="rId200" Type="http://schemas.openxmlformats.org/officeDocument/2006/relationships/hyperlink" Target="http://www.espnfc.com/match?gameId=420199" TargetMode="External"/><Relationship Id="rId201" Type="http://schemas.openxmlformats.org/officeDocument/2006/relationships/hyperlink" Target="http://www.espnfc.com/match?gameId=410910" TargetMode="External"/><Relationship Id="rId202" Type="http://schemas.openxmlformats.org/officeDocument/2006/relationships/hyperlink" Target="http://www.espnfc.com/match?gameId=410928" TargetMode="External"/><Relationship Id="rId203" Type="http://schemas.openxmlformats.org/officeDocument/2006/relationships/hyperlink" Target="http://www.espnfc.com/match?gameId=410932" TargetMode="External"/><Relationship Id="rId60" Type="http://schemas.openxmlformats.org/officeDocument/2006/relationships/hyperlink" Target="http://www.espnfc.com/match?gameId=315891" TargetMode="External"/><Relationship Id="rId61" Type="http://schemas.openxmlformats.org/officeDocument/2006/relationships/hyperlink" Target="http://www.espnfc.com/match?gameId=315886" TargetMode="External"/><Relationship Id="rId62" Type="http://schemas.openxmlformats.org/officeDocument/2006/relationships/hyperlink" Target="http://www.espnfc.com/match?gameId=327296" TargetMode="External"/><Relationship Id="rId63" Type="http://schemas.openxmlformats.org/officeDocument/2006/relationships/hyperlink" Target="http://www.espnfc.com/match?gameId=315874" TargetMode="External"/><Relationship Id="rId64" Type="http://schemas.openxmlformats.org/officeDocument/2006/relationships/hyperlink" Target="http://www.espnfc.com/match?gameId=315857" TargetMode="External"/><Relationship Id="rId65" Type="http://schemas.openxmlformats.org/officeDocument/2006/relationships/hyperlink" Target="http://www.espnfc.com/match?gameId=327295" TargetMode="External"/><Relationship Id="rId66" Type="http://schemas.openxmlformats.org/officeDocument/2006/relationships/hyperlink" Target="http://www.espnfc.com/match?gameId=315841" TargetMode="External"/><Relationship Id="rId67" Type="http://schemas.openxmlformats.org/officeDocument/2006/relationships/hyperlink" Target="http://www.espnfc.com/match?gameId=315836" TargetMode="External"/><Relationship Id="rId68" Type="http://schemas.openxmlformats.org/officeDocument/2006/relationships/hyperlink" Target="http://www.espnfc.com/match?gameId=315821" TargetMode="External"/><Relationship Id="rId69" Type="http://schemas.openxmlformats.org/officeDocument/2006/relationships/hyperlink" Target="http://www.espnfc.com/match?gameId=315815" TargetMode="External"/><Relationship Id="rId204" Type="http://schemas.openxmlformats.org/officeDocument/2006/relationships/hyperlink" Target="http://www.espnfc.com/match?gameId=410946" TargetMode="External"/><Relationship Id="rId205" Type="http://schemas.openxmlformats.org/officeDocument/2006/relationships/hyperlink" Target="http://www.espnfc.com/match?gameId=410964" TargetMode="External"/><Relationship Id="rId206" Type="http://schemas.openxmlformats.org/officeDocument/2006/relationships/hyperlink" Target="http://www.espnfc.com/match?gameId=410970" TargetMode="External"/><Relationship Id="rId207" Type="http://schemas.openxmlformats.org/officeDocument/2006/relationships/hyperlink" Target="http://www.espnfc.com/match?gameId=410991" TargetMode="External"/><Relationship Id="rId208" Type="http://schemas.openxmlformats.org/officeDocument/2006/relationships/hyperlink" Target="http://www.espnfc.com/match?gameId=410999" TargetMode="External"/><Relationship Id="rId209" Type="http://schemas.openxmlformats.org/officeDocument/2006/relationships/drawing" Target="../drawings/drawing1.xml"/><Relationship Id="rId130" Type="http://schemas.openxmlformats.org/officeDocument/2006/relationships/hyperlink" Target="http://www.espnfc.com/match?gameId=341335" TargetMode="External"/><Relationship Id="rId131" Type="http://schemas.openxmlformats.org/officeDocument/2006/relationships/hyperlink" Target="http://www.espnfc.com/match?gameId=341328" TargetMode="External"/><Relationship Id="rId132" Type="http://schemas.openxmlformats.org/officeDocument/2006/relationships/hyperlink" Target="http://www.espnfc.com/match?gameId=341315" TargetMode="External"/><Relationship Id="rId133" Type="http://schemas.openxmlformats.org/officeDocument/2006/relationships/hyperlink" Target="http://www.espnfc.com/match?gameId=341307" TargetMode="External"/><Relationship Id="rId134" Type="http://schemas.openxmlformats.org/officeDocument/2006/relationships/hyperlink" Target="http://www.espnfc.com/match?gameId=341295" TargetMode="External"/><Relationship Id="rId135" Type="http://schemas.openxmlformats.org/officeDocument/2006/relationships/hyperlink" Target="http://www.espnfc.com/match?gameId=341284" TargetMode="External"/><Relationship Id="rId136" Type="http://schemas.openxmlformats.org/officeDocument/2006/relationships/hyperlink" Target="http://www.espnfc.com/match?gameId=341275" TargetMode="External"/><Relationship Id="rId137" Type="http://schemas.openxmlformats.org/officeDocument/2006/relationships/hyperlink" Target="http://www.espnfc.com/match?gameId=341263" TargetMode="External"/><Relationship Id="rId138" Type="http://schemas.openxmlformats.org/officeDocument/2006/relationships/hyperlink" Target="http://www.espnfc.com/match?gameId=341252" TargetMode="External"/><Relationship Id="rId139" Type="http://schemas.openxmlformats.org/officeDocument/2006/relationships/hyperlink" Target="http://www.espnfc.com/match?gameId=341230" TargetMode="External"/><Relationship Id="rId170" Type="http://schemas.openxmlformats.org/officeDocument/2006/relationships/hyperlink" Target="http://www.espnfc.com/match?gameId=365650" TargetMode="External"/><Relationship Id="rId171" Type="http://schemas.openxmlformats.org/officeDocument/2006/relationships/hyperlink" Target="http://www.espnfc.com/match?gameId=365575" TargetMode="External"/><Relationship Id="rId172" Type="http://schemas.openxmlformats.org/officeDocument/2006/relationships/hyperlink" Target="http://www.espnfc.com/match?gameId=365550" TargetMode="External"/><Relationship Id="rId30" Type="http://schemas.openxmlformats.org/officeDocument/2006/relationships/hyperlink" Target="http://www.espnfc.com/match?gameId=20945" TargetMode="External"/><Relationship Id="rId31" Type="http://schemas.openxmlformats.org/officeDocument/2006/relationships/hyperlink" Target="http://www.espnfc.com/match?gameId=18030" TargetMode="External"/><Relationship Id="rId32" Type="http://schemas.openxmlformats.org/officeDocument/2006/relationships/hyperlink" Target="http://www.espnfc.com/match?gameId=18010" TargetMode="External"/><Relationship Id="rId33" Type="http://schemas.openxmlformats.org/officeDocument/2006/relationships/hyperlink" Target="http://www.espnfc.com/match?gameId=335576" TargetMode="External"/><Relationship Id="rId34" Type="http://schemas.openxmlformats.org/officeDocument/2006/relationships/hyperlink" Target="http://www.espnfc.com/match?gameId=335575" TargetMode="External"/><Relationship Id="rId35" Type="http://schemas.openxmlformats.org/officeDocument/2006/relationships/hyperlink" Target="http://www.espnfc.com/match?gameId=335573" TargetMode="External"/><Relationship Id="rId36" Type="http://schemas.openxmlformats.org/officeDocument/2006/relationships/hyperlink" Target="http://www.espnfc.com/match?gameId=335571" TargetMode="External"/><Relationship Id="rId37" Type="http://schemas.openxmlformats.org/officeDocument/2006/relationships/hyperlink" Target="http://www.espnfc.com/match?gameId=335569" TargetMode="External"/><Relationship Id="rId38" Type="http://schemas.openxmlformats.org/officeDocument/2006/relationships/hyperlink" Target="http://www.espnfc.com/match?gameId=335567" TargetMode="External"/><Relationship Id="rId39" Type="http://schemas.openxmlformats.org/officeDocument/2006/relationships/hyperlink" Target="http://www.espnfc.com/match?gameId=335545" TargetMode="External"/><Relationship Id="rId173" Type="http://schemas.openxmlformats.org/officeDocument/2006/relationships/hyperlink" Target="http://www.espnfc.com/match?gameId=365554" TargetMode="External"/><Relationship Id="rId174" Type="http://schemas.openxmlformats.org/officeDocument/2006/relationships/hyperlink" Target="http://www.espnfc.com/match?gameId=362074" TargetMode="External"/><Relationship Id="rId175" Type="http://schemas.openxmlformats.org/officeDocument/2006/relationships/hyperlink" Target="http://www.espnfc.com/match?gameId=360173" TargetMode="External"/><Relationship Id="rId176" Type="http://schemas.openxmlformats.org/officeDocument/2006/relationships/hyperlink" Target="http://www.espnfc.com/match?gameId=397694" TargetMode="External"/><Relationship Id="rId177" Type="http://schemas.openxmlformats.org/officeDocument/2006/relationships/hyperlink" Target="http://www.espnfc.com/match?gameId=397556" TargetMode="External"/><Relationship Id="rId178" Type="http://schemas.openxmlformats.org/officeDocument/2006/relationships/hyperlink" Target="http://www.espnfc.com/match?gameId=397560" TargetMode="External"/><Relationship Id="rId179" Type="http://schemas.openxmlformats.org/officeDocument/2006/relationships/hyperlink" Target="http://www.espnfc.com/match?gameId=397574" TargetMode="External"/><Relationship Id="rId70" Type="http://schemas.openxmlformats.org/officeDocument/2006/relationships/hyperlink" Target="http://www.espnfc.com/match?gameId=315795" TargetMode="External"/><Relationship Id="rId71" Type="http://schemas.openxmlformats.org/officeDocument/2006/relationships/hyperlink" Target="http://www.espnfc.com/match?gameId=315789" TargetMode="External"/><Relationship Id="rId72" Type="http://schemas.openxmlformats.org/officeDocument/2006/relationships/hyperlink" Target="http://www.espnfc.com/match?gameId=315775" TargetMode="External"/><Relationship Id="rId73" Type="http://schemas.openxmlformats.org/officeDocument/2006/relationships/hyperlink" Target="http://www.espnfc.com/match?gameId=315765" TargetMode="External"/><Relationship Id="rId74" Type="http://schemas.openxmlformats.org/officeDocument/2006/relationships/hyperlink" Target="http://www.espnfc.com/match?gameId=315752" TargetMode="External"/><Relationship Id="rId75" Type="http://schemas.openxmlformats.org/officeDocument/2006/relationships/hyperlink" Target="http://www.espnfc.com/match?gameId=315749" TargetMode="External"/><Relationship Id="rId76" Type="http://schemas.openxmlformats.org/officeDocument/2006/relationships/hyperlink" Target="http://www.espnfc.com/match?gameId=315739" TargetMode="External"/><Relationship Id="rId77" Type="http://schemas.openxmlformats.org/officeDocument/2006/relationships/hyperlink" Target="http://www.espnfc.com/match?gameId=315725" TargetMode="External"/><Relationship Id="rId78" Type="http://schemas.openxmlformats.org/officeDocument/2006/relationships/hyperlink" Target="http://www.espnfc.com/match?gameId=315716" TargetMode="External"/><Relationship Id="rId79" Type="http://schemas.openxmlformats.org/officeDocument/2006/relationships/hyperlink" Target="http://www.espnfc.com/match?gameId=315701" TargetMode="External"/><Relationship Id="rId1" Type="http://schemas.openxmlformats.org/officeDocument/2006/relationships/hyperlink" Target="http://www.espnfc.com/match?gameId=24583" TargetMode="External"/><Relationship Id="rId2" Type="http://schemas.openxmlformats.org/officeDocument/2006/relationships/hyperlink" Target="http://www.espnfc.com/match?gameId=24540" TargetMode="External"/><Relationship Id="rId3" Type="http://schemas.openxmlformats.org/officeDocument/2006/relationships/hyperlink" Target="http://www.espnfc.com/match?gameId=24355" TargetMode="External"/><Relationship Id="rId4" Type="http://schemas.openxmlformats.org/officeDocument/2006/relationships/hyperlink" Target="http://www.espnfc.com/match?gameId=24237" TargetMode="External"/><Relationship Id="rId100" Type="http://schemas.openxmlformats.org/officeDocument/2006/relationships/hyperlink" Target="http://www.espnfc.com/match?gameId=359376" TargetMode="External"/><Relationship Id="rId101" Type="http://schemas.openxmlformats.org/officeDocument/2006/relationships/hyperlink" Target="http://www.espnfc.com/match?gameId=359327" TargetMode="External"/><Relationship Id="rId102" Type="http://schemas.openxmlformats.org/officeDocument/2006/relationships/hyperlink" Target="http://www.espnfc.com/match?gameId=359324" TargetMode="External"/><Relationship Id="rId103" Type="http://schemas.openxmlformats.org/officeDocument/2006/relationships/hyperlink" Target="http://www.espnfc.com/match?gameId=359323" TargetMode="External"/><Relationship Id="rId104" Type="http://schemas.openxmlformats.org/officeDocument/2006/relationships/hyperlink" Target="http://www.espnfc.com/match?gameId=359322" TargetMode="External"/><Relationship Id="rId105" Type="http://schemas.openxmlformats.org/officeDocument/2006/relationships/hyperlink" Target="http://www.espnfc.com/match?gameId=359319" TargetMode="External"/><Relationship Id="rId106" Type="http://schemas.openxmlformats.org/officeDocument/2006/relationships/hyperlink" Target="http://www.espnfc.com/match?gameId=359318" TargetMode="External"/><Relationship Id="rId107" Type="http://schemas.openxmlformats.org/officeDocument/2006/relationships/hyperlink" Target="http://www.espnfc.com/match?gameId=341595" TargetMode="External"/><Relationship Id="rId108" Type="http://schemas.openxmlformats.org/officeDocument/2006/relationships/hyperlink" Target="http://www.espnfc.com/match?gameId=341575" TargetMode="External"/><Relationship Id="rId109" Type="http://schemas.openxmlformats.org/officeDocument/2006/relationships/hyperlink" Target="http://www.espnfc.com/match?gameId=341561" TargetMode="External"/><Relationship Id="rId5" Type="http://schemas.openxmlformats.org/officeDocument/2006/relationships/hyperlink" Target="http://www.espnfc.com/match?gameId=23948" TargetMode="External"/><Relationship Id="rId6" Type="http://schemas.openxmlformats.org/officeDocument/2006/relationships/hyperlink" Target="http://www.espnfc.com/match?gameId=23829" TargetMode="External"/><Relationship Id="rId7" Type="http://schemas.openxmlformats.org/officeDocument/2006/relationships/hyperlink" Target="http://www.espnfc.com/match?gameId=23607" TargetMode="External"/><Relationship Id="rId8" Type="http://schemas.openxmlformats.org/officeDocument/2006/relationships/hyperlink" Target="http://www.espnfc.com/match?gameId=39560" TargetMode="External"/><Relationship Id="rId9" Type="http://schemas.openxmlformats.org/officeDocument/2006/relationships/hyperlink" Target="http://www.espnfc.com/match?gameId=38484" TargetMode="External"/><Relationship Id="rId140" Type="http://schemas.openxmlformats.org/officeDocument/2006/relationships/hyperlink" Target="http://www.espnfc.com/match?gameId=341228" TargetMode="External"/><Relationship Id="rId141" Type="http://schemas.openxmlformats.org/officeDocument/2006/relationships/hyperlink" Target="http://www.espnfc.com/match?gameId=336912" TargetMode="External"/></Relationships>
</file>

<file path=xl/worksheets/_rels/sheet10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espnfc.us/match?gameId=318049" TargetMode="External"/><Relationship Id="rId510" Type="http://schemas.openxmlformats.org/officeDocument/2006/relationships/hyperlink" Target="http://www.espnfc.us/report?gameId=395488" TargetMode="External"/><Relationship Id="rId511" Type="http://schemas.openxmlformats.org/officeDocument/2006/relationships/hyperlink" Target="http://www.espnfc.us/report?gameId=395504" TargetMode="External"/><Relationship Id="rId512" Type="http://schemas.openxmlformats.org/officeDocument/2006/relationships/hyperlink" Target="http://www.espnfc.us/report?gameId=410544" TargetMode="External"/><Relationship Id="rId20" Type="http://schemas.openxmlformats.org/officeDocument/2006/relationships/hyperlink" Target="http://www.espnfc.us/match?gameId=71702" TargetMode="External"/><Relationship Id="rId21" Type="http://schemas.openxmlformats.org/officeDocument/2006/relationships/hyperlink" Target="http://www.espnfc.us/match?gameId=64496" TargetMode="External"/><Relationship Id="rId22" Type="http://schemas.openxmlformats.org/officeDocument/2006/relationships/hyperlink" Target="http://www.espnfc.us/match?gameId=71584" TargetMode="External"/><Relationship Id="rId23" Type="http://schemas.openxmlformats.org/officeDocument/2006/relationships/hyperlink" Target="http://www.espnfc.us/match?gameId=64403" TargetMode="External"/><Relationship Id="rId24" Type="http://schemas.openxmlformats.org/officeDocument/2006/relationships/hyperlink" Target="http://www.espnfc.us/match?gameId=64337" TargetMode="External"/><Relationship Id="rId25" Type="http://schemas.openxmlformats.org/officeDocument/2006/relationships/hyperlink" Target="http://www.espnfc.us/match?gameId=64273" TargetMode="External"/><Relationship Id="rId26" Type="http://schemas.openxmlformats.org/officeDocument/2006/relationships/hyperlink" Target="http://www.espnfc.us/match?gameId=64219" TargetMode="External"/><Relationship Id="rId27" Type="http://schemas.openxmlformats.org/officeDocument/2006/relationships/hyperlink" Target="http://www.espnfc.us/match?gameId=64138" TargetMode="External"/><Relationship Id="rId28" Type="http://schemas.openxmlformats.org/officeDocument/2006/relationships/hyperlink" Target="http://www.espnfc.us/match?gameId=61587" TargetMode="External"/><Relationship Id="rId29" Type="http://schemas.openxmlformats.org/officeDocument/2006/relationships/hyperlink" Target="http://www.espnfc.us/match?gameId=61096" TargetMode="External"/><Relationship Id="rId513" Type="http://schemas.openxmlformats.org/officeDocument/2006/relationships/hyperlink" Target="http://www.espnfc.us/report?gameId=395513" TargetMode="External"/><Relationship Id="rId514" Type="http://schemas.openxmlformats.org/officeDocument/2006/relationships/hyperlink" Target="http://www.espnfc.us/report?gameId=414230" TargetMode="External"/><Relationship Id="rId515" Type="http://schemas.openxmlformats.org/officeDocument/2006/relationships/hyperlink" Target="http://www.espnfc.us/report?gameId=395527" TargetMode="External"/><Relationship Id="rId516" Type="http://schemas.openxmlformats.org/officeDocument/2006/relationships/hyperlink" Target="http://www.espnfc.us/report?gameId=410550" TargetMode="External"/><Relationship Id="rId517" Type="http://schemas.openxmlformats.org/officeDocument/2006/relationships/hyperlink" Target="http://www.espnfc.us/report?gameId=395535" TargetMode="External"/><Relationship Id="rId518" Type="http://schemas.openxmlformats.org/officeDocument/2006/relationships/hyperlink" Target="http://www.espnfc.us/report?gameId=395545" TargetMode="External"/><Relationship Id="rId519" Type="http://schemas.openxmlformats.org/officeDocument/2006/relationships/hyperlink" Target="http://www.espnfc.us/report?gameId=395556" TargetMode="External"/><Relationship Id="rId170" Type="http://schemas.openxmlformats.org/officeDocument/2006/relationships/hyperlink" Target="http://www.espnfc.us/match?gameId=199461" TargetMode="External"/><Relationship Id="rId171" Type="http://schemas.openxmlformats.org/officeDocument/2006/relationships/hyperlink" Target="http://www.espnfc.us/match?gameId=216261" TargetMode="External"/><Relationship Id="rId172" Type="http://schemas.openxmlformats.org/officeDocument/2006/relationships/hyperlink" Target="http://www.espnfc.us/match?gameId=199439" TargetMode="External"/><Relationship Id="rId173" Type="http://schemas.openxmlformats.org/officeDocument/2006/relationships/hyperlink" Target="http://www.espnfc.us/match?gameId=216260" TargetMode="External"/><Relationship Id="rId174" Type="http://schemas.openxmlformats.org/officeDocument/2006/relationships/hyperlink" Target="http://www.espnfc.us/match?gameId=215447" TargetMode="External"/><Relationship Id="rId175" Type="http://schemas.openxmlformats.org/officeDocument/2006/relationships/hyperlink" Target="http://www.espnfc.us/match?gameId=215179" TargetMode="External"/><Relationship Id="rId176" Type="http://schemas.openxmlformats.org/officeDocument/2006/relationships/hyperlink" Target="http://www.espnfc.us/match?gameId=215425" TargetMode="External"/><Relationship Id="rId177" Type="http://schemas.openxmlformats.org/officeDocument/2006/relationships/hyperlink" Target="http://www.espnfc.us/match?gameId=215090" TargetMode="External"/><Relationship Id="rId178" Type="http://schemas.openxmlformats.org/officeDocument/2006/relationships/hyperlink" Target="http://www.espnfc.us/match?gameId=199396" TargetMode="External"/><Relationship Id="rId179" Type="http://schemas.openxmlformats.org/officeDocument/2006/relationships/hyperlink" Target="http://www.espnfc.us/match?gameId=215115" TargetMode="External"/><Relationship Id="rId230" Type="http://schemas.openxmlformats.org/officeDocument/2006/relationships/hyperlink" Target="http://www.espnfc.us/match?gameId=191922" TargetMode="External"/><Relationship Id="rId231" Type="http://schemas.openxmlformats.org/officeDocument/2006/relationships/hyperlink" Target="http://www.espnfc.us/match?gameId=196097" TargetMode="External"/><Relationship Id="rId232" Type="http://schemas.openxmlformats.org/officeDocument/2006/relationships/hyperlink" Target="http://www.espnfc.us/match?gameId=198084" TargetMode="External"/><Relationship Id="rId233" Type="http://schemas.openxmlformats.org/officeDocument/2006/relationships/hyperlink" Target="http://www.espnfc.us/match?gameId=195581" TargetMode="External"/><Relationship Id="rId234" Type="http://schemas.openxmlformats.org/officeDocument/2006/relationships/hyperlink" Target="http://www.espnfc.us/match?gameId=195340" TargetMode="External"/><Relationship Id="rId235" Type="http://schemas.openxmlformats.org/officeDocument/2006/relationships/hyperlink" Target="http://www.espnfc.us/match?gameId=194993" TargetMode="External"/><Relationship Id="rId236" Type="http://schemas.openxmlformats.org/officeDocument/2006/relationships/hyperlink" Target="http://www.espnfc.us/match?gameId=194937" TargetMode="External"/><Relationship Id="rId237" Type="http://schemas.openxmlformats.org/officeDocument/2006/relationships/hyperlink" Target="http://www.espnfc.us/match?gameId=191416" TargetMode="External"/><Relationship Id="rId238" Type="http://schemas.openxmlformats.org/officeDocument/2006/relationships/hyperlink" Target="http://www.espnfc.us/match?gameId=190217" TargetMode="External"/><Relationship Id="rId239" Type="http://schemas.openxmlformats.org/officeDocument/2006/relationships/hyperlink" Target="http://www.espnfc.us/match?gameId=190215" TargetMode="External"/><Relationship Id="rId460" Type="http://schemas.openxmlformats.org/officeDocument/2006/relationships/hyperlink" Target="http://www.espnfc.us/match?gameId=318185" TargetMode="External"/><Relationship Id="rId461" Type="http://schemas.openxmlformats.org/officeDocument/2006/relationships/hyperlink" Target="http://www.espnfc.us/match?gameId=317996" TargetMode="External"/><Relationship Id="rId462" Type="http://schemas.openxmlformats.org/officeDocument/2006/relationships/hyperlink" Target="http://www.espnfc.us/match?gameId=317950" TargetMode="External"/><Relationship Id="rId463" Type="http://schemas.openxmlformats.org/officeDocument/2006/relationships/hyperlink" Target="http://www.espnfc.us/match?gameId=331251" TargetMode="External"/><Relationship Id="rId464" Type="http://schemas.openxmlformats.org/officeDocument/2006/relationships/hyperlink" Target="http://www.espnfc.us/match?gameId=318097" TargetMode="External"/><Relationship Id="rId465" Type="http://schemas.openxmlformats.org/officeDocument/2006/relationships/hyperlink" Target="http://www.espnfc.us/match?gameId=332362" TargetMode="External"/><Relationship Id="rId466" Type="http://schemas.openxmlformats.org/officeDocument/2006/relationships/hyperlink" Target="http://www.espnfc.us/match?gameId=317983" TargetMode="External"/><Relationship Id="rId467" Type="http://schemas.openxmlformats.org/officeDocument/2006/relationships/hyperlink" Target="http://www.espnfc.us/match?gameId=318244" TargetMode="External"/><Relationship Id="rId468" Type="http://schemas.openxmlformats.org/officeDocument/2006/relationships/hyperlink" Target="http://www.espnfc.us/match?gameId=318050" TargetMode="External"/><Relationship Id="rId469" Type="http://schemas.openxmlformats.org/officeDocument/2006/relationships/hyperlink" Target="http://www.espnfc.us/match?gameId=381876" TargetMode="External"/><Relationship Id="rId520" Type="http://schemas.openxmlformats.org/officeDocument/2006/relationships/hyperlink" Target="http://www.espnfc.us/report?gameId=411070" TargetMode="External"/><Relationship Id="rId521" Type="http://schemas.openxmlformats.org/officeDocument/2006/relationships/hyperlink" Target="http://www.espnfc.us/report?gameId=413176" TargetMode="External"/><Relationship Id="rId522" Type="http://schemas.openxmlformats.org/officeDocument/2006/relationships/hyperlink" Target="http://www.espnfc.us/report?gameId=411068" TargetMode="External"/><Relationship Id="rId30" Type="http://schemas.openxmlformats.org/officeDocument/2006/relationships/hyperlink" Target="http://www.espnfc.us/match?gameId=59040" TargetMode="External"/><Relationship Id="rId31" Type="http://schemas.openxmlformats.org/officeDocument/2006/relationships/hyperlink" Target="http://www.espnfc.us/match?gameId=58039" TargetMode="External"/><Relationship Id="rId32" Type="http://schemas.openxmlformats.org/officeDocument/2006/relationships/hyperlink" Target="http://www.espnfc.us/match?gameId=56394" TargetMode="External"/><Relationship Id="rId33" Type="http://schemas.openxmlformats.org/officeDocument/2006/relationships/hyperlink" Target="http://www.espnfc.us/match?gameId=54022" TargetMode="External"/><Relationship Id="rId34" Type="http://schemas.openxmlformats.org/officeDocument/2006/relationships/hyperlink" Target="http://www.espnfc.us/match?gameId=107210" TargetMode="External"/><Relationship Id="rId35" Type="http://schemas.openxmlformats.org/officeDocument/2006/relationships/hyperlink" Target="http://www.espnfc.us/match?gameId=151334" TargetMode="External"/><Relationship Id="rId36" Type="http://schemas.openxmlformats.org/officeDocument/2006/relationships/hyperlink" Target="http://www.espnfc.us/match?gameId=150985" TargetMode="External"/><Relationship Id="rId37" Type="http://schemas.openxmlformats.org/officeDocument/2006/relationships/hyperlink" Target="http://www.espnfc.us/match?gameId=150713" TargetMode="External"/><Relationship Id="rId38" Type="http://schemas.openxmlformats.org/officeDocument/2006/relationships/hyperlink" Target="http://www.espnfc.us/match?gameId=106991" TargetMode="External"/><Relationship Id="rId39" Type="http://schemas.openxmlformats.org/officeDocument/2006/relationships/hyperlink" Target="http://www.espnfc.us/match?gameId=150157" TargetMode="External"/><Relationship Id="rId523" Type="http://schemas.openxmlformats.org/officeDocument/2006/relationships/hyperlink" Target="http://www.espnfc.us/report?gameId=395574" TargetMode="External"/><Relationship Id="rId524" Type="http://schemas.openxmlformats.org/officeDocument/2006/relationships/hyperlink" Target="http://www.espnfc.us/report?gameId=410515" TargetMode="External"/><Relationship Id="rId525" Type="http://schemas.openxmlformats.org/officeDocument/2006/relationships/hyperlink" Target="http://www.espnfc.us/report?gameId=395582" TargetMode="External"/><Relationship Id="rId526" Type="http://schemas.openxmlformats.org/officeDocument/2006/relationships/hyperlink" Target="http://www.espnfc.us/report?gameId=395591" TargetMode="External"/><Relationship Id="rId527" Type="http://schemas.openxmlformats.org/officeDocument/2006/relationships/hyperlink" Target="http://www.espnfc.us/report?gameId=395606" TargetMode="External"/><Relationship Id="rId528" Type="http://schemas.openxmlformats.org/officeDocument/2006/relationships/hyperlink" Target="http://www.espnfc.us/report?gameId=395609" TargetMode="External"/><Relationship Id="rId529" Type="http://schemas.openxmlformats.org/officeDocument/2006/relationships/hyperlink" Target="http://www.espnfc.us/report?gameId=408976" TargetMode="External"/><Relationship Id="rId180" Type="http://schemas.openxmlformats.org/officeDocument/2006/relationships/hyperlink" Target="http://www.espnfc.us/match?gameId=199384" TargetMode="External"/><Relationship Id="rId181" Type="http://schemas.openxmlformats.org/officeDocument/2006/relationships/hyperlink" Target="http://www.espnfc.us/match?gameId=215136" TargetMode="External"/><Relationship Id="rId182" Type="http://schemas.openxmlformats.org/officeDocument/2006/relationships/hyperlink" Target="http://www.espnfc.us/match?gameId=199382" TargetMode="External"/><Relationship Id="rId183" Type="http://schemas.openxmlformats.org/officeDocument/2006/relationships/hyperlink" Target="http://www.espnfc.us/match?gameId=214049" TargetMode="External"/><Relationship Id="rId184" Type="http://schemas.openxmlformats.org/officeDocument/2006/relationships/hyperlink" Target="http://www.espnfc.us/match?gameId=214721" TargetMode="External"/><Relationship Id="rId185" Type="http://schemas.openxmlformats.org/officeDocument/2006/relationships/hyperlink" Target="http://www.espnfc.us/match?gameId=211920" TargetMode="External"/><Relationship Id="rId186" Type="http://schemas.openxmlformats.org/officeDocument/2006/relationships/hyperlink" Target="http://www.espnfc.us/match?gameId=199364" TargetMode="External"/><Relationship Id="rId187" Type="http://schemas.openxmlformats.org/officeDocument/2006/relationships/hyperlink" Target="http://www.espnfc.us/match?gameId=213572" TargetMode="External"/><Relationship Id="rId188" Type="http://schemas.openxmlformats.org/officeDocument/2006/relationships/hyperlink" Target="http://www.espnfc.us/match?gameId=211968" TargetMode="External"/><Relationship Id="rId189" Type="http://schemas.openxmlformats.org/officeDocument/2006/relationships/hyperlink" Target="http://www.espnfc.us/match?gameId=214496" TargetMode="External"/><Relationship Id="rId240" Type="http://schemas.openxmlformats.org/officeDocument/2006/relationships/hyperlink" Target="http://www.espnfc.us/match?gameId=190214" TargetMode="External"/><Relationship Id="rId241" Type="http://schemas.openxmlformats.org/officeDocument/2006/relationships/hyperlink" Target="http://www.espnfc.us/match?gameId=240721" TargetMode="External"/><Relationship Id="rId242" Type="http://schemas.openxmlformats.org/officeDocument/2006/relationships/hyperlink" Target="http://www.espnfc.us/match?gameId=240721" TargetMode="External"/><Relationship Id="rId243" Type="http://schemas.openxmlformats.org/officeDocument/2006/relationships/hyperlink" Target="http://www.espnfc.us/match?gameId=221045" TargetMode="External"/><Relationship Id="rId244" Type="http://schemas.openxmlformats.org/officeDocument/2006/relationships/hyperlink" Target="http://www.espnfc.us/match?gameId=239780" TargetMode="External"/><Relationship Id="rId245" Type="http://schemas.openxmlformats.org/officeDocument/2006/relationships/hyperlink" Target="http://www.espnfc.us/match?gameId=239739" TargetMode="External"/><Relationship Id="rId246" Type="http://schemas.openxmlformats.org/officeDocument/2006/relationships/hyperlink" Target="http://www.espnfc.us/match?gameId=239739" TargetMode="External"/><Relationship Id="rId247" Type="http://schemas.openxmlformats.org/officeDocument/2006/relationships/hyperlink" Target="http://www.espnfc.us/match?gameId=220953" TargetMode="External"/><Relationship Id="rId248" Type="http://schemas.openxmlformats.org/officeDocument/2006/relationships/hyperlink" Target="http://www.espnfc.us/match?gameId=239779" TargetMode="External"/><Relationship Id="rId249" Type="http://schemas.openxmlformats.org/officeDocument/2006/relationships/hyperlink" Target="http://www.espnfc.us/match?gameId=238332" TargetMode="External"/><Relationship Id="rId300" Type="http://schemas.openxmlformats.org/officeDocument/2006/relationships/hyperlink" Target="http://www.espnfc.us/match?gameId=243497" TargetMode="External"/><Relationship Id="rId301" Type="http://schemas.openxmlformats.org/officeDocument/2006/relationships/hyperlink" Target="http://www.espnfc.us/match?gameId=243488" TargetMode="External"/><Relationship Id="rId302" Type="http://schemas.openxmlformats.org/officeDocument/2006/relationships/hyperlink" Target="http://www.espnfc.us/match?gameId=260932" TargetMode="External"/><Relationship Id="rId303" Type="http://schemas.openxmlformats.org/officeDocument/2006/relationships/hyperlink" Target="http://www.espnfc.us/match?gameId=243287" TargetMode="External"/><Relationship Id="rId304" Type="http://schemas.openxmlformats.org/officeDocument/2006/relationships/hyperlink" Target="http://www.espnfc.us/match?gameId=258930" TargetMode="External"/><Relationship Id="rId305" Type="http://schemas.openxmlformats.org/officeDocument/2006/relationships/hyperlink" Target="http://www.espnfc.us/match?gameId=243196" TargetMode="External"/><Relationship Id="rId306" Type="http://schemas.openxmlformats.org/officeDocument/2006/relationships/hyperlink" Target="http://www.espnfc.us/match?gameId=243126" TargetMode="External"/><Relationship Id="rId307" Type="http://schemas.openxmlformats.org/officeDocument/2006/relationships/hyperlink" Target="http://www.espnfc.us/match?gameId=243061" TargetMode="External"/><Relationship Id="rId308" Type="http://schemas.openxmlformats.org/officeDocument/2006/relationships/hyperlink" Target="http://www.espnfc.us/match?gameId=242992" TargetMode="External"/><Relationship Id="rId309" Type="http://schemas.openxmlformats.org/officeDocument/2006/relationships/hyperlink" Target="http://www.espnfc.us/match?gameId=254715" TargetMode="External"/><Relationship Id="rId470" Type="http://schemas.openxmlformats.org/officeDocument/2006/relationships/hyperlink" Target="http://www.espnfc.us/match?gameId=381848" TargetMode="External"/><Relationship Id="rId471" Type="http://schemas.openxmlformats.org/officeDocument/2006/relationships/hyperlink" Target="http://www.espnfc.us/match?gameId=363611" TargetMode="External"/><Relationship Id="rId472" Type="http://schemas.openxmlformats.org/officeDocument/2006/relationships/hyperlink" Target="http://www.espnfc.us/match?gameId=363613" TargetMode="External"/><Relationship Id="rId473" Type="http://schemas.openxmlformats.org/officeDocument/2006/relationships/hyperlink" Target="http://www.espnfc.us/match?gameId=358619" TargetMode="External"/><Relationship Id="rId474" Type="http://schemas.openxmlformats.org/officeDocument/2006/relationships/hyperlink" Target="http://www.espnfc.us/match?gameId=358625" TargetMode="External"/><Relationship Id="rId475" Type="http://schemas.openxmlformats.org/officeDocument/2006/relationships/hyperlink" Target="http://www.espnfc.us/match?gameId=356166" TargetMode="External"/><Relationship Id="rId476" Type="http://schemas.openxmlformats.org/officeDocument/2006/relationships/hyperlink" Target="http://www.espnfc.us/match?gameId=342290" TargetMode="External"/><Relationship Id="rId477" Type="http://schemas.openxmlformats.org/officeDocument/2006/relationships/hyperlink" Target="http://www.espnfc.us/match?gameId=334018" TargetMode="External"/><Relationship Id="rId478" Type="http://schemas.openxmlformats.org/officeDocument/2006/relationships/hyperlink" Target="http://www.espnfc.us/match?gameId=334408" TargetMode="External"/><Relationship Id="rId479" Type="http://schemas.openxmlformats.org/officeDocument/2006/relationships/hyperlink" Target="http://www.espnfc.us/match?gameId=338808" TargetMode="External"/><Relationship Id="rId530" Type="http://schemas.openxmlformats.org/officeDocument/2006/relationships/hyperlink" Target="http://www.espnfc.us/report?gameId=395617" TargetMode="External"/><Relationship Id="rId531" Type="http://schemas.openxmlformats.org/officeDocument/2006/relationships/hyperlink" Target="http://www.espnfc.us/report?gameId=405681" TargetMode="External"/><Relationship Id="rId532" Type="http://schemas.openxmlformats.org/officeDocument/2006/relationships/hyperlink" Target="http://www.espnfc.us/report?gameId=395627" TargetMode="External"/><Relationship Id="rId40" Type="http://schemas.openxmlformats.org/officeDocument/2006/relationships/hyperlink" Target="http://www.espnfc.us/match?gameId=149606" TargetMode="External"/><Relationship Id="rId41" Type="http://schemas.openxmlformats.org/officeDocument/2006/relationships/hyperlink" Target="http://www.espnfc.us/match?gameId=149590" TargetMode="External"/><Relationship Id="rId42" Type="http://schemas.openxmlformats.org/officeDocument/2006/relationships/hyperlink" Target="http://www.espnfc.us/match?gameId=148283" TargetMode="External"/><Relationship Id="rId43" Type="http://schemas.openxmlformats.org/officeDocument/2006/relationships/hyperlink" Target="http://www.espnfc.us/match?gameId=106562" TargetMode="External"/><Relationship Id="rId44" Type="http://schemas.openxmlformats.org/officeDocument/2006/relationships/hyperlink" Target="http://www.espnfc.us/match?gameId=146870" TargetMode="External"/><Relationship Id="rId45" Type="http://schemas.openxmlformats.org/officeDocument/2006/relationships/hyperlink" Target="http://www.espnfc.us/match?gameId=146350" TargetMode="External"/><Relationship Id="rId46" Type="http://schemas.openxmlformats.org/officeDocument/2006/relationships/hyperlink" Target="http://www.espnfc.us/match?gameId=146443" TargetMode="External"/><Relationship Id="rId47" Type="http://schemas.openxmlformats.org/officeDocument/2006/relationships/hyperlink" Target="http://www.espnfc.us/match?gameId=145658" TargetMode="External"/><Relationship Id="rId48" Type="http://schemas.openxmlformats.org/officeDocument/2006/relationships/hyperlink" Target="http://www.espnfc.us/match?gameId=144751" TargetMode="External"/><Relationship Id="rId49" Type="http://schemas.openxmlformats.org/officeDocument/2006/relationships/hyperlink" Target="http://www.espnfc.us/match?gameId=143386" TargetMode="External"/><Relationship Id="rId533" Type="http://schemas.openxmlformats.org/officeDocument/2006/relationships/hyperlink" Target="http://www.espnfc.us/report?gameId=395636" TargetMode="External"/><Relationship Id="rId534" Type="http://schemas.openxmlformats.org/officeDocument/2006/relationships/hyperlink" Target="http://www.espnfc.us/report?gameId=395645" TargetMode="External"/><Relationship Id="rId1" Type="http://schemas.openxmlformats.org/officeDocument/2006/relationships/hyperlink" Target="http://www.espnfc.us/match?gameId=98066" TargetMode="External"/><Relationship Id="rId2" Type="http://schemas.openxmlformats.org/officeDocument/2006/relationships/hyperlink" Target="http://www.espnfc.us/match?gameId=97984" TargetMode="External"/><Relationship Id="rId3" Type="http://schemas.openxmlformats.org/officeDocument/2006/relationships/hyperlink" Target="http://www.espnfc.us/match?gameId=65678" TargetMode="External"/><Relationship Id="rId4" Type="http://schemas.openxmlformats.org/officeDocument/2006/relationships/hyperlink" Target="http://www.espnfc.us/match?gameId=65624" TargetMode="External"/><Relationship Id="rId5" Type="http://schemas.openxmlformats.org/officeDocument/2006/relationships/hyperlink" Target="http://www.espnfc.us/match?gameId=65526" TargetMode="External"/><Relationship Id="rId6" Type="http://schemas.openxmlformats.org/officeDocument/2006/relationships/hyperlink" Target="http://www.espnfc.us/match?gameId=65448" TargetMode="External"/><Relationship Id="rId7" Type="http://schemas.openxmlformats.org/officeDocument/2006/relationships/hyperlink" Target="http://www.espnfc.us/match?gameId=65389" TargetMode="External"/><Relationship Id="rId8" Type="http://schemas.openxmlformats.org/officeDocument/2006/relationships/hyperlink" Target="http://www.espnfc.us/match?gameId=65288" TargetMode="External"/><Relationship Id="rId9" Type="http://schemas.openxmlformats.org/officeDocument/2006/relationships/hyperlink" Target="http://www.espnfc.us/match?gameId=87043" TargetMode="External"/><Relationship Id="rId190" Type="http://schemas.openxmlformats.org/officeDocument/2006/relationships/hyperlink" Target="http://www.espnfc.us/match?gameId=199349" TargetMode="External"/><Relationship Id="rId191" Type="http://schemas.openxmlformats.org/officeDocument/2006/relationships/hyperlink" Target="http://www.espnfc.us/match?gameId=199342" TargetMode="External"/><Relationship Id="rId192" Type="http://schemas.openxmlformats.org/officeDocument/2006/relationships/hyperlink" Target="http://www.espnfc.us/match?gameId=199331" TargetMode="External"/><Relationship Id="rId193" Type="http://schemas.openxmlformats.org/officeDocument/2006/relationships/hyperlink" Target="http://www.espnfc.us/match?gameId=212507" TargetMode="External"/><Relationship Id="rId194" Type="http://schemas.openxmlformats.org/officeDocument/2006/relationships/hyperlink" Target="http://www.espnfc.us/match?gameId=212045" TargetMode="External"/><Relationship Id="rId195" Type="http://schemas.openxmlformats.org/officeDocument/2006/relationships/hyperlink" Target="http://www.espnfc.us/match?gameId=199320" TargetMode="External"/><Relationship Id="rId196" Type="http://schemas.openxmlformats.org/officeDocument/2006/relationships/hyperlink" Target="http://www.espnfc.us/match?gameId=199307" TargetMode="External"/><Relationship Id="rId197" Type="http://schemas.openxmlformats.org/officeDocument/2006/relationships/hyperlink" Target="http://www.espnfc.us/match?gameId=206955" TargetMode="External"/><Relationship Id="rId198" Type="http://schemas.openxmlformats.org/officeDocument/2006/relationships/hyperlink" Target="http://www.espnfc.us/match?gameId=199292" TargetMode="External"/><Relationship Id="rId199" Type="http://schemas.openxmlformats.org/officeDocument/2006/relationships/hyperlink" Target="http://www.espnfc.us/match?gameId=199273" TargetMode="External"/><Relationship Id="rId535" Type="http://schemas.openxmlformats.org/officeDocument/2006/relationships/hyperlink" Target="http://www.espnfc.us/report?gameId=405702" TargetMode="External"/><Relationship Id="rId250" Type="http://schemas.openxmlformats.org/officeDocument/2006/relationships/hyperlink" Target="http://www.espnfc.us/match?gameId=238306" TargetMode="External"/><Relationship Id="rId251" Type="http://schemas.openxmlformats.org/officeDocument/2006/relationships/hyperlink" Target="http://www.espnfc.us/match?gameId=238386" TargetMode="External"/><Relationship Id="rId252" Type="http://schemas.openxmlformats.org/officeDocument/2006/relationships/hyperlink" Target="http://www.espnfc.us/match?gameId=235633" TargetMode="External"/><Relationship Id="rId253" Type="http://schemas.openxmlformats.org/officeDocument/2006/relationships/hyperlink" Target="http://www.espnfc.us/match?gameId=236639" TargetMode="External"/><Relationship Id="rId254" Type="http://schemas.openxmlformats.org/officeDocument/2006/relationships/hyperlink" Target="http://www.espnfc.us/match?gameId=220659" TargetMode="External"/><Relationship Id="rId255" Type="http://schemas.openxmlformats.org/officeDocument/2006/relationships/hyperlink" Target="http://www.espnfc.us/match?gameId=237535" TargetMode="External"/><Relationship Id="rId256" Type="http://schemas.openxmlformats.org/officeDocument/2006/relationships/hyperlink" Target="http://www.espnfc.us/match?gameId=233742" TargetMode="External"/><Relationship Id="rId257" Type="http://schemas.openxmlformats.org/officeDocument/2006/relationships/hyperlink" Target="http://www.espnfc.us/match?gameId=220521" TargetMode="External"/><Relationship Id="rId258" Type="http://schemas.openxmlformats.org/officeDocument/2006/relationships/hyperlink" Target="http://www.espnfc.us/match?gameId=235283" TargetMode="External"/><Relationship Id="rId259" Type="http://schemas.openxmlformats.org/officeDocument/2006/relationships/hyperlink" Target="http://www.espnfc.us/match?gameId=233730" TargetMode="External"/><Relationship Id="rId536" Type="http://schemas.openxmlformats.org/officeDocument/2006/relationships/hyperlink" Target="http://www.espnfc.us/report?gameId=395659" TargetMode="External"/><Relationship Id="rId537" Type="http://schemas.openxmlformats.org/officeDocument/2006/relationships/hyperlink" Target="http://www.espnfc.us/report?gameId=395663" TargetMode="External"/><Relationship Id="rId538" Type="http://schemas.openxmlformats.org/officeDocument/2006/relationships/hyperlink" Target="http://www.espnfc.us/report?gameId=405710" TargetMode="External"/><Relationship Id="rId539" Type="http://schemas.openxmlformats.org/officeDocument/2006/relationships/hyperlink" Target="http://www.espnfc.us/report?gameId=395673" TargetMode="External"/><Relationship Id="rId310" Type="http://schemas.openxmlformats.org/officeDocument/2006/relationships/hyperlink" Target="http://www.espnfc.us/match?gameId=254706" TargetMode="External"/><Relationship Id="rId311" Type="http://schemas.openxmlformats.org/officeDocument/2006/relationships/hyperlink" Target="http://www.espnfc.us/match?gameId=242722" TargetMode="External"/><Relationship Id="rId312" Type="http://schemas.openxmlformats.org/officeDocument/2006/relationships/hyperlink" Target="http://www.espnfc.us/match?gameId=256589" TargetMode="External"/><Relationship Id="rId313" Type="http://schemas.openxmlformats.org/officeDocument/2006/relationships/hyperlink" Target="http://www.espnfc.us/match?gameId=254688" TargetMode="External"/><Relationship Id="rId314" Type="http://schemas.openxmlformats.org/officeDocument/2006/relationships/hyperlink" Target="http://www.espnfc.us/match?gameId=242599" TargetMode="External"/><Relationship Id="rId315" Type="http://schemas.openxmlformats.org/officeDocument/2006/relationships/hyperlink" Target="http://www.espnfc.us/match?gameId=254673" TargetMode="External"/><Relationship Id="rId316" Type="http://schemas.openxmlformats.org/officeDocument/2006/relationships/hyperlink" Target="http://www.espnfc.us/match?gameId=242225" TargetMode="External"/><Relationship Id="rId317" Type="http://schemas.openxmlformats.org/officeDocument/2006/relationships/hyperlink" Target="http://www.espnfc.us/match?gameId=255001" TargetMode="External"/><Relationship Id="rId318" Type="http://schemas.openxmlformats.org/officeDocument/2006/relationships/hyperlink" Target="http://www.espnfc.us/match?gameId=246359" TargetMode="External"/><Relationship Id="rId319" Type="http://schemas.openxmlformats.org/officeDocument/2006/relationships/hyperlink" Target="http://www.espnfc.us/match?gameId=242074" TargetMode="External"/><Relationship Id="rId480" Type="http://schemas.openxmlformats.org/officeDocument/2006/relationships/hyperlink" Target="http://www.espnfc.us/match?gameId=338685" TargetMode="External"/><Relationship Id="rId481" Type="http://schemas.openxmlformats.org/officeDocument/2006/relationships/hyperlink" Target="http://www.espnfc.us/match?gameId=337685" TargetMode="External"/><Relationship Id="rId482" Type="http://schemas.openxmlformats.org/officeDocument/2006/relationships/hyperlink" Target="http://www.espnfc.us/match?gameId=333742" TargetMode="External"/><Relationship Id="rId483" Type="http://schemas.openxmlformats.org/officeDocument/2006/relationships/hyperlink" Target="http://www.espnfc.us/match?gameId=333734" TargetMode="External"/><Relationship Id="rId484" Type="http://schemas.openxmlformats.org/officeDocument/2006/relationships/hyperlink" Target="http://www.espnfc.us/match?gameId=333725" TargetMode="External"/><Relationship Id="rId485" Type="http://schemas.openxmlformats.org/officeDocument/2006/relationships/hyperlink" Target="http://www.espnfc.us/report?gameId=392347" TargetMode="External"/><Relationship Id="rId486" Type="http://schemas.openxmlformats.org/officeDocument/2006/relationships/hyperlink" Target="http://www.espnfc.us/match?gameId=392329" TargetMode="External"/><Relationship Id="rId487" Type="http://schemas.openxmlformats.org/officeDocument/2006/relationships/hyperlink" Target="http://www.espnfc.us/match?gameId=383631" TargetMode="External"/><Relationship Id="rId488" Type="http://schemas.openxmlformats.org/officeDocument/2006/relationships/hyperlink" Target="http://www.espnfc.us/match?gameId=386657" TargetMode="External"/><Relationship Id="rId489" Type="http://schemas.openxmlformats.org/officeDocument/2006/relationships/hyperlink" Target="http://www.espnfc.us/match?gameId=383637" TargetMode="External"/><Relationship Id="rId540" Type="http://schemas.openxmlformats.org/officeDocument/2006/relationships/hyperlink" Target="http://www.espnfc.us/report?gameId=406786" TargetMode="External"/><Relationship Id="rId541" Type="http://schemas.openxmlformats.org/officeDocument/2006/relationships/hyperlink" Target="http://www.espnfc.us/report?gameId=395681" TargetMode="External"/><Relationship Id="rId542" Type="http://schemas.openxmlformats.org/officeDocument/2006/relationships/hyperlink" Target="http://www.espnfc.us/report?gameId=405733" TargetMode="External"/><Relationship Id="rId50" Type="http://schemas.openxmlformats.org/officeDocument/2006/relationships/hyperlink" Target="http://www.espnfc.us/match?gameId=142292" TargetMode="External"/><Relationship Id="rId51" Type="http://schemas.openxmlformats.org/officeDocument/2006/relationships/hyperlink" Target="http://www.espnfc.us/match?gameId=142284" TargetMode="External"/><Relationship Id="rId52" Type="http://schemas.openxmlformats.org/officeDocument/2006/relationships/hyperlink" Target="http://www.espnfc.us/match?gameId=140933" TargetMode="External"/><Relationship Id="rId53" Type="http://schemas.openxmlformats.org/officeDocument/2006/relationships/hyperlink" Target="http://www.espnfc.us/match?gameId=140027" TargetMode="External"/><Relationship Id="rId54" Type="http://schemas.openxmlformats.org/officeDocument/2006/relationships/hyperlink" Target="http://www.espnfc.us/match?gameId=105828" TargetMode="External"/><Relationship Id="rId55" Type="http://schemas.openxmlformats.org/officeDocument/2006/relationships/hyperlink" Target="http://www.espnfc.us/match?gameId=105709" TargetMode="External"/><Relationship Id="rId56" Type="http://schemas.openxmlformats.org/officeDocument/2006/relationships/hyperlink" Target="http://www.espnfc.us/match?gameId=136405" TargetMode="External"/><Relationship Id="rId57" Type="http://schemas.openxmlformats.org/officeDocument/2006/relationships/hyperlink" Target="http://www.espnfc.us/match?gameId=105618" TargetMode="External"/><Relationship Id="rId58" Type="http://schemas.openxmlformats.org/officeDocument/2006/relationships/hyperlink" Target="http://www.espnfc.us/match?gameId=134878" TargetMode="External"/><Relationship Id="rId59" Type="http://schemas.openxmlformats.org/officeDocument/2006/relationships/hyperlink" Target="http://www.espnfc.us/match?gameId=132142" TargetMode="External"/><Relationship Id="rId543" Type="http://schemas.openxmlformats.org/officeDocument/2006/relationships/hyperlink" Target="http://www.espnfc.us/report?gameId=395689" TargetMode="External"/><Relationship Id="rId544" Type="http://schemas.openxmlformats.org/officeDocument/2006/relationships/hyperlink" Target="http://www.espnfc.us/report?gameId=395706" TargetMode="External"/><Relationship Id="rId545" Type="http://schemas.openxmlformats.org/officeDocument/2006/relationships/hyperlink" Target="http://www.espnfc.us/report?gameId=406149" TargetMode="External"/><Relationship Id="rId546" Type="http://schemas.openxmlformats.org/officeDocument/2006/relationships/hyperlink" Target="http://www.espnfc.us/report?gameId=395716" TargetMode="External"/><Relationship Id="rId547" Type="http://schemas.openxmlformats.org/officeDocument/2006/relationships/hyperlink" Target="http://www.espnfc.us/report?gameId=405757" TargetMode="External"/><Relationship Id="rId548" Type="http://schemas.openxmlformats.org/officeDocument/2006/relationships/hyperlink" Target="http://www.espnfc.us/report?gameId=395733" TargetMode="External"/><Relationship Id="rId549" Type="http://schemas.openxmlformats.org/officeDocument/2006/relationships/hyperlink" Target="http://www.espnfc.us/report?gameId=395796" TargetMode="External"/><Relationship Id="rId260" Type="http://schemas.openxmlformats.org/officeDocument/2006/relationships/hyperlink" Target="http://www.espnfc.us/match?gameId=232336" TargetMode="External"/><Relationship Id="rId261" Type="http://schemas.openxmlformats.org/officeDocument/2006/relationships/hyperlink" Target="http://www.espnfc.us/match?gameId=219784" TargetMode="External"/><Relationship Id="rId262" Type="http://schemas.openxmlformats.org/officeDocument/2006/relationships/hyperlink" Target="http://www.espnfc.us/match?gameId=228825" TargetMode="External"/><Relationship Id="rId263" Type="http://schemas.openxmlformats.org/officeDocument/2006/relationships/hyperlink" Target="http://www.espnfc.us/match?gameId=230578" TargetMode="External"/><Relationship Id="rId264" Type="http://schemas.openxmlformats.org/officeDocument/2006/relationships/hyperlink" Target="http://www.espnfc.us/match?gameId=228816" TargetMode="External"/><Relationship Id="rId265" Type="http://schemas.openxmlformats.org/officeDocument/2006/relationships/hyperlink" Target="http://www.espnfc.us/match?gameId=219605" TargetMode="External"/><Relationship Id="rId266" Type="http://schemas.openxmlformats.org/officeDocument/2006/relationships/hyperlink" Target="http://www.espnfc.us/match?gameId=219552" TargetMode="External"/><Relationship Id="rId267" Type="http://schemas.openxmlformats.org/officeDocument/2006/relationships/hyperlink" Target="http://www.espnfc.us/match?gameId=228802" TargetMode="External"/><Relationship Id="rId268" Type="http://schemas.openxmlformats.org/officeDocument/2006/relationships/hyperlink" Target="http://www.espnfc.us/match?gameId=219498" TargetMode="External"/><Relationship Id="rId269" Type="http://schemas.openxmlformats.org/officeDocument/2006/relationships/hyperlink" Target="http://www.espnfc.us/match?gameId=228776" TargetMode="External"/><Relationship Id="rId320" Type="http://schemas.openxmlformats.org/officeDocument/2006/relationships/hyperlink" Target="http://www.espnfc.us/match?gameId=290832" TargetMode="External"/><Relationship Id="rId321" Type="http://schemas.openxmlformats.org/officeDocument/2006/relationships/hyperlink" Target="http://www.espnfc.us/match?gameId=269758" TargetMode="External"/><Relationship Id="rId322" Type="http://schemas.openxmlformats.org/officeDocument/2006/relationships/hyperlink" Target="http://www.espnfc.us/match?gameId=269972" TargetMode="External"/><Relationship Id="rId323" Type="http://schemas.openxmlformats.org/officeDocument/2006/relationships/hyperlink" Target="http://www.espnfc.us/match?gameId=269846" TargetMode="External"/><Relationship Id="rId324" Type="http://schemas.openxmlformats.org/officeDocument/2006/relationships/hyperlink" Target="http://www.espnfc.us/match?gameId=269763" TargetMode="External"/><Relationship Id="rId325" Type="http://schemas.openxmlformats.org/officeDocument/2006/relationships/hyperlink" Target="http://www.espnfc.us/match?gameId=269815" TargetMode="External"/><Relationship Id="rId326" Type="http://schemas.openxmlformats.org/officeDocument/2006/relationships/hyperlink" Target="http://www.espnfc.us/match?gameId=290579" TargetMode="External"/><Relationship Id="rId327" Type="http://schemas.openxmlformats.org/officeDocument/2006/relationships/hyperlink" Target="http://www.espnfc.us/match?gameId=269903" TargetMode="External"/><Relationship Id="rId328" Type="http://schemas.openxmlformats.org/officeDocument/2006/relationships/hyperlink" Target="http://www.espnfc.us/match?gameId=269958" TargetMode="External"/><Relationship Id="rId329" Type="http://schemas.openxmlformats.org/officeDocument/2006/relationships/hyperlink" Target="http://www.espnfc.us/match?gameId=269840" TargetMode="External"/><Relationship Id="rId490" Type="http://schemas.openxmlformats.org/officeDocument/2006/relationships/hyperlink" Target="http://www.espnfc.us/match?gameId=380706" TargetMode="External"/><Relationship Id="rId491" Type="http://schemas.openxmlformats.org/officeDocument/2006/relationships/hyperlink" Target="http://www.espnfc.us/match?gameId=380713" TargetMode="External"/><Relationship Id="rId492" Type="http://schemas.openxmlformats.org/officeDocument/2006/relationships/hyperlink" Target="http://www.espnfc.us/match?gameId=380740" TargetMode="External"/><Relationship Id="rId493" Type="http://schemas.openxmlformats.org/officeDocument/2006/relationships/hyperlink" Target="http://www.espnfc.us/match?gameId=380743" TargetMode="External"/><Relationship Id="rId494" Type="http://schemas.openxmlformats.org/officeDocument/2006/relationships/hyperlink" Target="http://www.espnfc.us/match?gameId=380762" TargetMode="External"/><Relationship Id="rId495" Type="http://schemas.openxmlformats.org/officeDocument/2006/relationships/hyperlink" Target="http://www.espnfc.us/match?gameId=380789" TargetMode="External"/><Relationship Id="rId496" Type="http://schemas.openxmlformats.org/officeDocument/2006/relationships/hyperlink" Target="http://www.espnfc.us/match?gameId=334038" TargetMode="External"/><Relationship Id="rId497" Type="http://schemas.openxmlformats.org/officeDocument/2006/relationships/hyperlink" Target="http://www.espnfc.us/match?gameId=379858" TargetMode="External"/><Relationship Id="rId498" Type="http://schemas.openxmlformats.org/officeDocument/2006/relationships/hyperlink" Target="http://www.espnfc.us/match?gameId=366434" TargetMode="External"/><Relationship Id="rId499" Type="http://schemas.openxmlformats.org/officeDocument/2006/relationships/hyperlink" Target="http://www.espnfc.us/match?gameId=360564" TargetMode="External"/><Relationship Id="rId100" Type="http://schemas.openxmlformats.org/officeDocument/2006/relationships/hyperlink" Target="http://www.espnfc.us/match?gameId=154062" TargetMode="External"/><Relationship Id="rId101" Type="http://schemas.openxmlformats.org/officeDocument/2006/relationships/hyperlink" Target="http://www.espnfc.us/match?gameId=154001" TargetMode="External"/><Relationship Id="rId102" Type="http://schemas.openxmlformats.org/officeDocument/2006/relationships/hyperlink" Target="http://www.espnfc.us/match?gameId=169873" TargetMode="External"/><Relationship Id="rId103" Type="http://schemas.openxmlformats.org/officeDocument/2006/relationships/hyperlink" Target="http://www.espnfc.us/match?gameId=169802" TargetMode="External"/><Relationship Id="rId104" Type="http://schemas.openxmlformats.org/officeDocument/2006/relationships/hyperlink" Target="http://www.espnfc.us/match?gameId=169771" TargetMode="External"/><Relationship Id="rId105" Type="http://schemas.openxmlformats.org/officeDocument/2006/relationships/hyperlink" Target="http://www.espnfc.us/match?gameId=153831" TargetMode="External"/><Relationship Id="rId106" Type="http://schemas.openxmlformats.org/officeDocument/2006/relationships/hyperlink" Target="http://www.espnfc.us/match?gameId=153766" TargetMode="External"/><Relationship Id="rId107" Type="http://schemas.openxmlformats.org/officeDocument/2006/relationships/hyperlink" Target="http://www.espnfc.us/match?gameId=153684" TargetMode="External"/><Relationship Id="rId108" Type="http://schemas.openxmlformats.org/officeDocument/2006/relationships/hyperlink" Target="http://www.espnfc.us/match?gameId=153612" TargetMode="External"/><Relationship Id="rId109" Type="http://schemas.openxmlformats.org/officeDocument/2006/relationships/hyperlink" Target="http://www.espnfc.us/match?gameId=153603" TargetMode="External"/><Relationship Id="rId60" Type="http://schemas.openxmlformats.org/officeDocument/2006/relationships/hyperlink" Target="http://www.espnfc.us/match?gameId=105401" TargetMode="External"/><Relationship Id="rId61" Type="http://schemas.openxmlformats.org/officeDocument/2006/relationships/hyperlink" Target="http://www.espnfc.us/match?gameId=105118" TargetMode="External"/><Relationship Id="rId62" Type="http://schemas.openxmlformats.org/officeDocument/2006/relationships/hyperlink" Target="http://www.espnfc.us/match?gameId=131695" TargetMode="External"/><Relationship Id="rId63" Type="http://schemas.openxmlformats.org/officeDocument/2006/relationships/hyperlink" Target="http://www.espnfc.us/match?gameId=104920" TargetMode="External"/><Relationship Id="rId64" Type="http://schemas.openxmlformats.org/officeDocument/2006/relationships/hyperlink" Target="http://www.espnfc.us/match?gameId=131546" TargetMode="External"/><Relationship Id="rId65" Type="http://schemas.openxmlformats.org/officeDocument/2006/relationships/hyperlink" Target="http://www.espnfc.us/match?gameId=131411" TargetMode="External"/><Relationship Id="rId66" Type="http://schemas.openxmlformats.org/officeDocument/2006/relationships/hyperlink" Target="http://www.espnfc.us/match?gameId=104693" TargetMode="External"/><Relationship Id="rId67" Type="http://schemas.openxmlformats.org/officeDocument/2006/relationships/hyperlink" Target="http://www.espnfc.us/match?gameId=104443" TargetMode="External"/><Relationship Id="rId68" Type="http://schemas.openxmlformats.org/officeDocument/2006/relationships/hyperlink" Target="http://www.espnfc.us/match?gameId=104350" TargetMode="External"/><Relationship Id="rId69" Type="http://schemas.openxmlformats.org/officeDocument/2006/relationships/hyperlink" Target="http://www.espnfc.us/match?gameId=128475" TargetMode="External"/><Relationship Id="rId550" Type="http://schemas.openxmlformats.org/officeDocument/2006/relationships/hyperlink" Target="http://www.espnfc.us/report?gameId=395752" TargetMode="External"/><Relationship Id="rId551" Type="http://schemas.openxmlformats.org/officeDocument/2006/relationships/hyperlink" Target="http://www.espnfc.us/report?gameId=383265" TargetMode="External"/><Relationship Id="rId552" Type="http://schemas.openxmlformats.org/officeDocument/2006/relationships/hyperlink" Target="http://www.espnfc.us/report?gameId=383283" TargetMode="External"/><Relationship Id="rId553" Type="http://schemas.openxmlformats.org/officeDocument/2006/relationships/hyperlink" Target="http://www.espnfc.us/report?gameId=383297" TargetMode="External"/><Relationship Id="rId554" Type="http://schemas.openxmlformats.org/officeDocument/2006/relationships/hyperlink" Target="http://www.espnfc.us/report?gameId=437319" TargetMode="External"/><Relationship Id="rId555" Type="http://schemas.openxmlformats.org/officeDocument/2006/relationships/hyperlink" Target="http://www.espnfc.us/report?gameId=437322" TargetMode="External"/><Relationship Id="rId556" Type="http://schemas.openxmlformats.org/officeDocument/2006/relationships/hyperlink" Target="http://www.espnfc.us/report?gameId=436949" TargetMode="External"/><Relationship Id="rId557" Type="http://schemas.openxmlformats.org/officeDocument/2006/relationships/hyperlink" Target="http://www.espnfc.us/match?gameId=412183" TargetMode="External"/><Relationship Id="rId558" Type="http://schemas.openxmlformats.org/officeDocument/2006/relationships/hyperlink" Target="http://www.espnfc.us/match?gameId=412189" TargetMode="External"/><Relationship Id="rId559" Type="http://schemas.openxmlformats.org/officeDocument/2006/relationships/hyperlink" Target="http://www.espnfc.us/report?gameId=412196" TargetMode="External"/><Relationship Id="rId270" Type="http://schemas.openxmlformats.org/officeDocument/2006/relationships/hyperlink" Target="http://www.espnfc.us/match?gameId=219341" TargetMode="External"/><Relationship Id="rId271" Type="http://schemas.openxmlformats.org/officeDocument/2006/relationships/hyperlink" Target="http://www.espnfc.us/match?gameId=221304" TargetMode="External"/><Relationship Id="rId272" Type="http://schemas.openxmlformats.org/officeDocument/2006/relationships/hyperlink" Target="http://www.espnfc.us/match?gameId=219123" TargetMode="External"/><Relationship Id="rId273" Type="http://schemas.openxmlformats.org/officeDocument/2006/relationships/hyperlink" Target="http://www.espnfc.us/match?gameId=221297" TargetMode="External"/><Relationship Id="rId274" Type="http://schemas.openxmlformats.org/officeDocument/2006/relationships/hyperlink" Target="http://www.espnfc.us/match?gameId=221294" TargetMode="External"/><Relationship Id="rId275" Type="http://schemas.openxmlformats.org/officeDocument/2006/relationships/hyperlink" Target="http://www.espnfc.us/match?gameId=221289" TargetMode="External"/><Relationship Id="rId276" Type="http://schemas.openxmlformats.org/officeDocument/2006/relationships/hyperlink" Target="http://www.espnfc.us/match?gameId=266543" TargetMode="External"/><Relationship Id="rId277" Type="http://schemas.openxmlformats.org/officeDocument/2006/relationships/hyperlink" Target="http://www.espnfc.us/match?gameId=244545" TargetMode="External"/><Relationship Id="rId278" Type="http://schemas.openxmlformats.org/officeDocument/2006/relationships/hyperlink" Target="http://www.espnfc.us/match?gameId=244529" TargetMode="External"/><Relationship Id="rId279" Type="http://schemas.openxmlformats.org/officeDocument/2006/relationships/hyperlink" Target="http://www.espnfc.us/match?gameId=244503" TargetMode="External"/><Relationship Id="rId330" Type="http://schemas.openxmlformats.org/officeDocument/2006/relationships/hyperlink" Target="http://www.espnfc.us/match?gameId=269887" TargetMode="External"/><Relationship Id="rId331" Type="http://schemas.openxmlformats.org/officeDocument/2006/relationships/hyperlink" Target="http://www.espnfc.us/match?gameId=285591" TargetMode="External"/><Relationship Id="rId332" Type="http://schemas.openxmlformats.org/officeDocument/2006/relationships/hyperlink" Target="http://www.espnfc.us/match?gameId=270123" TargetMode="External"/><Relationship Id="rId333" Type="http://schemas.openxmlformats.org/officeDocument/2006/relationships/hyperlink" Target="http://www.espnfc.us/match?gameId=289281" TargetMode="External"/><Relationship Id="rId334" Type="http://schemas.openxmlformats.org/officeDocument/2006/relationships/hyperlink" Target="http://www.espnfc.us/match?gameId=270045" TargetMode="External"/><Relationship Id="rId335" Type="http://schemas.openxmlformats.org/officeDocument/2006/relationships/hyperlink" Target="http://www.espnfc.us/match?gameId=285583" TargetMode="External"/><Relationship Id="rId336" Type="http://schemas.openxmlformats.org/officeDocument/2006/relationships/hyperlink" Target="http://www.espnfc.us/match?gameId=269963" TargetMode="External"/><Relationship Id="rId337" Type="http://schemas.openxmlformats.org/officeDocument/2006/relationships/hyperlink" Target="http://www.espnfc.us/match?gameId=287613" TargetMode="External"/><Relationship Id="rId338" Type="http://schemas.openxmlformats.org/officeDocument/2006/relationships/hyperlink" Target="http://www.espnfc.us/match?gameId=269795" TargetMode="External"/><Relationship Id="rId339" Type="http://schemas.openxmlformats.org/officeDocument/2006/relationships/hyperlink" Target="http://www.espnfc.us/match?gameId=270081" TargetMode="External"/><Relationship Id="rId110" Type="http://schemas.openxmlformats.org/officeDocument/2006/relationships/hyperlink" Target="http://www.espnfc.us/match?gameId=169561" TargetMode="External"/><Relationship Id="rId111" Type="http://schemas.openxmlformats.org/officeDocument/2006/relationships/hyperlink" Target="http://www.espnfc.us/match?gameId=153448" TargetMode="External"/><Relationship Id="rId112" Type="http://schemas.openxmlformats.org/officeDocument/2006/relationships/hyperlink" Target="http://www.espnfc.us/match?gameId=169389" TargetMode="External"/><Relationship Id="rId113" Type="http://schemas.openxmlformats.org/officeDocument/2006/relationships/hyperlink" Target="http://www.espnfc.us/match?gameId=153375" TargetMode="External"/><Relationship Id="rId114" Type="http://schemas.openxmlformats.org/officeDocument/2006/relationships/hyperlink" Target="http://www.espnfc.us/match?gameId=169217" TargetMode="External"/><Relationship Id="rId115" Type="http://schemas.openxmlformats.org/officeDocument/2006/relationships/hyperlink" Target="http://www.espnfc.us/match?gameId=152800" TargetMode="External"/><Relationship Id="rId70" Type="http://schemas.openxmlformats.org/officeDocument/2006/relationships/hyperlink" Target="http://www.espnfc.us/match?gameId=104227" TargetMode="External"/><Relationship Id="rId71" Type="http://schemas.openxmlformats.org/officeDocument/2006/relationships/hyperlink" Target="http://www.espnfc.us/match?gameId=126071" TargetMode="External"/><Relationship Id="rId72" Type="http://schemas.openxmlformats.org/officeDocument/2006/relationships/hyperlink" Target="http://www.espnfc.us/match?gameId=125335" TargetMode="External"/><Relationship Id="rId73" Type="http://schemas.openxmlformats.org/officeDocument/2006/relationships/hyperlink" Target="http://www.espnfc.us/match?gameId=103901" TargetMode="External"/><Relationship Id="rId74" Type="http://schemas.openxmlformats.org/officeDocument/2006/relationships/hyperlink" Target="http://www.espnfc.us/match?gameId=123014" TargetMode="External"/><Relationship Id="rId75" Type="http://schemas.openxmlformats.org/officeDocument/2006/relationships/hyperlink" Target="http://www.espnfc.us/match?gameId=121894" TargetMode="External"/><Relationship Id="rId76" Type="http://schemas.openxmlformats.org/officeDocument/2006/relationships/hyperlink" Target="http://www.espnfc.us/match?gameId=103643" TargetMode="External"/><Relationship Id="rId77" Type="http://schemas.openxmlformats.org/officeDocument/2006/relationships/hyperlink" Target="http://www.espnfc.us/match?gameId=118601" TargetMode="External"/><Relationship Id="rId78" Type="http://schemas.openxmlformats.org/officeDocument/2006/relationships/hyperlink" Target="http://www.espnfc.us/match?gameId=117548" TargetMode="External"/><Relationship Id="rId79" Type="http://schemas.openxmlformats.org/officeDocument/2006/relationships/hyperlink" Target="http://www.espnfc.us/match?gameId=103297" TargetMode="External"/><Relationship Id="rId116" Type="http://schemas.openxmlformats.org/officeDocument/2006/relationships/hyperlink" Target="http://www.espnfc.us/match?gameId=164300" TargetMode="External"/><Relationship Id="rId117" Type="http://schemas.openxmlformats.org/officeDocument/2006/relationships/hyperlink" Target="http://www.espnfc.us/match?gameId=152636" TargetMode="External"/><Relationship Id="rId118" Type="http://schemas.openxmlformats.org/officeDocument/2006/relationships/hyperlink" Target="http://www.espnfc.us/match?gameId=152622" TargetMode="External"/><Relationship Id="rId119" Type="http://schemas.openxmlformats.org/officeDocument/2006/relationships/hyperlink" Target="http://www.espnfc.us/match?gameId=161860" TargetMode="External"/><Relationship Id="rId560" Type="http://schemas.openxmlformats.org/officeDocument/2006/relationships/hyperlink" Target="http://www.espnfc.us/match?gameId=412472" TargetMode="External"/><Relationship Id="rId561" Type="http://schemas.openxmlformats.org/officeDocument/2006/relationships/hyperlink" Target="http://www.espnfc.us/match?gameId=412204" TargetMode="External"/><Relationship Id="rId562" Type="http://schemas.openxmlformats.org/officeDocument/2006/relationships/hyperlink" Target="http://www.espnfc.us/match?gameId=412215" TargetMode="External"/><Relationship Id="rId563" Type="http://schemas.openxmlformats.org/officeDocument/2006/relationships/hyperlink" Target="http://www.espnfc.us/match?gameId=412454" TargetMode="External"/><Relationship Id="rId564" Type="http://schemas.openxmlformats.org/officeDocument/2006/relationships/hyperlink" Target="http://www.espnfc.us/match?gameId=412225" TargetMode="External"/><Relationship Id="rId565" Type="http://schemas.openxmlformats.org/officeDocument/2006/relationships/hyperlink" Target="http://www.espnfc.us/match?gameId=412233" TargetMode="External"/><Relationship Id="rId566" Type="http://schemas.openxmlformats.org/officeDocument/2006/relationships/hyperlink" Target="http://www.espnfc.us/match?gameId=412245" TargetMode="External"/><Relationship Id="rId567" Type="http://schemas.openxmlformats.org/officeDocument/2006/relationships/hyperlink" Target="http://www.espnfc.us/match?gameId=412266" TargetMode="External"/><Relationship Id="rId568" Type="http://schemas.openxmlformats.org/officeDocument/2006/relationships/hyperlink" Target="http://www.espnfc.us/match?gameId=440798" TargetMode="External"/><Relationship Id="rId569" Type="http://schemas.openxmlformats.org/officeDocument/2006/relationships/hyperlink" Target="http://www.espnfc.us/match?gameId=440808" TargetMode="External"/><Relationship Id="rId280" Type="http://schemas.openxmlformats.org/officeDocument/2006/relationships/hyperlink" Target="http://www.espnfc.us/match?gameId=266494" TargetMode="External"/><Relationship Id="rId281" Type="http://schemas.openxmlformats.org/officeDocument/2006/relationships/hyperlink" Target="http://www.espnfc.us/match?gameId=244443" TargetMode="External"/><Relationship Id="rId282" Type="http://schemas.openxmlformats.org/officeDocument/2006/relationships/hyperlink" Target="http://www.espnfc.us/match?gameId=266497" TargetMode="External"/><Relationship Id="rId283" Type="http://schemas.openxmlformats.org/officeDocument/2006/relationships/hyperlink" Target="http://www.espnfc.us/match?gameId=244390" TargetMode="External"/><Relationship Id="rId284" Type="http://schemas.openxmlformats.org/officeDocument/2006/relationships/hyperlink" Target="http://www.espnfc.us/match?gameId=244315" TargetMode="External"/><Relationship Id="rId285" Type="http://schemas.openxmlformats.org/officeDocument/2006/relationships/hyperlink" Target="http://www.espnfc.us/match?gameId=265528" TargetMode="External"/><Relationship Id="rId286" Type="http://schemas.openxmlformats.org/officeDocument/2006/relationships/hyperlink" Target="http://www.espnfc.us/match?gameId=265552" TargetMode="External"/><Relationship Id="rId287" Type="http://schemas.openxmlformats.org/officeDocument/2006/relationships/hyperlink" Target="http://www.espnfc.us/match?gameId=244212" TargetMode="External"/><Relationship Id="rId288" Type="http://schemas.openxmlformats.org/officeDocument/2006/relationships/hyperlink" Target="http://www.espnfc.us/match?gameId=265551" TargetMode="External"/><Relationship Id="rId289" Type="http://schemas.openxmlformats.org/officeDocument/2006/relationships/hyperlink" Target="http://www.espnfc.us/match?gameId=262910" TargetMode="External"/><Relationship Id="rId340" Type="http://schemas.openxmlformats.org/officeDocument/2006/relationships/hyperlink" Target="http://www.espnfc.us/match?gameId=269761" TargetMode="External"/><Relationship Id="rId341" Type="http://schemas.openxmlformats.org/officeDocument/2006/relationships/hyperlink" Target="http://www.espnfc.us/match?gameId=269936" TargetMode="External"/><Relationship Id="rId342" Type="http://schemas.openxmlformats.org/officeDocument/2006/relationships/hyperlink" Target="http://www.espnfc.us/match?gameId=269814" TargetMode="External"/><Relationship Id="rId343" Type="http://schemas.openxmlformats.org/officeDocument/2006/relationships/hyperlink" Target="http://www.espnfc.us/match?gameId=270024" TargetMode="External"/><Relationship Id="rId344" Type="http://schemas.openxmlformats.org/officeDocument/2006/relationships/hyperlink" Target="http://www.espnfc.us/match?gameId=269893" TargetMode="External"/><Relationship Id="rId345" Type="http://schemas.openxmlformats.org/officeDocument/2006/relationships/hyperlink" Target="http://www.espnfc.us/match?gameId=283254" TargetMode="External"/><Relationship Id="rId346" Type="http://schemas.openxmlformats.org/officeDocument/2006/relationships/hyperlink" Target="http://www.espnfc.us/match?gameId=270066" TargetMode="External"/><Relationship Id="rId347" Type="http://schemas.openxmlformats.org/officeDocument/2006/relationships/hyperlink" Target="http://www.espnfc.us/match?gameId=284863" TargetMode="External"/><Relationship Id="rId348" Type="http://schemas.openxmlformats.org/officeDocument/2006/relationships/hyperlink" Target="http://www.espnfc.us/match?gameId=270084" TargetMode="External"/><Relationship Id="rId349" Type="http://schemas.openxmlformats.org/officeDocument/2006/relationships/hyperlink" Target="http://www.espnfc.us/match?gameId=283238" TargetMode="External"/><Relationship Id="rId400" Type="http://schemas.openxmlformats.org/officeDocument/2006/relationships/hyperlink" Target="http://www.espnfc.us/match?gameId=307804" TargetMode="External"/><Relationship Id="rId401" Type="http://schemas.openxmlformats.org/officeDocument/2006/relationships/hyperlink" Target="http://www.espnfc.us/match?gameId=293186" TargetMode="External"/><Relationship Id="rId402" Type="http://schemas.openxmlformats.org/officeDocument/2006/relationships/hyperlink" Target="http://www.espnfc.us/match?gameId=293174" TargetMode="External"/><Relationship Id="rId403" Type="http://schemas.openxmlformats.org/officeDocument/2006/relationships/hyperlink" Target="http://www.espnfc.us/match?gameId=307873" TargetMode="External"/><Relationship Id="rId404" Type="http://schemas.openxmlformats.org/officeDocument/2006/relationships/hyperlink" Target="http://www.espnfc.us/match?gameId=292887" TargetMode="External"/><Relationship Id="rId405" Type="http://schemas.openxmlformats.org/officeDocument/2006/relationships/hyperlink" Target="http://www.espnfc.us/match?gameId=293046" TargetMode="External"/><Relationship Id="rId406" Type="http://schemas.openxmlformats.org/officeDocument/2006/relationships/hyperlink" Target="http://www.espnfc.us/match?gameId=293159" TargetMode="External"/><Relationship Id="rId407" Type="http://schemas.openxmlformats.org/officeDocument/2006/relationships/hyperlink" Target="http://www.espnfc.us/match?gameId=293158" TargetMode="External"/><Relationship Id="rId408" Type="http://schemas.openxmlformats.org/officeDocument/2006/relationships/hyperlink" Target="http://www.espnfc.us/match?gameId=307846" TargetMode="External"/><Relationship Id="rId409" Type="http://schemas.openxmlformats.org/officeDocument/2006/relationships/hyperlink" Target="http://www.espnfc.us/match?gameId=293056" TargetMode="External"/><Relationship Id="rId120" Type="http://schemas.openxmlformats.org/officeDocument/2006/relationships/hyperlink" Target="http://www.espnfc.us/match?gameId=152457" TargetMode="External"/><Relationship Id="rId121" Type="http://schemas.openxmlformats.org/officeDocument/2006/relationships/hyperlink" Target="http://www.espnfc.us/match?gameId=152176" TargetMode="External"/><Relationship Id="rId122" Type="http://schemas.openxmlformats.org/officeDocument/2006/relationships/hyperlink" Target="http://www.espnfc.us/match?gameId=152164" TargetMode="External"/><Relationship Id="rId123" Type="http://schemas.openxmlformats.org/officeDocument/2006/relationships/hyperlink" Target="http://www.espnfc.us/match?gameId=152108" TargetMode="External"/><Relationship Id="rId124" Type="http://schemas.openxmlformats.org/officeDocument/2006/relationships/hyperlink" Target="http://www.espnfc.us/match?gameId=152089" TargetMode="External"/><Relationship Id="rId125" Type="http://schemas.openxmlformats.org/officeDocument/2006/relationships/hyperlink" Target="http://www.espnfc.us/match?gameId=186097" TargetMode="External"/><Relationship Id="rId80" Type="http://schemas.openxmlformats.org/officeDocument/2006/relationships/hyperlink" Target="http://www.espnfc.us/match?gameId=115208" TargetMode="External"/><Relationship Id="rId81" Type="http://schemas.openxmlformats.org/officeDocument/2006/relationships/hyperlink" Target="http://www.espnfc.us/match?gameId=115580" TargetMode="External"/><Relationship Id="rId82" Type="http://schemas.openxmlformats.org/officeDocument/2006/relationships/hyperlink" Target="http://www.espnfc.us/match?gameId=103014" TargetMode="External"/><Relationship Id="rId83" Type="http://schemas.openxmlformats.org/officeDocument/2006/relationships/hyperlink" Target="http://www.espnfc.us/match?gameId=102978" TargetMode="External"/><Relationship Id="rId84" Type="http://schemas.openxmlformats.org/officeDocument/2006/relationships/hyperlink" Target="http://www.espnfc.us/match?gameId=182820" TargetMode="External"/><Relationship Id="rId85" Type="http://schemas.openxmlformats.org/officeDocument/2006/relationships/hyperlink" Target="http://www.espnfc.us/match?gameId=155204" TargetMode="External"/><Relationship Id="rId86" Type="http://schemas.openxmlformats.org/officeDocument/2006/relationships/hyperlink" Target="http://www.espnfc.us/match?gameId=182819" TargetMode="External"/><Relationship Id="rId87" Type="http://schemas.openxmlformats.org/officeDocument/2006/relationships/hyperlink" Target="http://www.espnfc.us/match?gameId=155133" TargetMode="External"/><Relationship Id="rId88" Type="http://schemas.openxmlformats.org/officeDocument/2006/relationships/hyperlink" Target="http://www.espnfc.us/match?gameId=155126" TargetMode="External"/><Relationship Id="rId89" Type="http://schemas.openxmlformats.org/officeDocument/2006/relationships/hyperlink" Target="http://www.espnfc.us/match?gameId=180736" TargetMode="External"/><Relationship Id="rId126" Type="http://schemas.openxmlformats.org/officeDocument/2006/relationships/hyperlink" Target="http://www.espnfc.us/match?gameId=195935" TargetMode="External"/><Relationship Id="rId127" Type="http://schemas.openxmlformats.org/officeDocument/2006/relationships/hyperlink" Target="http://www.espnfc.us/match?gameId=185984" TargetMode="External"/><Relationship Id="rId128" Type="http://schemas.openxmlformats.org/officeDocument/2006/relationships/hyperlink" Target="http://www.espnfc.us/match?gameId=185921" TargetMode="External"/><Relationship Id="rId129" Type="http://schemas.openxmlformats.org/officeDocument/2006/relationships/hyperlink" Target="http://www.espnfc.us/match?gameId=192470" TargetMode="External"/><Relationship Id="rId570" Type="http://schemas.openxmlformats.org/officeDocument/2006/relationships/hyperlink" Target="http://www.espnfc.us/match?gameId=440820" TargetMode="External"/><Relationship Id="rId571" Type="http://schemas.openxmlformats.org/officeDocument/2006/relationships/hyperlink" Target="http://www.espnfc.us/match?gameId=440848" TargetMode="External"/><Relationship Id="rId572" Type="http://schemas.openxmlformats.org/officeDocument/2006/relationships/hyperlink" Target="http://www.espnfc.us/match?gameId=440861" TargetMode="External"/><Relationship Id="rId573" Type="http://schemas.openxmlformats.org/officeDocument/2006/relationships/hyperlink" Target="http://www.espnfc.us/match?gameId=440872" TargetMode="External"/><Relationship Id="rId574" Type="http://schemas.openxmlformats.org/officeDocument/2006/relationships/hyperlink" Target="http://www.espnfc.us/match?gameId=440877" TargetMode="External"/><Relationship Id="rId575" Type="http://schemas.openxmlformats.org/officeDocument/2006/relationships/hyperlink" Target="http://www.espnfc.us/match?gameId=440887" TargetMode="External"/><Relationship Id="rId576" Type="http://schemas.openxmlformats.org/officeDocument/2006/relationships/hyperlink" Target="http://www.espnfc.us/match?gameId=440896" TargetMode="External"/><Relationship Id="rId577" Type="http://schemas.openxmlformats.org/officeDocument/2006/relationships/hyperlink" Target="http://www.espnfc.us/match?gameId=440929" TargetMode="External"/><Relationship Id="rId578" Type="http://schemas.openxmlformats.org/officeDocument/2006/relationships/drawing" Target="../drawings/drawing10.xml"/><Relationship Id="rId290" Type="http://schemas.openxmlformats.org/officeDocument/2006/relationships/hyperlink" Target="http://www.espnfc.us/match?gameId=244060" TargetMode="External"/><Relationship Id="rId291" Type="http://schemas.openxmlformats.org/officeDocument/2006/relationships/hyperlink" Target="http://www.espnfc.us/match?gameId=243989" TargetMode="External"/><Relationship Id="rId292" Type="http://schemas.openxmlformats.org/officeDocument/2006/relationships/hyperlink" Target="http://www.espnfc.us/match?gameId=260508" TargetMode="External"/><Relationship Id="rId293" Type="http://schemas.openxmlformats.org/officeDocument/2006/relationships/hyperlink" Target="http://www.espnfc.us/match?gameId=264126" TargetMode="External"/><Relationship Id="rId294" Type="http://schemas.openxmlformats.org/officeDocument/2006/relationships/hyperlink" Target="http://www.espnfc.us/match?gameId=243842" TargetMode="External"/><Relationship Id="rId295" Type="http://schemas.openxmlformats.org/officeDocument/2006/relationships/hyperlink" Target="http://www.espnfc.us/match?gameId=243778" TargetMode="External"/><Relationship Id="rId296" Type="http://schemas.openxmlformats.org/officeDocument/2006/relationships/hyperlink" Target="http://www.espnfc.us/match?gameId=260503" TargetMode="External"/><Relationship Id="rId297" Type="http://schemas.openxmlformats.org/officeDocument/2006/relationships/hyperlink" Target="http://www.espnfc.us/match?gameId=243709" TargetMode="External"/><Relationship Id="rId298" Type="http://schemas.openxmlformats.org/officeDocument/2006/relationships/hyperlink" Target="http://www.espnfc.us/match?gameId=261517" TargetMode="External"/><Relationship Id="rId299" Type="http://schemas.openxmlformats.org/officeDocument/2006/relationships/hyperlink" Target="http://www.espnfc.us/match?gameId=243596" TargetMode="External"/><Relationship Id="rId350" Type="http://schemas.openxmlformats.org/officeDocument/2006/relationships/hyperlink" Target="http://www.espnfc.us/match?gameId=269794" TargetMode="External"/><Relationship Id="rId351" Type="http://schemas.openxmlformats.org/officeDocument/2006/relationships/hyperlink" Target="http://www.espnfc.us/match?gameId=283236" TargetMode="External"/><Relationship Id="rId352" Type="http://schemas.openxmlformats.org/officeDocument/2006/relationships/hyperlink" Target="http://www.espnfc.us/match?gameId=269775" TargetMode="External"/><Relationship Id="rId353" Type="http://schemas.openxmlformats.org/officeDocument/2006/relationships/hyperlink" Target="http://www.espnfc.us/match?gameId=284386" TargetMode="External"/><Relationship Id="rId354" Type="http://schemas.openxmlformats.org/officeDocument/2006/relationships/hyperlink" Target="http://www.espnfc.us/match?gameId=269946" TargetMode="External"/><Relationship Id="rId355" Type="http://schemas.openxmlformats.org/officeDocument/2006/relationships/hyperlink" Target="http://www.espnfc.us/match?gameId=269970" TargetMode="External"/><Relationship Id="rId356" Type="http://schemas.openxmlformats.org/officeDocument/2006/relationships/hyperlink" Target="http://www.espnfc.us/match?gameId=262941" TargetMode="External"/><Relationship Id="rId357" Type="http://schemas.openxmlformats.org/officeDocument/2006/relationships/hyperlink" Target="http://www.espnfc.us/match?gameId=270111" TargetMode="External"/><Relationship Id="rId358" Type="http://schemas.openxmlformats.org/officeDocument/2006/relationships/hyperlink" Target="http://www.espnfc.us/match?gameId=269877" TargetMode="External"/><Relationship Id="rId359" Type="http://schemas.openxmlformats.org/officeDocument/2006/relationships/hyperlink" Target="http://www.espnfc.us/match?gameId=270033" TargetMode="External"/><Relationship Id="rId410" Type="http://schemas.openxmlformats.org/officeDocument/2006/relationships/hyperlink" Target="http://www.espnfc.us/match?gameId=292912" TargetMode="External"/><Relationship Id="rId411" Type="http://schemas.openxmlformats.org/officeDocument/2006/relationships/hyperlink" Target="http://www.espnfc.us/match?gameId=293195" TargetMode="External"/><Relationship Id="rId412" Type="http://schemas.openxmlformats.org/officeDocument/2006/relationships/hyperlink" Target="http://www.espnfc.us/match?gameId=293002" TargetMode="External"/><Relationship Id="rId413" Type="http://schemas.openxmlformats.org/officeDocument/2006/relationships/hyperlink" Target="http://www.espnfc.us/match?gameId=292880" TargetMode="External"/><Relationship Id="rId414" Type="http://schemas.openxmlformats.org/officeDocument/2006/relationships/hyperlink" Target="http://www.espnfc.us/match?gameId=293146" TargetMode="External"/><Relationship Id="rId415" Type="http://schemas.openxmlformats.org/officeDocument/2006/relationships/hyperlink" Target="http://www.espnfc.us/match?gameId=292902" TargetMode="External"/><Relationship Id="rId416" Type="http://schemas.openxmlformats.org/officeDocument/2006/relationships/hyperlink" Target="http://www.espnfc.us/match?gameId=293148" TargetMode="External"/><Relationship Id="rId417" Type="http://schemas.openxmlformats.org/officeDocument/2006/relationships/hyperlink" Target="http://www.espnfc.us/match?gameId=292884" TargetMode="External"/><Relationship Id="rId418" Type="http://schemas.openxmlformats.org/officeDocument/2006/relationships/hyperlink" Target="http://www.espnfc.us/match?gameId=296926" TargetMode="External"/><Relationship Id="rId419" Type="http://schemas.openxmlformats.org/officeDocument/2006/relationships/hyperlink" Target="http://www.espnfc.us/match?gameId=264071" TargetMode="External"/><Relationship Id="rId130" Type="http://schemas.openxmlformats.org/officeDocument/2006/relationships/hyperlink" Target="http://www.espnfc.us/match?gameId=185850" TargetMode="External"/><Relationship Id="rId131" Type="http://schemas.openxmlformats.org/officeDocument/2006/relationships/hyperlink" Target="http://www.espnfc.us/match?gameId=185794" TargetMode="External"/><Relationship Id="rId132" Type="http://schemas.openxmlformats.org/officeDocument/2006/relationships/hyperlink" Target="http://www.espnfc.us/match?gameId=195379" TargetMode="External"/><Relationship Id="rId133" Type="http://schemas.openxmlformats.org/officeDocument/2006/relationships/hyperlink" Target="http://www.espnfc.us/match?gameId=192488" TargetMode="External"/><Relationship Id="rId134" Type="http://schemas.openxmlformats.org/officeDocument/2006/relationships/hyperlink" Target="http://www.espnfc.us/match?gameId=185701" TargetMode="External"/><Relationship Id="rId135" Type="http://schemas.openxmlformats.org/officeDocument/2006/relationships/hyperlink" Target="http://www.espnfc.us/match?gameId=192148" TargetMode="External"/><Relationship Id="rId90" Type="http://schemas.openxmlformats.org/officeDocument/2006/relationships/hyperlink" Target="http://www.espnfc.us/match?gameId=154968" TargetMode="External"/><Relationship Id="rId91" Type="http://schemas.openxmlformats.org/officeDocument/2006/relationships/hyperlink" Target="http://www.espnfc.us/match?gameId=180734" TargetMode="External"/><Relationship Id="rId92" Type="http://schemas.openxmlformats.org/officeDocument/2006/relationships/hyperlink" Target="http://www.espnfc.us/match?gameId=154884" TargetMode="External"/><Relationship Id="rId93" Type="http://schemas.openxmlformats.org/officeDocument/2006/relationships/hyperlink" Target="http://www.espnfc.us/match?gameId=154692" TargetMode="External"/><Relationship Id="rId94" Type="http://schemas.openxmlformats.org/officeDocument/2006/relationships/hyperlink" Target="http://www.espnfc.us/match?gameId=175977" TargetMode="External"/><Relationship Id="rId95" Type="http://schemas.openxmlformats.org/officeDocument/2006/relationships/hyperlink" Target="http://www.espnfc.us/match?gameId=154537" TargetMode="External"/><Relationship Id="rId96" Type="http://schemas.openxmlformats.org/officeDocument/2006/relationships/hyperlink" Target="http://www.espnfc.us/match?gameId=173466" TargetMode="External"/><Relationship Id="rId97" Type="http://schemas.openxmlformats.org/officeDocument/2006/relationships/hyperlink" Target="http://www.espnfc.us/match?gameId=169923" TargetMode="External"/><Relationship Id="rId98" Type="http://schemas.openxmlformats.org/officeDocument/2006/relationships/hyperlink" Target="http://www.espnfc.us/match?gameId=171011" TargetMode="External"/><Relationship Id="rId99" Type="http://schemas.openxmlformats.org/officeDocument/2006/relationships/hyperlink" Target="http://www.espnfc.us/match?gameId=169913" TargetMode="External"/><Relationship Id="rId136" Type="http://schemas.openxmlformats.org/officeDocument/2006/relationships/hyperlink" Target="http://www.espnfc.us/match?gameId=185669" TargetMode="External"/><Relationship Id="rId137" Type="http://schemas.openxmlformats.org/officeDocument/2006/relationships/hyperlink" Target="http://www.espnfc.us/match?gameId=185621" TargetMode="External"/><Relationship Id="rId138" Type="http://schemas.openxmlformats.org/officeDocument/2006/relationships/hyperlink" Target="http://www.espnfc.us/match?gameId=192140" TargetMode="External"/><Relationship Id="rId139" Type="http://schemas.openxmlformats.org/officeDocument/2006/relationships/hyperlink" Target="http://www.espnfc.us/match?gameId=195003" TargetMode="External"/><Relationship Id="rId360" Type="http://schemas.openxmlformats.org/officeDocument/2006/relationships/hyperlink" Target="http://www.espnfc.us/match?gameId=270015" TargetMode="External"/><Relationship Id="rId361" Type="http://schemas.openxmlformats.org/officeDocument/2006/relationships/hyperlink" Target="http://www.espnfc.us/match?gameId=262931" TargetMode="External"/><Relationship Id="rId362" Type="http://schemas.openxmlformats.org/officeDocument/2006/relationships/hyperlink" Target="http://www.espnfc.us/match?gameId=269941" TargetMode="External"/><Relationship Id="rId363" Type="http://schemas.openxmlformats.org/officeDocument/2006/relationships/hyperlink" Target="http://www.espnfc.us/match?gameId=269929" TargetMode="External"/><Relationship Id="rId364" Type="http://schemas.openxmlformats.org/officeDocument/2006/relationships/hyperlink" Target="http://www.espnfc.us/match?gameId=269904" TargetMode="External"/><Relationship Id="rId365" Type="http://schemas.openxmlformats.org/officeDocument/2006/relationships/hyperlink" Target="http://www.espnfc.us/match?gameId=270001" TargetMode="External"/><Relationship Id="rId366" Type="http://schemas.openxmlformats.org/officeDocument/2006/relationships/hyperlink" Target="http://www.espnfc.us/match?gameId=275374" TargetMode="External"/><Relationship Id="rId367" Type="http://schemas.openxmlformats.org/officeDocument/2006/relationships/hyperlink" Target="http://www.espnfc.us/match?gameId=276253" TargetMode="External"/><Relationship Id="rId368" Type="http://schemas.openxmlformats.org/officeDocument/2006/relationships/hyperlink" Target="http://www.espnfc.us/match?gameId=276255" TargetMode="External"/><Relationship Id="rId369" Type="http://schemas.openxmlformats.org/officeDocument/2006/relationships/hyperlink" Target="http://www.espnfc.us/match?gameId=276252" TargetMode="External"/><Relationship Id="rId420" Type="http://schemas.openxmlformats.org/officeDocument/2006/relationships/hyperlink" Target="http://www.espnfc.us/match?gameId=264069" TargetMode="External"/><Relationship Id="rId421" Type="http://schemas.openxmlformats.org/officeDocument/2006/relationships/hyperlink" Target="http://www.espnfc.us/match?gameId=264068" TargetMode="External"/><Relationship Id="rId422" Type="http://schemas.openxmlformats.org/officeDocument/2006/relationships/hyperlink" Target="http://www.espnfc.us/match?gameId=289221" TargetMode="External"/><Relationship Id="rId423" Type="http://schemas.openxmlformats.org/officeDocument/2006/relationships/hyperlink" Target="http://www.espnfc.us/match?gameId=292640" TargetMode="External"/><Relationship Id="rId424" Type="http://schemas.openxmlformats.org/officeDocument/2006/relationships/hyperlink" Target="http://www.espnfc.us/match?gameId=287633" TargetMode="External"/><Relationship Id="rId425" Type="http://schemas.openxmlformats.org/officeDocument/2006/relationships/hyperlink" Target="http://www.espnfc.us/match?gameId=287448" TargetMode="External"/><Relationship Id="rId426" Type="http://schemas.openxmlformats.org/officeDocument/2006/relationships/hyperlink" Target="http://www.espnfc.us/match?gameId=285640" TargetMode="External"/><Relationship Id="rId427" Type="http://schemas.openxmlformats.org/officeDocument/2006/relationships/hyperlink" Target="http://www.espnfc.us/match?gameId=285631" TargetMode="External"/><Relationship Id="rId428" Type="http://schemas.openxmlformats.org/officeDocument/2006/relationships/hyperlink" Target="http://www.espnfc.us/match?gameId=341104" TargetMode="External"/><Relationship Id="rId429" Type="http://schemas.openxmlformats.org/officeDocument/2006/relationships/hyperlink" Target="http://www.espnfc.us/match?gameId=317944" TargetMode="External"/><Relationship Id="rId140" Type="http://schemas.openxmlformats.org/officeDocument/2006/relationships/hyperlink" Target="http://www.espnfc.us/match?gameId=185253" TargetMode="External"/><Relationship Id="rId141" Type="http://schemas.openxmlformats.org/officeDocument/2006/relationships/hyperlink" Target="http://www.espnfc.us/match?gameId=185215" TargetMode="External"/><Relationship Id="rId142" Type="http://schemas.openxmlformats.org/officeDocument/2006/relationships/hyperlink" Target="http://www.espnfc.us/match?gameId=185158" TargetMode="External"/><Relationship Id="rId143" Type="http://schemas.openxmlformats.org/officeDocument/2006/relationships/hyperlink" Target="http://www.espnfc.us/match?gameId=185100" TargetMode="External"/><Relationship Id="rId144" Type="http://schemas.openxmlformats.org/officeDocument/2006/relationships/hyperlink" Target="http://www.espnfc.us/match?gameId=186518" TargetMode="External"/><Relationship Id="rId145" Type="http://schemas.openxmlformats.org/officeDocument/2006/relationships/hyperlink" Target="http://www.espnfc.us/match?gameId=185008" TargetMode="External"/><Relationship Id="rId146" Type="http://schemas.openxmlformats.org/officeDocument/2006/relationships/hyperlink" Target="http://www.espnfc.us/match?gameId=188829" TargetMode="External"/><Relationship Id="rId147" Type="http://schemas.openxmlformats.org/officeDocument/2006/relationships/hyperlink" Target="http://www.espnfc.us/match?gameId=184982" TargetMode="External"/><Relationship Id="rId148" Type="http://schemas.openxmlformats.org/officeDocument/2006/relationships/hyperlink" Target="http://www.espnfc.us/match?gameId=188821" TargetMode="External"/><Relationship Id="rId149" Type="http://schemas.openxmlformats.org/officeDocument/2006/relationships/hyperlink" Target="http://www.espnfc.us/match?gameId=190295" TargetMode="External"/><Relationship Id="rId200" Type="http://schemas.openxmlformats.org/officeDocument/2006/relationships/hyperlink" Target="http://www.espnfc.us/match?gameId=199272" TargetMode="External"/><Relationship Id="rId201" Type="http://schemas.openxmlformats.org/officeDocument/2006/relationships/hyperlink" Target="http://www.espnfc.us/match?gameId=211503" TargetMode="External"/><Relationship Id="rId202" Type="http://schemas.openxmlformats.org/officeDocument/2006/relationships/hyperlink" Target="http://www.espnfc.us/match?gameId=199261" TargetMode="External"/><Relationship Id="rId203" Type="http://schemas.openxmlformats.org/officeDocument/2006/relationships/hyperlink" Target="http://www.espnfc.us/match?gameId=209439" TargetMode="External"/><Relationship Id="rId204" Type="http://schemas.openxmlformats.org/officeDocument/2006/relationships/hyperlink" Target="http://www.espnfc.us/match?gameId=199250" TargetMode="External"/><Relationship Id="rId205" Type="http://schemas.openxmlformats.org/officeDocument/2006/relationships/hyperlink" Target="http://www.espnfc.us/match?gameId=205529" TargetMode="External"/><Relationship Id="rId206" Type="http://schemas.openxmlformats.org/officeDocument/2006/relationships/hyperlink" Target="http://www.espnfc.us/match?gameId=199227" TargetMode="External"/><Relationship Id="rId207" Type="http://schemas.openxmlformats.org/officeDocument/2006/relationships/hyperlink" Target="http://www.espnfc.us/match?gameId=199221" TargetMode="External"/><Relationship Id="rId208" Type="http://schemas.openxmlformats.org/officeDocument/2006/relationships/hyperlink" Target="http://www.espnfc.us/match?gameId=205498" TargetMode="External"/><Relationship Id="rId209" Type="http://schemas.openxmlformats.org/officeDocument/2006/relationships/hyperlink" Target="http://www.espnfc.us/match?gameId=199203" TargetMode="External"/><Relationship Id="rId370" Type="http://schemas.openxmlformats.org/officeDocument/2006/relationships/hyperlink" Target="http://www.espnfc.us/match?gameId=267825" TargetMode="External"/><Relationship Id="rId371" Type="http://schemas.openxmlformats.org/officeDocument/2006/relationships/hyperlink" Target="http://www.espnfc.us/match?gameId=262920" TargetMode="External"/><Relationship Id="rId372" Type="http://schemas.openxmlformats.org/officeDocument/2006/relationships/hyperlink" Target="http://www.espnfc.us/match?gameId=292947" TargetMode="External"/><Relationship Id="rId373" Type="http://schemas.openxmlformats.org/officeDocument/2006/relationships/hyperlink" Target="http://www.espnfc.us/match?gameId=292957" TargetMode="External"/><Relationship Id="rId374" Type="http://schemas.openxmlformats.org/officeDocument/2006/relationships/hyperlink" Target="http://www.espnfc.us/match?gameId=292911" TargetMode="External"/><Relationship Id="rId375" Type="http://schemas.openxmlformats.org/officeDocument/2006/relationships/hyperlink" Target="http://www.espnfc.us/match?gameId=293183" TargetMode="External"/><Relationship Id="rId376" Type="http://schemas.openxmlformats.org/officeDocument/2006/relationships/hyperlink" Target="http://www.espnfc.us/match?gameId=292831" TargetMode="External"/><Relationship Id="rId377" Type="http://schemas.openxmlformats.org/officeDocument/2006/relationships/hyperlink" Target="http://www.espnfc.us/match?gameId=292948" TargetMode="External"/><Relationship Id="rId378" Type="http://schemas.openxmlformats.org/officeDocument/2006/relationships/hyperlink" Target="http://www.espnfc.us/match?gameId=315210" TargetMode="External"/><Relationship Id="rId379" Type="http://schemas.openxmlformats.org/officeDocument/2006/relationships/hyperlink" Target="http://www.espnfc.us/match?gameId=293080" TargetMode="External"/><Relationship Id="rId430" Type="http://schemas.openxmlformats.org/officeDocument/2006/relationships/hyperlink" Target="http://www.espnfc.us/match?gameId=340950" TargetMode="External"/><Relationship Id="rId431" Type="http://schemas.openxmlformats.org/officeDocument/2006/relationships/hyperlink" Target="http://www.espnfc.us/match?gameId=318090" TargetMode="External"/><Relationship Id="rId432" Type="http://schemas.openxmlformats.org/officeDocument/2006/relationships/hyperlink" Target="http://www.espnfc.us/match?gameId=318183" TargetMode="External"/><Relationship Id="rId433" Type="http://schemas.openxmlformats.org/officeDocument/2006/relationships/hyperlink" Target="http://www.espnfc.us/match?gameId=340835" TargetMode="External"/><Relationship Id="rId434" Type="http://schemas.openxmlformats.org/officeDocument/2006/relationships/hyperlink" Target="http://www.espnfc.us/match?gameId=340832" TargetMode="External"/><Relationship Id="rId435" Type="http://schemas.openxmlformats.org/officeDocument/2006/relationships/hyperlink" Target="http://www.espnfc.us/match?gameId=340485" TargetMode="External"/><Relationship Id="rId436" Type="http://schemas.openxmlformats.org/officeDocument/2006/relationships/hyperlink" Target="http://www.espnfc.us/match?gameId=318079" TargetMode="External"/><Relationship Id="rId437" Type="http://schemas.openxmlformats.org/officeDocument/2006/relationships/hyperlink" Target="http://www.espnfc.us/match?gameId=318180" TargetMode="External"/><Relationship Id="rId438" Type="http://schemas.openxmlformats.org/officeDocument/2006/relationships/hyperlink" Target="http://www.espnfc.us/match?gameId=340278" TargetMode="External"/><Relationship Id="rId439" Type="http://schemas.openxmlformats.org/officeDocument/2006/relationships/hyperlink" Target="http://www.espnfc.us/match?gameId=340281" TargetMode="External"/><Relationship Id="rId150" Type="http://schemas.openxmlformats.org/officeDocument/2006/relationships/hyperlink" Target="http://www.espnfc.us/match?gameId=186503" TargetMode="External"/><Relationship Id="rId151" Type="http://schemas.openxmlformats.org/officeDocument/2006/relationships/hyperlink" Target="http://www.espnfc.us/match?gameId=188796" TargetMode="External"/><Relationship Id="rId152" Type="http://schemas.openxmlformats.org/officeDocument/2006/relationships/hyperlink" Target="http://www.espnfc.us/match?gameId=184760" TargetMode="External"/><Relationship Id="rId153" Type="http://schemas.openxmlformats.org/officeDocument/2006/relationships/hyperlink" Target="http://www.espnfc.us/match?gameId=189547" TargetMode="External"/><Relationship Id="rId154" Type="http://schemas.openxmlformats.org/officeDocument/2006/relationships/hyperlink" Target="http://www.espnfc.us/match?gameId=186500" TargetMode="External"/><Relationship Id="rId155" Type="http://schemas.openxmlformats.org/officeDocument/2006/relationships/hyperlink" Target="http://www.espnfc.us/match?gameId=188789" TargetMode="External"/><Relationship Id="rId156" Type="http://schemas.openxmlformats.org/officeDocument/2006/relationships/hyperlink" Target="http://www.espnfc.us/match?gameId=184661" TargetMode="External"/><Relationship Id="rId157" Type="http://schemas.openxmlformats.org/officeDocument/2006/relationships/hyperlink" Target="http://www.espnfc.us/match?gameId=186526" TargetMode="External"/><Relationship Id="rId158" Type="http://schemas.openxmlformats.org/officeDocument/2006/relationships/hyperlink" Target="http://www.espnfc.us/match?gameId=188772" TargetMode="External"/><Relationship Id="rId159" Type="http://schemas.openxmlformats.org/officeDocument/2006/relationships/hyperlink" Target="http://www.espnfc.us/match?gameId=184509" TargetMode="External"/><Relationship Id="rId210" Type="http://schemas.openxmlformats.org/officeDocument/2006/relationships/hyperlink" Target="http://www.espnfc.us/match?gameId=199194" TargetMode="External"/><Relationship Id="rId211" Type="http://schemas.openxmlformats.org/officeDocument/2006/relationships/hyperlink" Target="http://www.espnfc.us/match?gameId=210590" TargetMode="External"/><Relationship Id="rId212" Type="http://schemas.openxmlformats.org/officeDocument/2006/relationships/hyperlink" Target="http://www.espnfc.us/match?gameId=199191" TargetMode="External"/><Relationship Id="rId213" Type="http://schemas.openxmlformats.org/officeDocument/2006/relationships/hyperlink" Target="http://www.espnfc.us/match?gameId=205497" TargetMode="External"/><Relationship Id="rId214" Type="http://schemas.openxmlformats.org/officeDocument/2006/relationships/hyperlink" Target="http://www.espnfc.us/match?gameId=199172" TargetMode="External"/><Relationship Id="rId215" Type="http://schemas.openxmlformats.org/officeDocument/2006/relationships/hyperlink" Target="http://www.espnfc.us/match?gameId=206643" TargetMode="External"/><Relationship Id="rId216" Type="http://schemas.openxmlformats.org/officeDocument/2006/relationships/hyperlink" Target="http://www.espnfc.us/match?gameId=199166" TargetMode="External"/><Relationship Id="rId217" Type="http://schemas.openxmlformats.org/officeDocument/2006/relationships/hyperlink" Target="http://www.espnfc.us/match?gameId=205467" TargetMode="External"/><Relationship Id="rId218" Type="http://schemas.openxmlformats.org/officeDocument/2006/relationships/hyperlink" Target="http://www.espnfc.us/match?gameId=199159" TargetMode="External"/><Relationship Id="rId219" Type="http://schemas.openxmlformats.org/officeDocument/2006/relationships/hyperlink" Target="http://www.espnfc.us/match?gameId=199143" TargetMode="External"/><Relationship Id="rId380" Type="http://schemas.openxmlformats.org/officeDocument/2006/relationships/hyperlink" Target="http://www.espnfc.us/match?gameId=315215" TargetMode="External"/><Relationship Id="rId381" Type="http://schemas.openxmlformats.org/officeDocument/2006/relationships/hyperlink" Target="http://www.espnfc.us/match?gameId=293089" TargetMode="External"/><Relationship Id="rId382" Type="http://schemas.openxmlformats.org/officeDocument/2006/relationships/hyperlink" Target="http://www.espnfc.us/match?gameId=293087" TargetMode="External"/><Relationship Id="rId383" Type="http://schemas.openxmlformats.org/officeDocument/2006/relationships/hyperlink" Target="http://www.espnfc.us/match?gameId=310988" TargetMode="External"/><Relationship Id="rId384" Type="http://schemas.openxmlformats.org/officeDocument/2006/relationships/hyperlink" Target="http://www.espnfc.us/match?gameId=292991" TargetMode="External"/><Relationship Id="rId385" Type="http://schemas.openxmlformats.org/officeDocument/2006/relationships/hyperlink" Target="http://www.espnfc.us/match?gameId=293110" TargetMode="External"/><Relationship Id="rId386" Type="http://schemas.openxmlformats.org/officeDocument/2006/relationships/hyperlink" Target="http://www.espnfc.us/match?gameId=310994" TargetMode="External"/><Relationship Id="rId387" Type="http://schemas.openxmlformats.org/officeDocument/2006/relationships/hyperlink" Target="http://www.espnfc.us/match?gameId=313688" TargetMode="External"/><Relationship Id="rId388" Type="http://schemas.openxmlformats.org/officeDocument/2006/relationships/hyperlink" Target="http://www.espnfc.us/match?gameId=293197" TargetMode="External"/><Relationship Id="rId389" Type="http://schemas.openxmlformats.org/officeDocument/2006/relationships/hyperlink" Target="http://www.espnfc.us/match?gameId=293136" TargetMode="External"/><Relationship Id="rId440" Type="http://schemas.openxmlformats.org/officeDocument/2006/relationships/hyperlink" Target="http://www.espnfc.us/match?gameId=318144" TargetMode="External"/><Relationship Id="rId441" Type="http://schemas.openxmlformats.org/officeDocument/2006/relationships/hyperlink" Target="http://www.espnfc.us/match?gameId=318155" TargetMode="External"/><Relationship Id="rId442" Type="http://schemas.openxmlformats.org/officeDocument/2006/relationships/hyperlink" Target="http://www.espnfc.us/match?gameId=340016" TargetMode="External"/><Relationship Id="rId443" Type="http://schemas.openxmlformats.org/officeDocument/2006/relationships/hyperlink" Target="http://www.espnfc.us/match?gameId=334833" TargetMode="External"/><Relationship Id="rId444" Type="http://schemas.openxmlformats.org/officeDocument/2006/relationships/hyperlink" Target="http://www.espnfc.us/match?gameId=318019" TargetMode="External"/><Relationship Id="rId445" Type="http://schemas.openxmlformats.org/officeDocument/2006/relationships/hyperlink" Target="http://www.espnfc.us/match?gameId=339365" TargetMode="External"/><Relationship Id="rId446" Type="http://schemas.openxmlformats.org/officeDocument/2006/relationships/hyperlink" Target="http://www.espnfc.us/match?gameId=318103" TargetMode="External"/><Relationship Id="rId447" Type="http://schemas.openxmlformats.org/officeDocument/2006/relationships/hyperlink" Target="http://www.espnfc.us/match?gameId=317981" TargetMode="External"/><Relationship Id="rId448" Type="http://schemas.openxmlformats.org/officeDocument/2006/relationships/hyperlink" Target="http://www.espnfc.us/match?gameId=334832" TargetMode="External"/><Relationship Id="rId449" Type="http://schemas.openxmlformats.org/officeDocument/2006/relationships/hyperlink" Target="http://www.espnfc.us/match?gameId=337466" TargetMode="External"/><Relationship Id="rId500" Type="http://schemas.openxmlformats.org/officeDocument/2006/relationships/hyperlink" Target="http://www.espnfc.us/match?gameId=358590" TargetMode="External"/><Relationship Id="rId501" Type="http://schemas.openxmlformats.org/officeDocument/2006/relationships/hyperlink" Target="http://www.espnfc.us/match?gameId=358581" TargetMode="External"/><Relationship Id="rId502" Type="http://schemas.openxmlformats.org/officeDocument/2006/relationships/hyperlink" Target="http://www.espnfc.us/match?gameId=358573" TargetMode="External"/><Relationship Id="rId10" Type="http://schemas.openxmlformats.org/officeDocument/2006/relationships/hyperlink" Target="http://www.espnfc.us/match?gameId=65181" TargetMode="External"/><Relationship Id="rId11" Type="http://schemas.openxmlformats.org/officeDocument/2006/relationships/hyperlink" Target="http://www.espnfc.us/match?gameId=65116" TargetMode="External"/><Relationship Id="rId12" Type="http://schemas.openxmlformats.org/officeDocument/2006/relationships/hyperlink" Target="http://www.espnfc.us/match?gameId=65055" TargetMode="External"/><Relationship Id="rId13" Type="http://schemas.openxmlformats.org/officeDocument/2006/relationships/hyperlink" Target="http://www.espnfc.us/match?gameId=64953" TargetMode="External"/><Relationship Id="rId14" Type="http://schemas.openxmlformats.org/officeDocument/2006/relationships/hyperlink" Target="http://www.espnfc.us/match?gameId=75822" TargetMode="External"/><Relationship Id="rId15" Type="http://schemas.openxmlformats.org/officeDocument/2006/relationships/hyperlink" Target="http://www.espnfc.us/match?gameId=75297" TargetMode="External"/><Relationship Id="rId16" Type="http://schemas.openxmlformats.org/officeDocument/2006/relationships/hyperlink" Target="http://www.espnfc.us/match?gameId=73697" TargetMode="External"/><Relationship Id="rId17" Type="http://schemas.openxmlformats.org/officeDocument/2006/relationships/hyperlink" Target="http://www.espnfc.us/match?gameId=72186" TargetMode="External"/><Relationship Id="rId18" Type="http://schemas.openxmlformats.org/officeDocument/2006/relationships/hyperlink" Target="http://www.espnfc.us/match?gameId=71905" TargetMode="External"/><Relationship Id="rId19" Type="http://schemas.openxmlformats.org/officeDocument/2006/relationships/hyperlink" Target="http://www.espnfc.us/match?gameId=71744" TargetMode="External"/><Relationship Id="rId503" Type="http://schemas.openxmlformats.org/officeDocument/2006/relationships/hyperlink" Target="http://www.espnfc.us/report?gameId=395422" TargetMode="External"/><Relationship Id="rId504" Type="http://schemas.openxmlformats.org/officeDocument/2006/relationships/hyperlink" Target="http://www.espnfc.us/report?gameId=395437" TargetMode="External"/><Relationship Id="rId505" Type="http://schemas.openxmlformats.org/officeDocument/2006/relationships/hyperlink" Target="http://www.espnfc.us/report?gameId=395447" TargetMode="External"/><Relationship Id="rId506" Type="http://schemas.openxmlformats.org/officeDocument/2006/relationships/hyperlink" Target="http://www.espnfc.us/report?gameId=395771" TargetMode="External"/><Relationship Id="rId507" Type="http://schemas.openxmlformats.org/officeDocument/2006/relationships/hyperlink" Target="http://www.espnfc.us/report?gameId=395455" TargetMode="External"/><Relationship Id="rId508" Type="http://schemas.openxmlformats.org/officeDocument/2006/relationships/hyperlink" Target="http://www.espnfc.us/report?gameId=395465" TargetMode="External"/><Relationship Id="rId509" Type="http://schemas.openxmlformats.org/officeDocument/2006/relationships/hyperlink" Target="http://www.espnfc.us/report?gameId=395474" TargetMode="External"/><Relationship Id="rId160" Type="http://schemas.openxmlformats.org/officeDocument/2006/relationships/hyperlink" Target="http://www.espnfc.us/match?gameId=184453" TargetMode="External"/><Relationship Id="rId161" Type="http://schemas.openxmlformats.org/officeDocument/2006/relationships/hyperlink" Target="http://www.espnfc.us/match?gameId=188749" TargetMode="External"/><Relationship Id="rId162" Type="http://schemas.openxmlformats.org/officeDocument/2006/relationships/hyperlink" Target="http://www.espnfc.us/match?gameId=184397" TargetMode="External"/><Relationship Id="rId163" Type="http://schemas.openxmlformats.org/officeDocument/2006/relationships/hyperlink" Target="http://www.espnfc.us/match?gameId=184302" TargetMode="External"/><Relationship Id="rId164" Type="http://schemas.openxmlformats.org/officeDocument/2006/relationships/hyperlink" Target="http://www.espnfc.us/match?gameId=184283" TargetMode="External"/><Relationship Id="rId165" Type="http://schemas.openxmlformats.org/officeDocument/2006/relationships/hyperlink" Target="http://www.espnfc.us/match?gameId=186497" TargetMode="External"/><Relationship Id="rId166" Type="http://schemas.openxmlformats.org/officeDocument/2006/relationships/hyperlink" Target="http://www.espnfc.us/match?gameId=187797" TargetMode="External"/><Relationship Id="rId167" Type="http://schemas.openxmlformats.org/officeDocument/2006/relationships/hyperlink" Target="http://www.espnfc.us/match?gameId=186495" TargetMode="External"/><Relationship Id="rId168" Type="http://schemas.openxmlformats.org/officeDocument/2006/relationships/hyperlink" Target="http://www.espnfc.us/match?gameId=187788" TargetMode="External"/><Relationship Id="rId169" Type="http://schemas.openxmlformats.org/officeDocument/2006/relationships/hyperlink" Target="http://www.espnfc.us/match?gameId=216319" TargetMode="External"/><Relationship Id="rId220" Type="http://schemas.openxmlformats.org/officeDocument/2006/relationships/hyperlink" Target="http://www.espnfc.us/match?gameId=205464" TargetMode="External"/><Relationship Id="rId221" Type="http://schemas.openxmlformats.org/officeDocument/2006/relationships/hyperlink" Target="http://www.espnfc.us/match?gameId=199133" TargetMode="External"/><Relationship Id="rId222" Type="http://schemas.openxmlformats.org/officeDocument/2006/relationships/hyperlink" Target="http://www.espnfc.us/match?gameId=199126" TargetMode="External"/><Relationship Id="rId223" Type="http://schemas.openxmlformats.org/officeDocument/2006/relationships/hyperlink" Target="http://www.espnfc.us/match?gameId=205434" TargetMode="External"/><Relationship Id="rId224" Type="http://schemas.openxmlformats.org/officeDocument/2006/relationships/hyperlink" Target="http://www.espnfc.us/match?gameId=199116" TargetMode="External"/><Relationship Id="rId225" Type="http://schemas.openxmlformats.org/officeDocument/2006/relationships/hyperlink" Target="http://www.espnfc.us/match?gameId=199109" TargetMode="External"/><Relationship Id="rId226" Type="http://schemas.openxmlformats.org/officeDocument/2006/relationships/hyperlink" Target="http://www.espnfc.us/match?gameId=199100" TargetMode="External"/><Relationship Id="rId227" Type="http://schemas.openxmlformats.org/officeDocument/2006/relationships/hyperlink" Target="http://www.espnfc.us/match?gameId=199092" TargetMode="External"/><Relationship Id="rId228" Type="http://schemas.openxmlformats.org/officeDocument/2006/relationships/hyperlink" Target="http://www.espnfc.us/match?gameId=205341" TargetMode="External"/><Relationship Id="rId229" Type="http://schemas.openxmlformats.org/officeDocument/2006/relationships/hyperlink" Target="http://www.espnfc.us/match?gameId=191939" TargetMode="External"/><Relationship Id="rId390" Type="http://schemas.openxmlformats.org/officeDocument/2006/relationships/hyperlink" Target="http://www.espnfc.us/match?gameId=293162" TargetMode="External"/><Relationship Id="rId391" Type="http://schemas.openxmlformats.org/officeDocument/2006/relationships/hyperlink" Target="http://www.espnfc.us/match?gameId=311913" TargetMode="External"/><Relationship Id="rId392" Type="http://schemas.openxmlformats.org/officeDocument/2006/relationships/hyperlink" Target="http://www.espnfc.us/match?gameId=293075" TargetMode="External"/><Relationship Id="rId393" Type="http://schemas.openxmlformats.org/officeDocument/2006/relationships/hyperlink" Target="http://www.espnfc.us/match?gameId=292986" TargetMode="External"/><Relationship Id="rId394" Type="http://schemas.openxmlformats.org/officeDocument/2006/relationships/hyperlink" Target="http://www.espnfc.us/match?gameId=310125" TargetMode="External"/><Relationship Id="rId395" Type="http://schemas.openxmlformats.org/officeDocument/2006/relationships/hyperlink" Target="http://www.espnfc.us/match?gameId=292961" TargetMode="External"/><Relationship Id="rId396" Type="http://schemas.openxmlformats.org/officeDocument/2006/relationships/hyperlink" Target="http://www.espnfc.us/match?gameId=293100" TargetMode="External"/><Relationship Id="rId397" Type="http://schemas.openxmlformats.org/officeDocument/2006/relationships/hyperlink" Target="http://www.espnfc.us/match?gameId=293014" TargetMode="External"/><Relationship Id="rId398" Type="http://schemas.openxmlformats.org/officeDocument/2006/relationships/hyperlink" Target="http://www.espnfc.us/match?gameId=293098" TargetMode="External"/><Relationship Id="rId399" Type="http://schemas.openxmlformats.org/officeDocument/2006/relationships/hyperlink" Target="http://www.espnfc.us/match?gameId=292953" TargetMode="External"/><Relationship Id="rId450" Type="http://schemas.openxmlformats.org/officeDocument/2006/relationships/hyperlink" Target="http://www.espnfc.us/match?gameId=317963" TargetMode="External"/><Relationship Id="rId451" Type="http://schemas.openxmlformats.org/officeDocument/2006/relationships/hyperlink" Target="http://www.espnfc.us/match?gameId=318249" TargetMode="External"/><Relationship Id="rId452" Type="http://schemas.openxmlformats.org/officeDocument/2006/relationships/hyperlink" Target="http://www.espnfc.us/match?gameId=318238" TargetMode="External"/><Relationship Id="rId453" Type="http://schemas.openxmlformats.org/officeDocument/2006/relationships/hyperlink" Target="http://www.espnfc.us/match?gameId=318068" TargetMode="External"/><Relationship Id="rId454" Type="http://schemas.openxmlformats.org/officeDocument/2006/relationships/hyperlink" Target="http://www.espnfc.us/match?gameId=318226" TargetMode="External"/><Relationship Id="rId455" Type="http://schemas.openxmlformats.org/officeDocument/2006/relationships/hyperlink" Target="http://www.espnfc.us/match?gameId=331213" TargetMode="External"/><Relationship Id="rId456" Type="http://schemas.openxmlformats.org/officeDocument/2006/relationships/hyperlink" Target="http://www.espnfc.us/match?gameId=318031" TargetMode="External"/><Relationship Id="rId457" Type="http://schemas.openxmlformats.org/officeDocument/2006/relationships/hyperlink" Target="http://www.espnfc.us/match?gameId=318077" TargetMode="External"/><Relationship Id="rId458" Type="http://schemas.openxmlformats.org/officeDocument/2006/relationships/hyperlink" Target="http://www.espnfc.us/match?gameId=331174" TargetMode="External"/></Relationships>
</file>

<file path=xl/worksheets/_rels/sheet11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spnfc.us/match?gameId=260515" TargetMode="External"/><Relationship Id="rId284" Type="http://schemas.openxmlformats.org/officeDocument/2006/relationships/hyperlink" Target="http://www.espnfc.us/match?gameId=243713" TargetMode="External"/><Relationship Id="rId285" Type="http://schemas.openxmlformats.org/officeDocument/2006/relationships/hyperlink" Target="http://www.espnfc.us/match?gameId=243599" TargetMode="External"/><Relationship Id="rId286" Type="http://schemas.openxmlformats.org/officeDocument/2006/relationships/hyperlink" Target="http://www.espnfc.us/match?gameId=261515" TargetMode="External"/><Relationship Id="rId287" Type="http://schemas.openxmlformats.org/officeDocument/2006/relationships/hyperlink" Target="http://www.espnfc.us/match?gameId=243497" TargetMode="External"/><Relationship Id="rId288" Type="http://schemas.openxmlformats.org/officeDocument/2006/relationships/hyperlink" Target="http://www.espnfc.us/match?gameId=243451" TargetMode="External"/><Relationship Id="rId289" Type="http://schemas.openxmlformats.org/officeDocument/2006/relationships/hyperlink" Target="http://www.espnfc.us/match?gameId=260554" TargetMode="External"/><Relationship Id="rId170" Type="http://schemas.openxmlformats.org/officeDocument/2006/relationships/hyperlink" Target="http://www.espnfc.us/match?gameId=203985" TargetMode="External"/><Relationship Id="rId171" Type="http://schemas.openxmlformats.org/officeDocument/2006/relationships/hyperlink" Target="http://www.espnfc.us/match?gameId=203976" TargetMode="External"/><Relationship Id="rId172" Type="http://schemas.openxmlformats.org/officeDocument/2006/relationships/hyperlink" Target="http://www.espnfc.us/match?gameId=203966" TargetMode="External"/><Relationship Id="rId173" Type="http://schemas.openxmlformats.org/officeDocument/2006/relationships/hyperlink" Target="http://www.espnfc.us/match?gameId=203952" TargetMode="External"/><Relationship Id="rId174" Type="http://schemas.openxmlformats.org/officeDocument/2006/relationships/hyperlink" Target="http://www.espnfc.us/match?gameId=203952" TargetMode="External"/><Relationship Id="rId175" Type="http://schemas.openxmlformats.org/officeDocument/2006/relationships/hyperlink" Target="http://www.espnfc.us/match?gameId=211979" TargetMode="External"/><Relationship Id="rId176" Type="http://schemas.openxmlformats.org/officeDocument/2006/relationships/hyperlink" Target="http://www.espnfc.us/match?gameId=203942" TargetMode="External"/><Relationship Id="rId177" Type="http://schemas.openxmlformats.org/officeDocument/2006/relationships/hyperlink" Target="http://www.espnfc.us/match?gameId=203942" TargetMode="External"/><Relationship Id="rId178" Type="http://schemas.openxmlformats.org/officeDocument/2006/relationships/hyperlink" Target="http://www.espnfc.us/match?gameId=212076" TargetMode="External"/><Relationship Id="rId179" Type="http://schemas.openxmlformats.org/officeDocument/2006/relationships/hyperlink" Target="http://www.espnfc.us/match?gameId=204941" TargetMode="External"/><Relationship Id="rId290" Type="http://schemas.openxmlformats.org/officeDocument/2006/relationships/hyperlink" Target="http://www.espnfc.us/match?gameId=243338" TargetMode="External"/><Relationship Id="rId291" Type="http://schemas.openxmlformats.org/officeDocument/2006/relationships/hyperlink" Target="http://www.espnfc.us/match?gameId=243291" TargetMode="External"/><Relationship Id="rId292" Type="http://schemas.openxmlformats.org/officeDocument/2006/relationships/hyperlink" Target="http://www.espnfc.us/match?gameId=258924" TargetMode="External"/><Relationship Id="rId293" Type="http://schemas.openxmlformats.org/officeDocument/2006/relationships/hyperlink" Target="http://www.espnfc.us/match?gameId=254719" TargetMode="External"/><Relationship Id="rId294" Type="http://schemas.openxmlformats.org/officeDocument/2006/relationships/hyperlink" Target="http://www.espnfc.us/match?gameId=242783" TargetMode="External"/><Relationship Id="rId295" Type="http://schemas.openxmlformats.org/officeDocument/2006/relationships/hyperlink" Target="http://www.espnfc.us/match?gameId=256075" TargetMode="External"/><Relationship Id="rId296" Type="http://schemas.openxmlformats.org/officeDocument/2006/relationships/hyperlink" Target="http://www.espnfc.us/match?gameId=242716" TargetMode="External"/><Relationship Id="rId297" Type="http://schemas.openxmlformats.org/officeDocument/2006/relationships/hyperlink" Target="http://www.espnfc.us/match?gameId=256591" TargetMode="External"/><Relationship Id="rId298" Type="http://schemas.openxmlformats.org/officeDocument/2006/relationships/hyperlink" Target="http://www.espnfc.us/match?gameId=242670" TargetMode="External"/><Relationship Id="rId299" Type="http://schemas.openxmlformats.org/officeDocument/2006/relationships/hyperlink" Target="http://www.espnfc.us/match?gameId=236431" TargetMode="External"/><Relationship Id="rId180" Type="http://schemas.openxmlformats.org/officeDocument/2006/relationships/hyperlink" Target="http://www.espnfc.us/match?gameId=203921" TargetMode="External"/><Relationship Id="rId181" Type="http://schemas.openxmlformats.org/officeDocument/2006/relationships/hyperlink" Target="http://www.espnfc.us/match?gameId=203909" TargetMode="External"/><Relationship Id="rId182" Type="http://schemas.openxmlformats.org/officeDocument/2006/relationships/hyperlink" Target="http://www.espnfc.us/match?gameId=203899" TargetMode="External"/><Relationship Id="rId183" Type="http://schemas.openxmlformats.org/officeDocument/2006/relationships/hyperlink" Target="http://www.espnfc.us/match?gameId=203889" TargetMode="External"/><Relationship Id="rId184" Type="http://schemas.openxmlformats.org/officeDocument/2006/relationships/hyperlink" Target="http://www.espnfc.us/match?gameId=203880" TargetMode="External"/><Relationship Id="rId185" Type="http://schemas.openxmlformats.org/officeDocument/2006/relationships/hyperlink" Target="http://www.espnfc.us/match?gameId=203870" TargetMode="External"/><Relationship Id="rId186" Type="http://schemas.openxmlformats.org/officeDocument/2006/relationships/hyperlink" Target="http://www.espnfc.us/match?gameId=203870" TargetMode="External"/><Relationship Id="rId187" Type="http://schemas.openxmlformats.org/officeDocument/2006/relationships/hyperlink" Target="http://www.espnfc.us/match?gameId=203861" TargetMode="External"/><Relationship Id="rId188" Type="http://schemas.openxmlformats.org/officeDocument/2006/relationships/hyperlink" Target="http://www.espnfc.us/match?gameId=203851" TargetMode="External"/><Relationship Id="rId189" Type="http://schemas.openxmlformats.org/officeDocument/2006/relationships/hyperlink" Target="http://www.espnfc.us/match?gameId=203842" TargetMode="External"/><Relationship Id="rId700" Type="http://schemas.openxmlformats.org/officeDocument/2006/relationships/hyperlink" Target="http://www.espnfc.us/report?gameId=433718" TargetMode="External"/><Relationship Id="rId701" Type="http://schemas.openxmlformats.org/officeDocument/2006/relationships/hyperlink" Target="http://www.espnfc.us/report?gameId=433736" TargetMode="External"/><Relationship Id="rId702" Type="http://schemas.openxmlformats.org/officeDocument/2006/relationships/hyperlink" Target="http://www.espnfc.us/report?gameId=433739" TargetMode="External"/><Relationship Id="rId703" Type="http://schemas.openxmlformats.org/officeDocument/2006/relationships/hyperlink" Target="http://www.espnfc.us/report?gameId=433750" TargetMode="External"/><Relationship Id="rId704" Type="http://schemas.openxmlformats.org/officeDocument/2006/relationships/hyperlink" Target="http://www.espnfc.us/report?gameId=433789" TargetMode="External"/><Relationship Id="rId10" Type="http://schemas.openxmlformats.org/officeDocument/2006/relationships/hyperlink" Target="http://www.espnfc.us/match?gameId=65075" TargetMode="External"/><Relationship Id="rId11" Type="http://schemas.openxmlformats.org/officeDocument/2006/relationships/hyperlink" Target="http://www.espnfc.us/match?gameId=65009" TargetMode="External"/><Relationship Id="rId12" Type="http://schemas.openxmlformats.org/officeDocument/2006/relationships/hyperlink" Target="http://www.espnfc.us/match?gameId=64889" TargetMode="External"/><Relationship Id="rId190" Type="http://schemas.openxmlformats.org/officeDocument/2006/relationships/hyperlink" Target="http://www.espnfc.us/match?gameId=203832" TargetMode="External"/><Relationship Id="rId191" Type="http://schemas.openxmlformats.org/officeDocument/2006/relationships/hyperlink" Target="http://www.espnfc.us/match?gameId=204980" TargetMode="External"/><Relationship Id="rId192" Type="http://schemas.openxmlformats.org/officeDocument/2006/relationships/hyperlink" Target="http://www.espnfc.us/match?gameId=206333" TargetMode="External"/><Relationship Id="rId193" Type="http://schemas.openxmlformats.org/officeDocument/2006/relationships/hyperlink" Target="http://www.espnfc.us/match?gameId=203812" TargetMode="External"/><Relationship Id="rId194" Type="http://schemas.openxmlformats.org/officeDocument/2006/relationships/hyperlink" Target="http://www.espnfc.us/match?gameId=203803" TargetMode="External"/><Relationship Id="rId195" Type="http://schemas.openxmlformats.org/officeDocument/2006/relationships/hyperlink" Target="http://www.espnfc.us/match?gameId=203784" TargetMode="External"/><Relationship Id="rId196" Type="http://schemas.openxmlformats.org/officeDocument/2006/relationships/hyperlink" Target="http://www.espnfc.us/match?gameId=203770" TargetMode="External"/><Relationship Id="rId197" Type="http://schemas.openxmlformats.org/officeDocument/2006/relationships/hyperlink" Target="http://www.espnfc.us/match?gameId=198225" TargetMode="External"/><Relationship Id="rId198" Type="http://schemas.openxmlformats.org/officeDocument/2006/relationships/hyperlink" Target="http://www.espnfc.us/match?gameId=191973" TargetMode="External"/><Relationship Id="rId199" Type="http://schemas.openxmlformats.org/officeDocument/2006/relationships/hyperlink" Target="http://www.espnfc.us/match?gameId=191964" TargetMode="External"/><Relationship Id="rId13" Type="http://schemas.openxmlformats.org/officeDocument/2006/relationships/hyperlink" Target="http://www.espnfc.us/match?gameId=64840" TargetMode="External"/><Relationship Id="rId14" Type="http://schemas.openxmlformats.org/officeDocument/2006/relationships/hyperlink" Target="http://www.espnfc.us/match?gameId=64809" TargetMode="External"/><Relationship Id="rId15" Type="http://schemas.openxmlformats.org/officeDocument/2006/relationships/hyperlink" Target="http://www.espnfc.us/match?gameId=64749" TargetMode="External"/><Relationship Id="rId16" Type="http://schemas.openxmlformats.org/officeDocument/2006/relationships/hyperlink" Target="http://www.espnfc.us/match?gameId=64731" TargetMode="External"/><Relationship Id="rId17" Type="http://schemas.openxmlformats.org/officeDocument/2006/relationships/hyperlink" Target="http://www.espnfc.us/match?gameId=64658" TargetMode="External"/><Relationship Id="rId18" Type="http://schemas.openxmlformats.org/officeDocument/2006/relationships/hyperlink" Target="http://www.espnfc.us/match?gameId=64599" TargetMode="External"/><Relationship Id="rId19" Type="http://schemas.openxmlformats.org/officeDocument/2006/relationships/hyperlink" Target="http://www.espnfc.us/match?gameId=64533" TargetMode="External"/><Relationship Id="rId705" Type="http://schemas.openxmlformats.org/officeDocument/2006/relationships/hyperlink" Target="http://www.espnfc.us/match?gameId=439449" TargetMode="External"/><Relationship Id="rId706" Type="http://schemas.openxmlformats.org/officeDocument/2006/relationships/hyperlink" Target="http://www.espnfc.us/report?gameId=433803" TargetMode="External"/><Relationship Id="rId707" Type="http://schemas.openxmlformats.org/officeDocument/2006/relationships/hyperlink" Target="http://www.espnfc.us/report?gameId=433809" TargetMode="External"/><Relationship Id="rId708" Type="http://schemas.openxmlformats.org/officeDocument/2006/relationships/hyperlink" Target="http://www.espnfc.us/report?gameId=433818" TargetMode="External"/><Relationship Id="rId709" Type="http://schemas.openxmlformats.org/officeDocument/2006/relationships/hyperlink" Target="http://www.espnfc.us/report?gameId=437057" TargetMode="External"/><Relationship Id="rId710" Type="http://schemas.openxmlformats.org/officeDocument/2006/relationships/hyperlink" Target="http://www.espnfc.us/report?gameId=433827" TargetMode="External"/><Relationship Id="rId711" Type="http://schemas.openxmlformats.org/officeDocument/2006/relationships/hyperlink" Target="http://www.espnfc.us/report?gameId=434184" TargetMode="External"/><Relationship Id="rId712" Type="http://schemas.openxmlformats.org/officeDocument/2006/relationships/hyperlink" Target="http://www.espnfc.us/report?gameId=433837" TargetMode="External"/><Relationship Id="rId713" Type="http://schemas.openxmlformats.org/officeDocument/2006/relationships/hyperlink" Target="http://www.espnfc.us/report?gameId=434192" TargetMode="External"/><Relationship Id="rId714" Type="http://schemas.openxmlformats.org/officeDocument/2006/relationships/hyperlink" Target="http://www.espnfc.us/report?gameId=433858" TargetMode="External"/><Relationship Id="rId20" Type="http://schemas.openxmlformats.org/officeDocument/2006/relationships/hyperlink" Target="http://www.espnfc.us/match?gameId=64476" TargetMode="External"/><Relationship Id="rId21" Type="http://schemas.openxmlformats.org/officeDocument/2006/relationships/hyperlink" Target="http://www.espnfc.us/match?gameId=64416" TargetMode="External"/><Relationship Id="rId22" Type="http://schemas.openxmlformats.org/officeDocument/2006/relationships/hyperlink" Target="http://www.espnfc.us/match?gameId=64353" TargetMode="External"/><Relationship Id="rId23" Type="http://schemas.openxmlformats.org/officeDocument/2006/relationships/hyperlink" Target="http://www.espnfc.us/match?gameId=64225" TargetMode="External"/><Relationship Id="rId24" Type="http://schemas.openxmlformats.org/officeDocument/2006/relationships/hyperlink" Target="http://www.espnfc.us/match?gameId=64149" TargetMode="External"/><Relationship Id="rId25" Type="http://schemas.openxmlformats.org/officeDocument/2006/relationships/hyperlink" Target="http://www.espnfc.us/match?gameId=64079" TargetMode="External"/><Relationship Id="rId26" Type="http://schemas.openxmlformats.org/officeDocument/2006/relationships/hyperlink" Target="http://www.espnfc.us/match?gameId=63960" TargetMode="External"/><Relationship Id="rId27" Type="http://schemas.openxmlformats.org/officeDocument/2006/relationships/hyperlink" Target="http://www.espnfc.us/match?gameId=63810" TargetMode="External"/><Relationship Id="rId28" Type="http://schemas.openxmlformats.org/officeDocument/2006/relationships/hyperlink" Target="http://www.espnfc.us/match?gameId=63241" TargetMode="External"/><Relationship Id="rId29" Type="http://schemas.openxmlformats.org/officeDocument/2006/relationships/hyperlink" Target="http://www.espnfc.us/match?gameId=61735" TargetMode="External"/><Relationship Id="rId715" Type="http://schemas.openxmlformats.org/officeDocument/2006/relationships/hyperlink" Target="http://www.espnfc.us/report?gameId=433874" TargetMode="External"/><Relationship Id="rId716" Type="http://schemas.openxmlformats.org/officeDocument/2006/relationships/hyperlink" Target="http://www.espnfc.us/report?gameId=434223" TargetMode="External"/><Relationship Id="rId717" Type="http://schemas.openxmlformats.org/officeDocument/2006/relationships/hyperlink" Target="http://www.espnfc.us/report?gameId=433878" TargetMode="External"/><Relationship Id="rId718" Type="http://schemas.openxmlformats.org/officeDocument/2006/relationships/hyperlink" Target="http://www.espnfc.us/report?gameId=434226" TargetMode="External"/><Relationship Id="rId719" Type="http://schemas.openxmlformats.org/officeDocument/2006/relationships/hyperlink" Target="http://www.espnfc.us/report?gameId=433898" TargetMode="External"/><Relationship Id="rId600" Type="http://schemas.openxmlformats.org/officeDocument/2006/relationships/hyperlink" Target="http://www.espnfc.us/match?gameId=383631" TargetMode="External"/><Relationship Id="rId601" Type="http://schemas.openxmlformats.org/officeDocument/2006/relationships/hyperlink" Target="http://www.espnfc.us/match?gameId=367212" TargetMode="External"/><Relationship Id="rId602" Type="http://schemas.openxmlformats.org/officeDocument/2006/relationships/hyperlink" Target="http://www.espnfc.us/match?gameId=367227" TargetMode="External"/><Relationship Id="rId603" Type="http://schemas.openxmlformats.org/officeDocument/2006/relationships/hyperlink" Target="http://www.espnfc.us/match?gameId=367230" TargetMode="External"/><Relationship Id="rId604" Type="http://schemas.openxmlformats.org/officeDocument/2006/relationships/hyperlink" Target="http://www.espnfc.us/match?gameId=383637" TargetMode="External"/><Relationship Id="rId605" Type="http://schemas.openxmlformats.org/officeDocument/2006/relationships/hyperlink" Target="http://www.espnfc.us/match?gameId=367238" TargetMode="External"/><Relationship Id="rId606" Type="http://schemas.openxmlformats.org/officeDocument/2006/relationships/hyperlink" Target="http://www.espnfc.us/match?gameId=387341" TargetMode="External"/><Relationship Id="rId607" Type="http://schemas.openxmlformats.org/officeDocument/2006/relationships/hyperlink" Target="http://www.espnfc.us/match?gameId=387341" TargetMode="External"/><Relationship Id="rId608" Type="http://schemas.openxmlformats.org/officeDocument/2006/relationships/hyperlink" Target="http://www.espnfc.us/match?gameId=367249" TargetMode="External"/><Relationship Id="rId609" Type="http://schemas.openxmlformats.org/officeDocument/2006/relationships/hyperlink" Target="http://www.espnfc.us/match?gameId=367287" TargetMode="External"/><Relationship Id="rId720" Type="http://schemas.openxmlformats.org/officeDocument/2006/relationships/hyperlink" Target="http://www.espnfc.us/report?gameId=433912" TargetMode="External"/><Relationship Id="rId721" Type="http://schemas.openxmlformats.org/officeDocument/2006/relationships/hyperlink" Target="http://www.espnfc.us/report?gameId=434240" TargetMode="External"/><Relationship Id="rId722" Type="http://schemas.openxmlformats.org/officeDocument/2006/relationships/hyperlink" Target="http://www.espnfc.us/report?gameId=433922" TargetMode="External"/><Relationship Id="rId723" Type="http://schemas.openxmlformats.org/officeDocument/2006/relationships/hyperlink" Target="http://www.espnfc.us/report?gameId=433935" TargetMode="External"/><Relationship Id="rId724" Type="http://schemas.openxmlformats.org/officeDocument/2006/relationships/hyperlink" Target="http://www.espnfc.us/report?gameId=433943" TargetMode="External"/><Relationship Id="rId30" Type="http://schemas.openxmlformats.org/officeDocument/2006/relationships/hyperlink" Target="http://www.espnfc.us/match?gameId=60609" TargetMode="External"/><Relationship Id="rId31" Type="http://schemas.openxmlformats.org/officeDocument/2006/relationships/hyperlink" Target="http://www.espnfc.us/match?gameId=151469" TargetMode="External"/><Relationship Id="rId32" Type="http://schemas.openxmlformats.org/officeDocument/2006/relationships/hyperlink" Target="http://www.espnfc.us/match?gameId=151502" TargetMode="External"/><Relationship Id="rId33" Type="http://schemas.openxmlformats.org/officeDocument/2006/relationships/hyperlink" Target="http://www.espnfc.us/match?gameId=150956" TargetMode="External"/><Relationship Id="rId34" Type="http://schemas.openxmlformats.org/officeDocument/2006/relationships/hyperlink" Target="http://www.espnfc.us/match?gameId=150677" TargetMode="External"/><Relationship Id="rId35" Type="http://schemas.openxmlformats.org/officeDocument/2006/relationships/hyperlink" Target="http://www.espnfc.us/match?gameId=150133" TargetMode="External"/><Relationship Id="rId36" Type="http://schemas.openxmlformats.org/officeDocument/2006/relationships/hyperlink" Target="http://www.espnfc.us/match?gameId=148963" TargetMode="External"/><Relationship Id="rId37" Type="http://schemas.openxmlformats.org/officeDocument/2006/relationships/hyperlink" Target="http://www.espnfc.us/match?gameId=147934" TargetMode="External"/><Relationship Id="rId38" Type="http://schemas.openxmlformats.org/officeDocument/2006/relationships/hyperlink" Target="http://www.espnfc.us/match?gameId=146852" TargetMode="External"/><Relationship Id="rId39" Type="http://schemas.openxmlformats.org/officeDocument/2006/relationships/hyperlink" Target="http://www.espnfc.us/match?gameId=146016" TargetMode="External"/><Relationship Id="rId725" Type="http://schemas.openxmlformats.org/officeDocument/2006/relationships/hyperlink" Target="http://www.espnfc.us/report?gameId=434264" TargetMode="External"/><Relationship Id="rId726" Type="http://schemas.openxmlformats.org/officeDocument/2006/relationships/hyperlink" Target="http://www.espnfc.us/report?gameId=433953" TargetMode="External"/><Relationship Id="rId727" Type="http://schemas.openxmlformats.org/officeDocument/2006/relationships/hyperlink" Target="http://www.espnfc.us/report?gameId=433959" TargetMode="External"/><Relationship Id="rId728" Type="http://schemas.openxmlformats.org/officeDocument/2006/relationships/hyperlink" Target="http://www.espnfc.us/report?gameId=433973" TargetMode="External"/><Relationship Id="rId729" Type="http://schemas.openxmlformats.org/officeDocument/2006/relationships/drawing" Target="../drawings/drawing11.xml"/><Relationship Id="rId610" Type="http://schemas.openxmlformats.org/officeDocument/2006/relationships/hyperlink" Target="http://www.espnfc.us/match?gameId=367292" TargetMode="External"/><Relationship Id="rId611" Type="http://schemas.openxmlformats.org/officeDocument/2006/relationships/hyperlink" Target="http://www.espnfc.us/match?gameId=383573" TargetMode="External"/><Relationship Id="rId612" Type="http://schemas.openxmlformats.org/officeDocument/2006/relationships/hyperlink" Target="http://www.espnfc.us/match?gameId=383573" TargetMode="External"/><Relationship Id="rId613" Type="http://schemas.openxmlformats.org/officeDocument/2006/relationships/hyperlink" Target="http://www.espnfc.us/match?gameId=367302" TargetMode="External"/><Relationship Id="rId614" Type="http://schemas.openxmlformats.org/officeDocument/2006/relationships/hyperlink" Target="http://www.espnfc.us/match?gameId=367311" TargetMode="External"/><Relationship Id="rId615" Type="http://schemas.openxmlformats.org/officeDocument/2006/relationships/hyperlink" Target="http://www.espnfc.us/match?gameId=367325" TargetMode="External"/><Relationship Id="rId616" Type="http://schemas.openxmlformats.org/officeDocument/2006/relationships/hyperlink" Target="http://www.espnfc.us/match?gameId=367329" TargetMode="External"/><Relationship Id="rId617" Type="http://schemas.openxmlformats.org/officeDocument/2006/relationships/hyperlink" Target="http://www.espnfc.us/match?gameId=382712" TargetMode="External"/><Relationship Id="rId618" Type="http://schemas.openxmlformats.org/officeDocument/2006/relationships/hyperlink" Target="http://www.espnfc.us/match?gameId=369185" TargetMode="External"/><Relationship Id="rId619" Type="http://schemas.openxmlformats.org/officeDocument/2006/relationships/hyperlink" Target="http://www.espnfc.us/match?gameId=380701" TargetMode="External"/><Relationship Id="rId500" Type="http://schemas.openxmlformats.org/officeDocument/2006/relationships/hyperlink" Target="http://www.espnfc.us/match?gameId=299389" TargetMode="External"/><Relationship Id="rId501" Type="http://schemas.openxmlformats.org/officeDocument/2006/relationships/hyperlink" Target="http://www.espnfc.us/match?gameId=312289" TargetMode="External"/><Relationship Id="rId502" Type="http://schemas.openxmlformats.org/officeDocument/2006/relationships/hyperlink" Target="http://www.espnfc.us/match?gameId=306980" TargetMode="External"/><Relationship Id="rId503" Type="http://schemas.openxmlformats.org/officeDocument/2006/relationships/hyperlink" Target="http://www.espnfc.us/match?gameId=306218" TargetMode="External"/><Relationship Id="rId504" Type="http://schemas.openxmlformats.org/officeDocument/2006/relationships/hyperlink" Target="http://www.espnfc.us/match?gameId=365127" TargetMode="External"/><Relationship Id="rId505" Type="http://schemas.openxmlformats.org/officeDocument/2006/relationships/hyperlink" Target="http://www.espnfc.us/match?gameId=345535" TargetMode="External"/><Relationship Id="rId506" Type="http://schemas.openxmlformats.org/officeDocument/2006/relationships/hyperlink" Target="http://www.espnfc.us/match?gameId=345573" TargetMode="External"/><Relationship Id="rId507" Type="http://schemas.openxmlformats.org/officeDocument/2006/relationships/hyperlink" Target="http://www.espnfc.us/match?gameId=345545" TargetMode="External"/><Relationship Id="rId508" Type="http://schemas.openxmlformats.org/officeDocument/2006/relationships/hyperlink" Target="http://www.espnfc.us/match?gameId=364635" TargetMode="External"/><Relationship Id="rId509" Type="http://schemas.openxmlformats.org/officeDocument/2006/relationships/hyperlink" Target="http://www.espnfc.us/match?gameId=345556" TargetMode="External"/><Relationship Id="rId40" Type="http://schemas.openxmlformats.org/officeDocument/2006/relationships/hyperlink" Target="http://www.espnfc.us/match?gameId=145321" TargetMode="External"/><Relationship Id="rId41" Type="http://schemas.openxmlformats.org/officeDocument/2006/relationships/hyperlink" Target="http://www.espnfc.us/match?gameId=143361" TargetMode="External"/><Relationship Id="rId42" Type="http://schemas.openxmlformats.org/officeDocument/2006/relationships/hyperlink" Target="http://www.espnfc.us/match?gameId=142129" TargetMode="External"/><Relationship Id="rId43" Type="http://schemas.openxmlformats.org/officeDocument/2006/relationships/hyperlink" Target="http://www.espnfc.us/match?gameId=138530" TargetMode="External"/><Relationship Id="rId44" Type="http://schemas.openxmlformats.org/officeDocument/2006/relationships/hyperlink" Target="http://www.espnfc.us/match?gameId=135848" TargetMode="External"/><Relationship Id="rId45" Type="http://schemas.openxmlformats.org/officeDocument/2006/relationships/hyperlink" Target="http://www.espnfc.us/match?gameId=133908" TargetMode="External"/><Relationship Id="rId46" Type="http://schemas.openxmlformats.org/officeDocument/2006/relationships/hyperlink" Target="http://www.espnfc.us/match?gameId=132124" TargetMode="External"/><Relationship Id="rId47" Type="http://schemas.openxmlformats.org/officeDocument/2006/relationships/hyperlink" Target="http://www.espnfc.us/match?gameId=132087" TargetMode="External"/><Relationship Id="rId48" Type="http://schemas.openxmlformats.org/officeDocument/2006/relationships/hyperlink" Target="http://www.espnfc.us/match?gameId=132016" TargetMode="External"/><Relationship Id="rId49" Type="http://schemas.openxmlformats.org/officeDocument/2006/relationships/hyperlink" Target="http://www.espnfc.us/match?gameId=131892" TargetMode="External"/><Relationship Id="rId620" Type="http://schemas.openxmlformats.org/officeDocument/2006/relationships/hyperlink" Target="http://www.espnfc.us/match?gameId=367346" TargetMode="External"/><Relationship Id="rId621" Type="http://schemas.openxmlformats.org/officeDocument/2006/relationships/hyperlink" Target="http://www.espnfc.us/match?gameId=367359" TargetMode="External"/><Relationship Id="rId622" Type="http://schemas.openxmlformats.org/officeDocument/2006/relationships/hyperlink" Target="http://www.espnfc.us/match?gameId=367367" TargetMode="External"/><Relationship Id="rId623" Type="http://schemas.openxmlformats.org/officeDocument/2006/relationships/hyperlink" Target="http://www.espnfc.us/match?gameId=380721" TargetMode="External"/><Relationship Id="rId624" Type="http://schemas.openxmlformats.org/officeDocument/2006/relationships/hyperlink" Target="http://www.espnfc.us/match?gameId=367391" TargetMode="External"/><Relationship Id="rId625" Type="http://schemas.openxmlformats.org/officeDocument/2006/relationships/hyperlink" Target="http://www.espnfc.us/match?gameId=381798" TargetMode="External"/><Relationship Id="rId626" Type="http://schemas.openxmlformats.org/officeDocument/2006/relationships/hyperlink" Target="http://www.espnfc.us/match?gameId=367403" TargetMode="External"/><Relationship Id="rId627" Type="http://schemas.openxmlformats.org/officeDocument/2006/relationships/hyperlink" Target="http://www.espnfc.us/match?gameId=380756" TargetMode="External"/><Relationship Id="rId628" Type="http://schemas.openxmlformats.org/officeDocument/2006/relationships/hyperlink" Target="http://www.espnfc.us/match?gameId=367408" TargetMode="External"/><Relationship Id="rId629" Type="http://schemas.openxmlformats.org/officeDocument/2006/relationships/hyperlink" Target="http://www.espnfc.us/match?gameId=380770" TargetMode="External"/><Relationship Id="rId510" Type="http://schemas.openxmlformats.org/officeDocument/2006/relationships/hyperlink" Target="http://www.espnfc.us/match?gameId=364633" TargetMode="External"/><Relationship Id="rId511" Type="http://schemas.openxmlformats.org/officeDocument/2006/relationships/hyperlink" Target="http://www.espnfc.us/match?gameId=345561" TargetMode="External"/><Relationship Id="rId512" Type="http://schemas.openxmlformats.org/officeDocument/2006/relationships/hyperlink" Target="http://www.espnfc.us/match?gameId=345600" TargetMode="External"/><Relationship Id="rId513" Type="http://schemas.openxmlformats.org/officeDocument/2006/relationships/hyperlink" Target="http://www.espnfc.us/match?gameId=364139" TargetMode="External"/><Relationship Id="rId514" Type="http://schemas.openxmlformats.org/officeDocument/2006/relationships/hyperlink" Target="http://www.espnfc.us/match?gameId=363521" TargetMode="External"/><Relationship Id="rId515" Type="http://schemas.openxmlformats.org/officeDocument/2006/relationships/hyperlink" Target="http://www.espnfc.us/match?gameId=345580" TargetMode="External"/><Relationship Id="rId516" Type="http://schemas.openxmlformats.org/officeDocument/2006/relationships/hyperlink" Target="http://www.espnfc.us/match?gameId=363517" TargetMode="External"/><Relationship Id="rId517" Type="http://schemas.openxmlformats.org/officeDocument/2006/relationships/hyperlink" Target="http://www.espnfc.us/match?gameId=363606" TargetMode="External"/><Relationship Id="rId518" Type="http://schemas.openxmlformats.org/officeDocument/2006/relationships/hyperlink" Target="http://www.espnfc.us/match?gameId=345879" TargetMode="External"/><Relationship Id="rId519" Type="http://schemas.openxmlformats.org/officeDocument/2006/relationships/hyperlink" Target="http://www.espnfc.us/match?gameId=345599" TargetMode="External"/><Relationship Id="rId50" Type="http://schemas.openxmlformats.org/officeDocument/2006/relationships/hyperlink" Target="http://www.espnfc.us/match?gameId=131797" TargetMode="External"/><Relationship Id="rId51" Type="http://schemas.openxmlformats.org/officeDocument/2006/relationships/hyperlink" Target="http://www.espnfc.us/match?gameId=131662" TargetMode="External"/><Relationship Id="rId52" Type="http://schemas.openxmlformats.org/officeDocument/2006/relationships/hyperlink" Target="http://www.espnfc.us/match?gameId=131577" TargetMode="External"/><Relationship Id="rId53" Type="http://schemas.openxmlformats.org/officeDocument/2006/relationships/hyperlink" Target="http://www.espnfc.us/match?gameId=131524" TargetMode="External"/><Relationship Id="rId54" Type="http://schemas.openxmlformats.org/officeDocument/2006/relationships/hyperlink" Target="http://www.espnfc.us/match?gameId=131331" TargetMode="External"/><Relationship Id="rId55" Type="http://schemas.openxmlformats.org/officeDocument/2006/relationships/hyperlink" Target="http://www.espnfc.us/match?gameId=130503" TargetMode="External"/><Relationship Id="rId56" Type="http://schemas.openxmlformats.org/officeDocument/2006/relationships/hyperlink" Target="http://www.espnfc.us/match?gameId=129947" TargetMode="External"/><Relationship Id="rId57" Type="http://schemas.openxmlformats.org/officeDocument/2006/relationships/hyperlink" Target="http://www.espnfc.us/match?gameId=129856" TargetMode="External"/><Relationship Id="rId58" Type="http://schemas.openxmlformats.org/officeDocument/2006/relationships/hyperlink" Target="http://www.espnfc.us/match?gameId=128978" TargetMode="External"/><Relationship Id="rId59" Type="http://schemas.openxmlformats.org/officeDocument/2006/relationships/hyperlink" Target="http://www.espnfc.us/match?gameId=128102" TargetMode="External"/><Relationship Id="rId400" Type="http://schemas.openxmlformats.org/officeDocument/2006/relationships/hyperlink" Target="http://www.espnfc.us/match?gameId=293184" TargetMode="External"/><Relationship Id="rId401" Type="http://schemas.openxmlformats.org/officeDocument/2006/relationships/hyperlink" Target="http://www.espnfc.us/match?gameId=292901" TargetMode="External"/><Relationship Id="rId402" Type="http://schemas.openxmlformats.org/officeDocument/2006/relationships/hyperlink" Target="http://www.espnfc.us/match?gameId=307784" TargetMode="External"/><Relationship Id="rId403" Type="http://schemas.openxmlformats.org/officeDocument/2006/relationships/hyperlink" Target="http://www.espnfc.us/match?gameId=292994" TargetMode="External"/><Relationship Id="rId404" Type="http://schemas.openxmlformats.org/officeDocument/2006/relationships/hyperlink" Target="http://www.espnfc.us/match?gameId=292997" TargetMode="External"/><Relationship Id="rId405" Type="http://schemas.openxmlformats.org/officeDocument/2006/relationships/hyperlink" Target="http://www.espnfc.us/match?gameId=292830" TargetMode="External"/><Relationship Id="rId406" Type="http://schemas.openxmlformats.org/officeDocument/2006/relationships/hyperlink" Target="http://www.espnfc.us/match?gameId=306980" TargetMode="External"/><Relationship Id="rId407" Type="http://schemas.openxmlformats.org/officeDocument/2006/relationships/hyperlink" Target="http://www.espnfc.us/match?gameId=292980" TargetMode="External"/><Relationship Id="rId408" Type="http://schemas.openxmlformats.org/officeDocument/2006/relationships/hyperlink" Target="http://www.espnfc.us/match?gameId=293196" TargetMode="External"/><Relationship Id="rId409" Type="http://schemas.openxmlformats.org/officeDocument/2006/relationships/hyperlink" Target="http://www.espnfc.us/match?gameId=293158" TargetMode="External"/><Relationship Id="rId630" Type="http://schemas.openxmlformats.org/officeDocument/2006/relationships/hyperlink" Target="http://www.espnfc.us/match?gameId=367428" TargetMode="External"/><Relationship Id="rId631" Type="http://schemas.openxmlformats.org/officeDocument/2006/relationships/hyperlink" Target="http://www.espnfc.us/match?gameId=380822" TargetMode="External"/><Relationship Id="rId632" Type="http://schemas.openxmlformats.org/officeDocument/2006/relationships/hyperlink" Target="http://www.espnfc.us/match?gameId=367437" TargetMode="External"/><Relationship Id="rId633" Type="http://schemas.openxmlformats.org/officeDocument/2006/relationships/hyperlink" Target="http://www.espnfc.us/match?gameId=367446" TargetMode="External"/><Relationship Id="rId634" Type="http://schemas.openxmlformats.org/officeDocument/2006/relationships/hyperlink" Target="http://www.espnfc.us/match?gameId=375653" TargetMode="External"/><Relationship Id="rId635" Type="http://schemas.openxmlformats.org/officeDocument/2006/relationships/hyperlink" Target="http://www.espnfc.us/match?gameId=367463" TargetMode="External"/><Relationship Id="rId636" Type="http://schemas.openxmlformats.org/officeDocument/2006/relationships/hyperlink" Target="http://www.espnfc.us/match?gameId=367475" TargetMode="External"/><Relationship Id="rId637" Type="http://schemas.openxmlformats.org/officeDocument/2006/relationships/hyperlink" Target="http://www.espnfc.us/match?gameId=377932" TargetMode="External"/><Relationship Id="rId638" Type="http://schemas.openxmlformats.org/officeDocument/2006/relationships/hyperlink" Target="http://www.espnfc.us/match?gameId=377888" TargetMode="External"/><Relationship Id="rId639" Type="http://schemas.openxmlformats.org/officeDocument/2006/relationships/hyperlink" Target="http://www.espnfc.us/match?gameId=374056" TargetMode="External"/><Relationship Id="rId520" Type="http://schemas.openxmlformats.org/officeDocument/2006/relationships/hyperlink" Target="http://www.espnfc.us/match?gameId=362182" TargetMode="External"/><Relationship Id="rId521" Type="http://schemas.openxmlformats.org/officeDocument/2006/relationships/hyperlink" Target="http://www.espnfc.us/match?gameId=363236" TargetMode="External"/><Relationship Id="rId522" Type="http://schemas.openxmlformats.org/officeDocument/2006/relationships/hyperlink" Target="http://www.espnfc.us/match?gameId=362174" TargetMode="External"/><Relationship Id="rId523" Type="http://schemas.openxmlformats.org/officeDocument/2006/relationships/hyperlink" Target="http://www.espnfc.us/match?gameId=345614" TargetMode="External"/><Relationship Id="rId524" Type="http://schemas.openxmlformats.org/officeDocument/2006/relationships/hyperlink" Target="http://www.espnfc.us/match?gameId=362067" TargetMode="External"/><Relationship Id="rId525" Type="http://schemas.openxmlformats.org/officeDocument/2006/relationships/hyperlink" Target="http://www.espnfc.us/match?gameId=345617" TargetMode="External"/><Relationship Id="rId526" Type="http://schemas.openxmlformats.org/officeDocument/2006/relationships/hyperlink" Target="http://www.espnfc.us/match?gameId=358664" TargetMode="External"/><Relationship Id="rId527" Type="http://schemas.openxmlformats.org/officeDocument/2006/relationships/hyperlink" Target="http://www.espnfc.us/match?gameId=361509" TargetMode="External"/><Relationship Id="rId528" Type="http://schemas.openxmlformats.org/officeDocument/2006/relationships/hyperlink" Target="http://www.espnfc.us/match?gameId=358640" TargetMode="External"/><Relationship Id="rId529" Type="http://schemas.openxmlformats.org/officeDocument/2006/relationships/hyperlink" Target="http://www.espnfc.us/match?gameId=345631" TargetMode="External"/><Relationship Id="rId60" Type="http://schemas.openxmlformats.org/officeDocument/2006/relationships/hyperlink" Target="http://www.espnfc.us/match?gameId=126051" TargetMode="External"/><Relationship Id="rId61" Type="http://schemas.openxmlformats.org/officeDocument/2006/relationships/hyperlink" Target="http://www.espnfc.us/match?gameId=124547" TargetMode="External"/><Relationship Id="rId62" Type="http://schemas.openxmlformats.org/officeDocument/2006/relationships/hyperlink" Target="http://www.espnfc.us/match?gameId=122996" TargetMode="External"/><Relationship Id="rId63" Type="http://schemas.openxmlformats.org/officeDocument/2006/relationships/hyperlink" Target="http://www.espnfc.us/match?gameId=121570" TargetMode="External"/><Relationship Id="rId64" Type="http://schemas.openxmlformats.org/officeDocument/2006/relationships/hyperlink" Target="http://www.espnfc.us/match?gameId=121559" TargetMode="External"/><Relationship Id="rId65" Type="http://schemas.openxmlformats.org/officeDocument/2006/relationships/hyperlink" Target="http://www.espnfc.us/match?gameId=119476" TargetMode="External"/><Relationship Id="rId66" Type="http://schemas.openxmlformats.org/officeDocument/2006/relationships/hyperlink" Target="http://www.espnfc.us/match?gameId=118596" TargetMode="External"/><Relationship Id="rId67" Type="http://schemas.openxmlformats.org/officeDocument/2006/relationships/hyperlink" Target="http://www.espnfc.us/match?gameId=179124" TargetMode="External"/><Relationship Id="rId68" Type="http://schemas.openxmlformats.org/officeDocument/2006/relationships/hyperlink" Target="http://www.espnfc.us/match?gameId=179134" TargetMode="External"/><Relationship Id="rId69" Type="http://schemas.openxmlformats.org/officeDocument/2006/relationships/hyperlink" Target="http://www.espnfc.us/match?gameId=179115" TargetMode="External"/><Relationship Id="rId410" Type="http://schemas.openxmlformats.org/officeDocument/2006/relationships/hyperlink" Target="http://www.espnfc.us/match?gameId=292844" TargetMode="External"/><Relationship Id="rId411" Type="http://schemas.openxmlformats.org/officeDocument/2006/relationships/hyperlink" Target="http://www.espnfc.us/match?gameId=293031" TargetMode="External"/><Relationship Id="rId412" Type="http://schemas.openxmlformats.org/officeDocument/2006/relationships/hyperlink" Target="http://www.espnfc.us/match?gameId=293179" TargetMode="External"/><Relationship Id="rId413" Type="http://schemas.openxmlformats.org/officeDocument/2006/relationships/hyperlink" Target="http://www.espnfc.us/match?gameId=292906" TargetMode="External"/><Relationship Id="rId414" Type="http://schemas.openxmlformats.org/officeDocument/2006/relationships/hyperlink" Target="http://www.espnfc.us/match?gameId=307760" TargetMode="External"/><Relationship Id="rId415" Type="http://schemas.openxmlformats.org/officeDocument/2006/relationships/hyperlink" Target="http://www.espnfc.us/match?gameId=293116" TargetMode="External"/><Relationship Id="rId416" Type="http://schemas.openxmlformats.org/officeDocument/2006/relationships/hyperlink" Target="http://www.espnfc.us/match?gameId=293064" TargetMode="External"/><Relationship Id="rId417" Type="http://schemas.openxmlformats.org/officeDocument/2006/relationships/hyperlink" Target="http://www.espnfc.us/match?gameId=293114" TargetMode="External"/><Relationship Id="rId418" Type="http://schemas.openxmlformats.org/officeDocument/2006/relationships/hyperlink" Target="http://www.espnfc.us/match?gameId=306218" TargetMode="External"/><Relationship Id="rId419" Type="http://schemas.openxmlformats.org/officeDocument/2006/relationships/hyperlink" Target="http://www.espnfc.us/match?gameId=299308" TargetMode="External"/><Relationship Id="rId640" Type="http://schemas.openxmlformats.org/officeDocument/2006/relationships/hyperlink" Target="http://www.espnfc.us/match?gameId=370806" TargetMode="External"/><Relationship Id="rId641" Type="http://schemas.openxmlformats.org/officeDocument/2006/relationships/hyperlink" Target="http://www.espnfc.us/match?gameId=370206" TargetMode="External"/><Relationship Id="rId642" Type="http://schemas.openxmlformats.org/officeDocument/2006/relationships/hyperlink" Target="http://www.espnfc.us/match?gameId=365329" TargetMode="External"/><Relationship Id="rId643" Type="http://schemas.openxmlformats.org/officeDocument/2006/relationships/hyperlink" Target="http://www.espnfc.us/match?gameId=365339" TargetMode="External"/><Relationship Id="rId644" Type="http://schemas.openxmlformats.org/officeDocument/2006/relationships/hyperlink" Target="http://www.espnfc.us/match?gameId=365335" TargetMode="External"/><Relationship Id="rId645" Type="http://schemas.openxmlformats.org/officeDocument/2006/relationships/hyperlink" Target="http://www.espnfc.us/match?gameId=364434" TargetMode="External"/><Relationship Id="rId646" Type="http://schemas.openxmlformats.org/officeDocument/2006/relationships/hyperlink" Target="http://www.espnfc.us/match?gameId=364430" TargetMode="External"/><Relationship Id="rId300" Type="http://schemas.openxmlformats.org/officeDocument/2006/relationships/hyperlink" Target="http://www.espnfc.us/match?gameId=236415" TargetMode="External"/><Relationship Id="rId301" Type="http://schemas.openxmlformats.org/officeDocument/2006/relationships/hyperlink" Target="http://www.espnfc.us/match?gameId=242299" TargetMode="External"/><Relationship Id="rId302" Type="http://schemas.openxmlformats.org/officeDocument/2006/relationships/hyperlink" Target="http://www.espnfc.us/match?gameId=254683" TargetMode="External"/><Relationship Id="rId303" Type="http://schemas.openxmlformats.org/officeDocument/2006/relationships/hyperlink" Target="http://www.espnfc.us/match?gameId=242219" TargetMode="External"/><Relationship Id="rId304" Type="http://schemas.openxmlformats.org/officeDocument/2006/relationships/hyperlink" Target="http://www.espnfc.us/match?gameId=254967" TargetMode="External"/><Relationship Id="rId305" Type="http://schemas.openxmlformats.org/officeDocument/2006/relationships/hyperlink" Target="http://www.espnfc.us/match?gameId=242154" TargetMode="External"/><Relationship Id="rId306" Type="http://schemas.openxmlformats.org/officeDocument/2006/relationships/hyperlink" Target="http://www.espnfc.us/match?gameId=254682" TargetMode="External"/><Relationship Id="rId307" Type="http://schemas.openxmlformats.org/officeDocument/2006/relationships/hyperlink" Target="http://www.espnfc.us/match?gameId=242073" TargetMode="External"/><Relationship Id="rId308" Type="http://schemas.openxmlformats.org/officeDocument/2006/relationships/hyperlink" Target="http://www.espnfc.us/match?gameId=246353" TargetMode="External"/><Relationship Id="rId309" Type="http://schemas.openxmlformats.org/officeDocument/2006/relationships/hyperlink" Target="http://www.espnfc.us/match?gameId=252426" TargetMode="External"/><Relationship Id="rId647" Type="http://schemas.openxmlformats.org/officeDocument/2006/relationships/hyperlink" Target="http://www.espnfc.us/report?gameId=402260" TargetMode="External"/><Relationship Id="rId648" Type="http://schemas.openxmlformats.org/officeDocument/2006/relationships/hyperlink" Target="http://www.espnfc.us/report?gameId=402269" TargetMode="External"/><Relationship Id="rId649" Type="http://schemas.openxmlformats.org/officeDocument/2006/relationships/hyperlink" Target="http://www.espnfc.us/report?gameId=402279" TargetMode="External"/><Relationship Id="rId530" Type="http://schemas.openxmlformats.org/officeDocument/2006/relationships/hyperlink" Target="http://www.espnfc.us/match?gameId=345633" TargetMode="External"/><Relationship Id="rId531" Type="http://schemas.openxmlformats.org/officeDocument/2006/relationships/hyperlink" Target="http://www.espnfc.us/match?gameId=345846" TargetMode="External"/><Relationship Id="rId532" Type="http://schemas.openxmlformats.org/officeDocument/2006/relationships/hyperlink" Target="http://www.espnfc.us/match?gameId=359388" TargetMode="External"/><Relationship Id="rId533" Type="http://schemas.openxmlformats.org/officeDocument/2006/relationships/hyperlink" Target="http://www.espnfc.us/match?gameId=358615" TargetMode="External"/><Relationship Id="rId534" Type="http://schemas.openxmlformats.org/officeDocument/2006/relationships/hyperlink" Target="http://www.espnfc.us/match?gameId=345648" TargetMode="External"/><Relationship Id="rId535" Type="http://schemas.openxmlformats.org/officeDocument/2006/relationships/hyperlink" Target="http://www.espnfc.us/match?gameId=345893" TargetMode="External"/><Relationship Id="rId536" Type="http://schemas.openxmlformats.org/officeDocument/2006/relationships/hyperlink" Target="http://www.espnfc.us/match?gameId=345656" TargetMode="External"/><Relationship Id="rId537" Type="http://schemas.openxmlformats.org/officeDocument/2006/relationships/hyperlink" Target="http://www.espnfc.us/match?gameId=358613" TargetMode="External"/><Relationship Id="rId538" Type="http://schemas.openxmlformats.org/officeDocument/2006/relationships/hyperlink" Target="http://www.espnfc.us/match?gameId=358071" TargetMode="External"/><Relationship Id="rId539" Type="http://schemas.openxmlformats.org/officeDocument/2006/relationships/hyperlink" Target="http://www.espnfc.us/match?gameId=345669" TargetMode="External"/><Relationship Id="rId70" Type="http://schemas.openxmlformats.org/officeDocument/2006/relationships/hyperlink" Target="http://www.espnfc.us/match?gameId=179105" TargetMode="External"/><Relationship Id="rId71" Type="http://schemas.openxmlformats.org/officeDocument/2006/relationships/hyperlink" Target="http://www.espnfc.us/match?gameId=179095" TargetMode="External"/><Relationship Id="rId72" Type="http://schemas.openxmlformats.org/officeDocument/2006/relationships/hyperlink" Target="http://www.espnfc.us/match?gameId=179086" TargetMode="External"/><Relationship Id="rId73" Type="http://schemas.openxmlformats.org/officeDocument/2006/relationships/hyperlink" Target="http://www.espnfc.us/match?gameId=179076" TargetMode="External"/><Relationship Id="rId74" Type="http://schemas.openxmlformats.org/officeDocument/2006/relationships/hyperlink" Target="http://www.espnfc.us/match?gameId=179067" TargetMode="External"/><Relationship Id="rId75" Type="http://schemas.openxmlformats.org/officeDocument/2006/relationships/hyperlink" Target="http://www.espnfc.us/match?gameId=179057" TargetMode="External"/><Relationship Id="rId76" Type="http://schemas.openxmlformats.org/officeDocument/2006/relationships/hyperlink" Target="http://www.espnfc.us/match?gameId=179148" TargetMode="External"/><Relationship Id="rId77" Type="http://schemas.openxmlformats.org/officeDocument/2006/relationships/hyperlink" Target="http://www.espnfc.us/match?gameId=178718" TargetMode="External"/><Relationship Id="rId78" Type="http://schemas.openxmlformats.org/officeDocument/2006/relationships/hyperlink" Target="http://www.espnfc.us/match?gameId=177873" TargetMode="External"/><Relationship Id="rId79" Type="http://schemas.openxmlformats.org/officeDocument/2006/relationships/hyperlink" Target="http://www.espnfc.us/match?gameId=177288" TargetMode="External"/><Relationship Id="rId420" Type="http://schemas.openxmlformats.org/officeDocument/2006/relationships/hyperlink" Target="http://www.espnfc.us/match?gameId=292888" TargetMode="External"/><Relationship Id="rId421" Type="http://schemas.openxmlformats.org/officeDocument/2006/relationships/hyperlink" Target="http://www.espnfc.us/match?gameId=293044" TargetMode="External"/><Relationship Id="rId422" Type="http://schemas.openxmlformats.org/officeDocument/2006/relationships/hyperlink" Target="http://www.espnfc.us/match?gameId=306827" TargetMode="External"/><Relationship Id="rId423" Type="http://schemas.openxmlformats.org/officeDocument/2006/relationships/hyperlink" Target="http://www.espnfc.us/match?gameId=293194" TargetMode="External"/><Relationship Id="rId424" Type="http://schemas.openxmlformats.org/officeDocument/2006/relationships/hyperlink" Target="http://www.espnfc.us/match?gameId=264123" TargetMode="External"/><Relationship Id="rId425" Type="http://schemas.openxmlformats.org/officeDocument/2006/relationships/hyperlink" Target="http://www.espnfc.us/match?gameId=264121" TargetMode="External"/><Relationship Id="rId426" Type="http://schemas.openxmlformats.org/officeDocument/2006/relationships/hyperlink" Target="http://www.espnfc.us/match?gameId=264118" TargetMode="External"/><Relationship Id="rId427" Type="http://schemas.openxmlformats.org/officeDocument/2006/relationships/hyperlink" Target="http://www.espnfc.us/match?gameId=264114" TargetMode="External"/><Relationship Id="rId428" Type="http://schemas.openxmlformats.org/officeDocument/2006/relationships/hyperlink" Target="http://www.espnfc.us/match?gameId=264078" TargetMode="External"/><Relationship Id="rId429" Type="http://schemas.openxmlformats.org/officeDocument/2006/relationships/hyperlink" Target="http://www.espnfc.us/match?gameId=264075" TargetMode="External"/><Relationship Id="rId650" Type="http://schemas.openxmlformats.org/officeDocument/2006/relationships/hyperlink" Target="http://www.espnfc.us/report?gameId=402290" TargetMode="External"/><Relationship Id="rId651" Type="http://schemas.openxmlformats.org/officeDocument/2006/relationships/hyperlink" Target="http://www.espnfc.us/report?gameId=402303" TargetMode="External"/><Relationship Id="rId652" Type="http://schemas.openxmlformats.org/officeDocument/2006/relationships/hyperlink" Target="http://www.espnfc.us/report?gameId=418408" TargetMode="External"/><Relationship Id="rId653" Type="http://schemas.openxmlformats.org/officeDocument/2006/relationships/hyperlink" Target="http://www.espnfc.us/report?gameId=402310" TargetMode="External"/><Relationship Id="rId654" Type="http://schemas.openxmlformats.org/officeDocument/2006/relationships/hyperlink" Target="http://www.espnfc.us/report?gameId=418415" TargetMode="External"/><Relationship Id="rId655" Type="http://schemas.openxmlformats.org/officeDocument/2006/relationships/hyperlink" Target="http://www.espnfc.us/report?gameId=402320" TargetMode="External"/><Relationship Id="rId656" Type="http://schemas.openxmlformats.org/officeDocument/2006/relationships/hyperlink" Target="http://www.espnfc.us/report?gameId=402336" TargetMode="External"/><Relationship Id="rId310" Type="http://schemas.openxmlformats.org/officeDocument/2006/relationships/hyperlink" Target="http://www.espnfc.us/match?gameId=241915" TargetMode="External"/><Relationship Id="rId311" Type="http://schemas.openxmlformats.org/officeDocument/2006/relationships/hyperlink" Target="http://www.espnfc.us/match?gameId=234453" TargetMode="External"/><Relationship Id="rId312" Type="http://schemas.openxmlformats.org/officeDocument/2006/relationships/hyperlink" Target="http://www.espnfc.us/match?gameId=241854" TargetMode="External"/><Relationship Id="rId313" Type="http://schemas.openxmlformats.org/officeDocument/2006/relationships/hyperlink" Target="http://www.espnfc.us/match?gameId=252052" TargetMode="External"/><Relationship Id="rId314" Type="http://schemas.openxmlformats.org/officeDocument/2006/relationships/hyperlink" Target="http://www.espnfc.us/match?gameId=232286" TargetMode="External"/><Relationship Id="rId315" Type="http://schemas.openxmlformats.org/officeDocument/2006/relationships/hyperlink" Target="http://www.espnfc.us/match?gameId=232285" TargetMode="External"/><Relationship Id="rId316" Type="http://schemas.openxmlformats.org/officeDocument/2006/relationships/hyperlink" Target="http://www.espnfc.us/match?gameId=232283" TargetMode="External"/><Relationship Id="rId317" Type="http://schemas.openxmlformats.org/officeDocument/2006/relationships/hyperlink" Target="http://www.espnfc.us/match?gameId=232279" TargetMode="External"/><Relationship Id="rId318" Type="http://schemas.openxmlformats.org/officeDocument/2006/relationships/hyperlink" Target="http://www.espnfc.us/match?gameId=232270" TargetMode="External"/><Relationship Id="rId319" Type="http://schemas.openxmlformats.org/officeDocument/2006/relationships/hyperlink" Target="http://www.espnfc.us/match?gameId=232262" TargetMode="External"/><Relationship Id="rId657" Type="http://schemas.openxmlformats.org/officeDocument/2006/relationships/hyperlink" Target="http://www.espnfc.us/report?gameId=402354" TargetMode="External"/><Relationship Id="rId658" Type="http://schemas.openxmlformats.org/officeDocument/2006/relationships/hyperlink" Target="http://www.espnfc.us/report?gameId=410540" TargetMode="External"/><Relationship Id="rId659" Type="http://schemas.openxmlformats.org/officeDocument/2006/relationships/hyperlink" Target="http://www.espnfc.us/report?gameId=402360" TargetMode="External"/><Relationship Id="rId540" Type="http://schemas.openxmlformats.org/officeDocument/2006/relationships/hyperlink" Target="http://www.espnfc.us/match?gameId=345672" TargetMode="External"/><Relationship Id="rId541" Type="http://schemas.openxmlformats.org/officeDocument/2006/relationships/hyperlink" Target="http://www.espnfc.us/match?gameId=345680" TargetMode="External"/><Relationship Id="rId542" Type="http://schemas.openxmlformats.org/officeDocument/2006/relationships/hyperlink" Target="http://www.espnfc.us/match?gameId=345689" TargetMode="External"/><Relationship Id="rId543" Type="http://schemas.openxmlformats.org/officeDocument/2006/relationships/hyperlink" Target="http://www.espnfc.us/match?gameId=357330" TargetMode="External"/><Relationship Id="rId544" Type="http://schemas.openxmlformats.org/officeDocument/2006/relationships/hyperlink" Target="http://www.espnfc.us/match?gameId=358021" TargetMode="External"/><Relationship Id="rId545" Type="http://schemas.openxmlformats.org/officeDocument/2006/relationships/hyperlink" Target="http://www.espnfc.us/match?gameId=358019" TargetMode="External"/><Relationship Id="rId546" Type="http://schemas.openxmlformats.org/officeDocument/2006/relationships/hyperlink" Target="http://www.espnfc.us/match?gameId=345704" TargetMode="External"/><Relationship Id="rId547" Type="http://schemas.openxmlformats.org/officeDocument/2006/relationships/hyperlink" Target="http://www.espnfc.us/match?gameId=355722" TargetMode="External"/><Relationship Id="rId548" Type="http://schemas.openxmlformats.org/officeDocument/2006/relationships/hyperlink" Target="http://www.espnfc.us/match?gameId=345714" TargetMode="External"/><Relationship Id="rId549" Type="http://schemas.openxmlformats.org/officeDocument/2006/relationships/hyperlink" Target="http://www.espnfc.us/match?gameId=345722" TargetMode="External"/><Relationship Id="rId200" Type="http://schemas.openxmlformats.org/officeDocument/2006/relationships/hyperlink" Target="http://www.espnfc.us/match?gameId=191948" TargetMode="External"/><Relationship Id="rId201" Type="http://schemas.openxmlformats.org/officeDocument/2006/relationships/hyperlink" Target="http://www.espnfc.us/match?gameId=191932" TargetMode="External"/><Relationship Id="rId202" Type="http://schemas.openxmlformats.org/officeDocument/2006/relationships/hyperlink" Target="http://www.espnfc.us/match?gameId=197697" TargetMode="External"/><Relationship Id="rId203" Type="http://schemas.openxmlformats.org/officeDocument/2006/relationships/hyperlink" Target="http://www.espnfc.us/match?gameId=197685" TargetMode="External"/><Relationship Id="rId204" Type="http://schemas.openxmlformats.org/officeDocument/2006/relationships/hyperlink" Target="http://www.espnfc.us/match?gameId=194781" TargetMode="External"/><Relationship Id="rId205" Type="http://schemas.openxmlformats.org/officeDocument/2006/relationships/hyperlink" Target="http://www.espnfc.us/match?gameId=195340" TargetMode="External"/><Relationship Id="rId206" Type="http://schemas.openxmlformats.org/officeDocument/2006/relationships/hyperlink" Target="http://www.espnfc.us/match?gameId=190068" TargetMode="External"/><Relationship Id="rId207" Type="http://schemas.openxmlformats.org/officeDocument/2006/relationships/hyperlink" Target="http://www.espnfc.us/match?gameId=190067" TargetMode="External"/><Relationship Id="rId208" Type="http://schemas.openxmlformats.org/officeDocument/2006/relationships/hyperlink" Target="http://www.espnfc.us/match?gameId=179038" TargetMode="External"/><Relationship Id="rId209" Type="http://schemas.openxmlformats.org/officeDocument/2006/relationships/hyperlink" Target="http://www.espnfc.us/match?gameId=179035" TargetMode="External"/><Relationship Id="rId80" Type="http://schemas.openxmlformats.org/officeDocument/2006/relationships/hyperlink" Target="http://www.espnfc.us/match?gameId=176873" TargetMode="External"/><Relationship Id="rId81" Type="http://schemas.openxmlformats.org/officeDocument/2006/relationships/hyperlink" Target="http://www.espnfc.us/match?gameId=175669" TargetMode="External"/><Relationship Id="rId82" Type="http://schemas.openxmlformats.org/officeDocument/2006/relationships/hyperlink" Target="http://www.espnfc.us/match?gameId=174614" TargetMode="External"/><Relationship Id="rId83" Type="http://schemas.openxmlformats.org/officeDocument/2006/relationships/hyperlink" Target="http://www.espnfc.us/match?gameId=173472" TargetMode="External"/><Relationship Id="rId84" Type="http://schemas.openxmlformats.org/officeDocument/2006/relationships/hyperlink" Target="http://www.espnfc.us/match?gameId=169979" TargetMode="External"/><Relationship Id="rId85" Type="http://schemas.openxmlformats.org/officeDocument/2006/relationships/hyperlink" Target="http://www.espnfc.us/match?gameId=169850" TargetMode="External"/><Relationship Id="rId86" Type="http://schemas.openxmlformats.org/officeDocument/2006/relationships/hyperlink" Target="http://www.espnfc.us/match?gameId=169750" TargetMode="External"/><Relationship Id="rId87" Type="http://schemas.openxmlformats.org/officeDocument/2006/relationships/hyperlink" Target="http://www.espnfc.us/match?gameId=169729" TargetMode="External"/><Relationship Id="rId88" Type="http://schemas.openxmlformats.org/officeDocument/2006/relationships/hyperlink" Target="http://www.espnfc.us/match?gameId=169643" TargetMode="External"/><Relationship Id="rId89" Type="http://schemas.openxmlformats.org/officeDocument/2006/relationships/hyperlink" Target="http://www.espnfc.us/match?gameId=169533" TargetMode="External"/><Relationship Id="rId430" Type="http://schemas.openxmlformats.org/officeDocument/2006/relationships/hyperlink" Target="http://www.espnfc.us/match?gameId=264073" TargetMode="External"/><Relationship Id="rId431" Type="http://schemas.openxmlformats.org/officeDocument/2006/relationships/hyperlink" Target="http://www.espnfc.us/match?gameId=288258" TargetMode="External"/><Relationship Id="rId432" Type="http://schemas.openxmlformats.org/officeDocument/2006/relationships/hyperlink" Target="http://www.espnfc.us/match?gameId=289218" TargetMode="External"/><Relationship Id="rId433" Type="http://schemas.openxmlformats.org/officeDocument/2006/relationships/hyperlink" Target="http://www.espnfc.us/match?gameId=291035" TargetMode="External"/><Relationship Id="rId434" Type="http://schemas.openxmlformats.org/officeDocument/2006/relationships/hyperlink" Target="http://www.espnfc.us/match?gameId=285660" TargetMode="External"/><Relationship Id="rId435" Type="http://schemas.openxmlformats.org/officeDocument/2006/relationships/hyperlink" Target="http://www.espnfc.us/match?gameId=341104" TargetMode="External"/><Relationship Id="rId436" Type="http://schemas.openxmlformats.org/officeDocument/2006/relationships/hyperlink" Target="http://www.espnfc.us/match?gameId=317944" TargetMode="External"/><Relationship Id="rId437" Type="http://schemas.openxmlformats.org/officeDocument/2006/relationships/hyperlink" Target="http://www.espnfc.us/match?gameId=317961" TargetMode="External"/><Relationship Id="rId438" Type="http://schemas.openxmlformats.org/officeDocument/2006/relationships/hyperlink" Target="http://www.espnfc.us/match?gameId=340950" TargetMode="External"/><Relationship Id="rId439" Type="http://schemas.openxmlformats.org/officeDocument/2006/relationships/hyperlink" Target="http://www.espnfc.us/match?gameId=318090" TargetMode="External"/><Relationship Id="rId660" Type="http://schemas.openxmlformats.org/officeDocument/2006/relationships/hyperlink" Target="http://www.espnfc.us/report?gameId=402378" TargetMode="External"/><Relationship Id="rId661" Type="http://schemas.openxmlformats.org/officeDocument/2006/relationships/hyperlink" Target="http://www.espnfc.us/report?gameId=410546" TargetMode="External"/><Relationship Id="rId662" Type="http://schemas.openxmlformats.org/officeDocument/2006/relationships/hyperlink" Target="http://www.espnfc.us/report?gameId=402400" TargetMode="External"/><Relationship Id="rId663" Type="http://schemas.openxmlformats.org/officeDocument/2006/relationships/hyperlink" Target="http://www.espnfc.us/report?gameId=402416" TargetMode="External"/><Relationship Id="rId664" Type="http://schemas.openxmlformats.org/officeDocument/2006/relationships/hyperlink" Target="http://www.espnfc.us/report?gameId=402420" TargetMode="External"/><Relationship Id="rId665" Type="http://schemas.openxmlformats.org/officeDocument/2006/relationships/hyperlink" Target="http://www.espnfc.us/report?gameId=413172" TargetMode="External"/><Relationship Id="rId666" Type="http://schemas.openxmlformats.org/officeDocument/2006/relationships/hyperlink" Target="http://www.espnfc.us/report?gameId=402436" TargetMode="External"/><Relationship Id="rId320" Type="http://schemas.openxmlformats.org/officeDocument/2006/relationships/hyperlink" Target="http://www.espnfc.us/match?gameId=238274" TargetMode="External"/><Relationship Id="rId321" Type="http://schemas.openxmlformats.org/officeDocument/2006/relationships/hyperlink" Target="http://www.espnfc.us/match?gameId=238898" TargetMode="External"/><Relationship Id="rId322" Type="http://schemas.openxmlformats.org/officeDocument/2006/relationships/hyperlink" Target="http://www.espnfc.us/match?gameId=238081" TargetMode="External"/><Relationship Id="rId323" Type="http://schemas.openxmlformats.org/officeDocument/2006/relationships/hyperlink" Target="http://www.espnfc.us/match?gameId=197404" TargetMode="External"/><Relationship Id="rId324" Type="http://schemas.openxmlformats.org/officeDocument/2006/relationships/hyperlink" Target="http://www.espnfc.us/match?gameId=197382" TargetMode="External"/><Relationship Id="rId325" Type="http://schemas.openxmlformats.org/officeDocument/2006/relationships/hyperlink" Target="http://www.espnfc.us/match?gameId=197316" TargetMode="External"/><Relationship Id="rId326" Type="http://schemas.openxmlformats.org/officeDocument/2006/relationships/hyperlink" Target="http://www.espnfc.us/match?gameId=197297" TargetMode="External"/><Relationship Id="rId327" Type="http://schemas.openxmlformats.org/officeDocument/2006/relationships/hyperlink" Target="http://www.espnfc.us/match?gameId=197247" TargetMode="External"/><Relationship Id="rId328" Type="http://schemas.openxmlformats.org/officeDocument/2006/relationships/hyperlink" Target="http://www.espnfc.us/match?gameId=197224" TargetMode="External"/><Relationship Id="rId329" Type="http://schemas.openxmlformats.org/officeDocument/2006/relationships/hyperlink" Target="http://www.espnfc.us/match?gameId=197207" TargetMode="External"/><Relationship Id="rId667" Type="http://schemas.openxmlformats.org/officeDocument/2006/relationships/hyperlink" Target="http://www.espnfc.us/match?gameId=413173" TargetMode="External"/><Relationship Id="rId668" Type="http://schemas.openxmlformats.org/officeDocument/2006/relationships/hyperlink" Target="http://www.espnfc.us/match?gameId=402444" TargetMode="External"/><Relationship Id="rId669" Type="http://schemas.openxmlformats.org/officeDocument/2006/relationships/hyperlink" Target="http://www.espnfc.us/report?gameId=403678" TargetMode="External"/><Relationship Id="rId550" Type="http://schemas.openxmlformats.org/officeDocument/2006/relationships/hyperlink" Target="http://www.espnfc.us/match?gameId=345732" TargetMode="External"/><Relationship Id="rId551" Type="http://schemas.openxmlformats.org/officeDocument/2006/relationships/hyperlink" Target="http://www.espnfc.us/match?gameId=355702" TargetMode="External"/><Relationship Id="rId552" Type="http://schemas.openxmlformats.org/officeDocument/2006/relationships/hyperlink" Target="http://www.espnfc.us/match?gameId=345738" TargetMode="External"/><Relationship Id="rId553" Type="http://schemas.openxmlformats.org/officeDocument/2006/relationships/hyperlink" Target="http://www.espnfc.us/match?gameId=345746" TargetMode="External"/><Relationship Id="rId554" Type="http://schemas.openxmlformats.org/officeDocument/2006/relationships/hyperlink" Target="http://www.espnfc.us/match?gameId=355690" TargetMode="External"/><Relationship Id="rId555" Type="http://schemas.openxmlformats.org/officeDocument/2006/relationships/hyperlink" Target="http://www.espnfc.us/match?gameId=345755" TargetMode="External"/><Relationship Id="rId556" Type="http://schemas.openxmlformats.org/officeDocument/2006/relationships/hyperlink" Target="http://www.espnfc.us/match?gameId=345762" TargetMode="External"/><Relationship Id="rId557" Type="http://schemas.openxmlformats.org/officeDocument/2006/relationships/hyperlink" Target="http://www.espnfc.us/match?gameId=355666" TargetMode="External"/><Relationship Id="rId558" Type="http://schemas.openxmlformats.org/officeDocument/2006/relationships/hyperlink" Target="http://www.espnfc.us/match?gameId=345771" TargetMode="External"/><Relationship Id="rId559" Type="http://schemas.openxmlformats.org/officeDocument/2006/relationships/hyperlink" Target="http://www.espnfc.us/match?gameId=334667" TargetMode="External"/><Relationship Id="rId210" Type="http://schemas.openxmlformats.org/officeDocument/2006/relationships/hyperlink" Target="http://www.espnfc.us/match?gameId=179030" TargetMode="External"/><Relationship Id="rId211" Type="http://schemas.openxmlformats.org/officeDocument/2006/relationships/hyperlink" Target="http://www.espnfc.us/match?gameId=155373" TargetMode="External"/><Relationship Id="rId212" Type="http://schemas.openxmlformats.org/officeDocument/2006/relationships/hyperlink" Target="http://www.espnfc.us/match?gameId=155356" TargetMode="External"/><Relationship Id="rId213" Type="http://schemas.openxmlformats.org/officeDocument/2006/relationships/hyperlink" Target="http://www.espnfc.us/match?gameId=154864" TargetMode="External"/><Relationship Id="rId214" Type="http://schemas.openxmlformats.org/officeDocument/2006/relationships/hyperlink" Target="http://www.espnfc.us/match?gameId=154271" TargetMode="External"/><Relationship Id="rId215" Type="http://schemas.openxmlformats.org/officeDocument/2006/relationships/hyperlink" Target="http://www.espnfc.us/match?gameId=152882" TargetMode="External"/><Relationship Id="rId216" Type="http://schemas.openxmlformats.org/officeDocument/2006/relationships/hyperlink" Target="http://www.espnfc.us/match?gameId=152834" TargetMode="External"/><Relationship Id="rId217" Type="http://schemas.openxmlformats.org/officeDocument/2006/relationships/hyperlink" Target="http://www.espnfc.us/match?gameId=152446" TargetMode="External"/><Relationship Id="rId218" Type="http://schemas.openxmlformats.org/officeDocument/2006/relationships/hyperlink" Target="http://www.espnfc.us/match?gameId=221051" TargetMode="External"/><Relationship Id="rId219" Type="http://schemas.openxmlformats.org/officeDocument/2006/relationships/hyperlink" Target="http://www.espnfc.us/match?gameId=239777" TargetMode="External"/><Relationship Id="rId90" Type="http://schemas.openxmlformats.org/officeDocument/2006/relationships/hyperlink" Target="http://www.espnfc.us/match?gameId=169346" TargetMode="External"/><Relationship Id="rId91" Type="http://schemas.openxmlformats.org/officeDocument/2006/relationships/hyperlink" Target="http://www.espnfc.us/match?gameId=169127" TargetMode="External"/><Relationship Id="rId92" Type="http://schemas.openxmlformats.org/officeDocument/2006/relationships/hyperlink" Target="http://www.espnfc.us/match?gameId=168977" TargetMode="External"/><Relationship Id="rId93" Type="http://schemas.openxmlformats.org/officeDocument/2006/relationships/hyperlink" Target="http://www.espnfc.us/match?gameId=168885" TargetMode="External"/><Relationship Id="rId94" Type="http://schemas.openxmlformats.org/officeDocument/2006/relationships/hyperlink" Target="http://www.espnfc.us/match?gameId=168453" TargetMode="External"/><Relationship Id="rId95" Type="http://schemas.openxmlformats.org/officeDocument/2006/relationships/hyperlink" Target="http://www.espnfc.us/match?gameId=167881" TargetMode="External"/><Relationship Id="rId96" Type="http://schemas.openxmlformats.org/officeDocument/2006/relationships/hyperlink" Target="http://www.espnfc.us/match?gameId=167171" TargetMode="External"/><Relationship Id="rId97" Type="http://schemas.openxmlformats.org/officeDocument/2006/relationships/hyperlink" Target="http://www.espnfc.us/match?gameId=166493" TargetMode="External"/><Relationship Id="rId98" Type="http://schemas.openxmlformats.org/officeDocument/2006/relationships/hyperlink" Target="http://www.espnfc.us/match?gameId=164991" TargetMode="External"/><Relationship Id="rId100" Type="http://schemas.openxmlformats.org/officeDocument/2006/relationships/hyperlink" Target="http://www.espnfc.us/match?gameId=163166" TargetMode="External"/><Relationship Id="rId101" Type="http://schemas.openxmlformats.org/officeDocument/2006/relationships/hyperlink" Target="http://www.espnfc.us/match?gameId=162600" TargetMode="External"/><Relationship Id="rId102" Type="http://schemas.openxmlformats.org/officeDocument/2006/relationships/hyperlink" Target="http://www.espnfc.us/match?gameId=161583" TargetMode="External"/><Relationship Id="rId103" Type="http://schemas.openxmlformats.org/officeDocument/2006/relationships/hyperlink" Target="http://www.espnfc.us/match?gameId=159305" TargetMode="External"/><Relationship Id="rId104" Type="http://schemas.openxmlformats.org/officeDocument/2006/relationships/hyperlink" Target="http://www.espnfc.us/match?gameId=158832" TargetMode="External"/><Relationship Id="rId105" Type="http://schemas.openxmlformats.org/officeDocument/2006/relationships/hyperlink" Target="http://www.espnfc.us/match?gameId=150290" TargetMode="External"/><Relationship Id="rId106" Type="http://schemas.openxmlformats.org/officeDocument/2006/relationships/hyperlink" Target="http://www.espnfc.us/match?gameId=150281" TargetMode="External"/><Relationship Id="rId107" Type="http://schemas.openxmlformats.org/officeDocument/2006/relationships/hyperlink" Target="http://www.espnfc.us/match?gameId=150274" TargetMode="External"/><Relationship Id="rId108" Type="http://schemas.openxmlformats.org/officeDocument/2006/relationships/hyperlink" Target="http://www.espnfc.us/match?gameId=151655" TargetMode="External"/><Relationship Id="rId109" Type="http://schemas.openxmlformats.org/officeDocument/2006/relationships/hyperlink" Target="http://www.espnfc.us/match?gameId=150165" TargetMode="External"/><Relationship Id="rId99" Type="http://schemas.openxmlformats.org/officeDocument/2006/relationships/hyperlink" Target="http://www.espnfc.us/match?gameId=163910" TargetMode="External"/><Relationship Id="rId440" Type="http://schemas.openxmlformats.org/officeDocument/2006/relationships/hyperlink" Target="http://www.espnfc.us/match?gameId=318183" TargetMode="External"/><Relationship Id="rId441" Type="http://schemas.openxmlformats.org/officeDocument/2006/relationships/hyperlink" Target="http://www.espnfc.us/match?gameId=340835" TargetMode="External"/><Relationship Id="rId442" Type="http://schemas.openxmlformats.org/officeDocument/2006/relationships/hyperlink" Target="http://www.espnfc.us/match?gameId=318206" TargetMode="External"/><Relationship Id="rId443" Type="http://schemas.openxmlformats.org/officeDocument/2006/relationships/hyperlink" Target="http://www.espnfc.us/match?gameId=340832" TargetMode="External"/><Relationship Id="rId444" Type="http://schemas.openxmlformats.org/officeDocument/2006/relationships/hyperlink" Target="http://www.espnfc.us/match?gameId=340485" TargetMode="External"/><Relationship Id="rId445" Type="http://schemas.openxmlformats.org/officeDocument/2006/relationships/hyperlink" Target="http://www.espnfc.us/match?gameId=318079" TargetMode="External"/><Relationship Id="rId446" Type="http://schemas.openxmlformats.org/officeDocument/2006/relationships/hyperlink" Target="http://www.espnfc.us/match?gameId=318180" TargetMode="External"/><Relationship Id="rId447" Type="http://schemas.openxmlformats.org/officeDocument/2006/relationships/hyperlink" Target="http://www.espnfc.us/match?gameId=340278" TargetMode="External"/><Relationship Id="rId448" Type="http://schemas.openxmlformats.org/officeDocument/2006/relationships/hyperlink" Target="http://www.espnfc.us/match?gameId=318061" TargetMode="External"/><Relationship Id="rId449" Type="http://schemas.openxmlformats.org/officeDocument/2006/relationships/hyperlink" Target="http://www.espnfc.us/match?gameId=340281" TargetMode="External"/><Relationship Id="rId670" Type="http://schemas.openxmlformats.org/officeDocument/2006/relationships/hyperlink" Target="http://www.espnfc.us/report?gameId=403698" TargetMode="External"/><Relationship Id="rId671" Type="http://schemas.openxmlformats.org/officeDocument/2006/relationships/hyperlink" Target="http://www.espnfc.us/report?gameId=403716" TargetMode="External"/><Relationship Id="rId672" Type="http://schemas.openxmlformats.org/officeDocument/2006/relationships/hyperlink" Target="http://www.espnfc.us/report?gameId=403722" TargetMode="External"/><Relationship Id="rId673" Type="http://schemas.openxmlformats.org/officeDocument/2006/relationships/hyperlink" Target="http://www.espnfc.us/report?gameId=403728" TargetMode="External"/><Relationship Id="rId674" Type="http://schemas.openxmlformats.org/officeDocument/2006/relationships/hyperlink" Target="http://www.espnfc.us/report?gameId=403744" TargetMode="External"/><Relationship Id="rId675" Type="http://schemas.openxmlformats.org/officeDocument/2006/relationships/hyperlink" Target="http://www.espnfc.us/report?gameId=403748" TargetMode="External"/><Relationship Id="rId676" Type="http://schemas.openxmlformats.org/officeDocument/2006/relationships/hyperlink" Target="http://www.espnfc.us/report?gameId=403768" TargetMode="External"/><Relationship Id="rId330" Type="http://schemas.openxmlformats.org/officeDocument/2006/relationships/hyperlink" Target="http://www.espnfc.us/match?gameId=290203" TargetMode="External"/><Relationship Id="rId331" Type="http://schemas.openxmlformats.org/officeDocument/2006/relationships/hyperlink" Target="http://www.espnfc.us/match?gameId=269925" TargetMode="External"/><Relationship Id="rId332" Type="http://schemas.openxmlformats.org/officeDocument/2006/relationships/hyperlink" Target="http://www.espnfc.us/match?gameId=290173" TargetMode="External"/><Relationship Id="rId333" Type="http://schemas.openxmlformats.org/officeDocument/2006/relationships/hyperlink" Target="http://www.espnfc.us/match?gameId=269927" TargetMode="External"/><Relationship Id="rId334" Type="http://schemas.openxmlformats.org/officeDocument/2006/relationships/hyperlink" Target="http://www.espnfc.us/match?gameId=270051" TargetMode="External"/><Relationship Id="rId335" Type="http://schemas.openxmlformats.org/officeDocument/2006/relationships/hyperlink" Target="http://www.espnfc.us/match?gameId=289301" TargetMode="External"/><Relationship Id="rId336" Type="http://schemas.openxmlformats.org/officeDocument/2006/relationships/hyperlink" Target="http://www.espnfc.us/match?gameId=269880" TargetMode="External"/><Relationship Id="rId337" Type="http://schemas.openxmlformats.org/officeDocument/2006/relationships/hyperlink" Target="http://www.espnfc.us/match?gameId=289293" TargetMode="External"/><Relationship Id="rId338" Type="http://schemas.openxmlformats.org/officeDocument/2006/relationships/hyperlink" Target="http://www.espnfc.us/match?gameId=270026" TargetMode="External"/><Relationship Id="rId339" Type="http://schemas.openxmlformats.org/officeDocument/2006/relationships/hyperlink" Target="http://www.espnfc.us/match?gameId=270032" TargetMode="External"/><Relationship Id="rId677" Type="http://schemas.openxmlformats.org/officeDocument/2006/relationships/hyperlink" Target="http://www.espnfc.us/report?gameId=403781" TargetMode="External"/><Relationship Id="rId678" Type="http://schemas.openxmlformats.org/officeDocument/2006/relationships/hyperlink" Target="http://www.espnfc.us/report?gameId=403788" TargetMode="External"/><Relationship Id="rId679" Type="http://schemas.openxmlformats.org/officeDocument/2006/relationships/hyperlink" Target="http://www.espnfc.us/report?gameId=403798" TargetMode="External"/><Relationship Id="rId560" Type="http://schemas.openxmlformats.org/officeDocument/2006/relationships/hyperlink" Target="http://www.espnfc.us/match?gameId=334644" TargetMode="External"/><Relationship Id="rId561" Type="http://schemas.openxmlformats.org/officeDocument/2006/relationships/hyperlink" Target="http://www.espnfc.us/match?gameId=345781" TargetMode="External"/><Relationship Id="rId562" Type="http://schemas.openxmlformats.org/officeDocument/2006/relationships/hyperlink" Target="http://www.espnfc.us/match?gameId=355650" TargetMode="External"/><Relationship Id="rId563" Type="http://schemas.openxmlformats.org/officeDocument/2006/relationships/hyperlink" Target="http://www.espnfc.us/match?gameId=345785" TargetMode="External"/><Relationship Id="rId564" Type="http://schemas.openxmlformats.org/officeDocument/2006/relationships/hyperlink" Target="http://www.espnfc.us/match?gameId=355955" TargetMode="External"/><Relationship Id="rId565" Type="http://schemas.openxmlformats.org/officeDocument/2006/relationships/hyperlink" Target="http://www.espnfc.us/match?gameId=345799" TargetMode="External"/><Relationship Id="rId566" Type="http://schemas.openxmlformats.org/officeDocument/2006/relationships/hyperlink" Target="http://www.espnfc.us/match?gameId=355642" TargetMode="External"/><Relationship Id="rId567" Type="http://schemas.openxmlformats.org/officeDocument/2006/relationships/hyperlink" Target="http://www.espnfc.us/match?gameId=345801" TargetMode="External"/><Relationship Id="rId568" Type="http://schemas.openxmlformats.org/officeDocument/2006/relationships/hyperlink" Target="http://www.espnfc.us/match?gameId=334625" TargetMode="External"/><Relationship Id="rId569" Type="http://schemas.openxmlformats.org/officeDocument/2006/relationships/hyperlink" Target="http://www.espnfc.us/match?gameId=355029" TargetMode="External"/><Relationship Id="rId220" Type="http://schemas.openxmlformats.org/officeDocument/2006/relationships/hyperlink" Target="http://www.espnfc.us/match?gameId=239739" TargetMode="External"/><Relationship Id="rId221" Type="http://schemas.openxmlformats.org/officeDocument/2006/relationships/hyperlink" Target="http://www.espnfc.us/match?gameId=239739" TargetMode="External"/><Relationship Id="rId222" Type="http://schemas.openxmlformats.org/officeDocument/2006/relationships/hyperlink" Target="http://www.espnfc.us/match?gameId=239779" TargetMode="External"/><Relationship Id="rId223" Type="http://schemas.openxmlformats.org/officeDocument/2006/relationships/hyperlink" Target="http://www.espnfc.us/match?gameId=220910" TargetMode="External"/><Relationship Id="rId224" Type="http://schemas.openxmlformats.org/officeDocument/2006/relationships/hyperlink" Target="http://www.espnfc.us/match?gameId=220864" TargetMode="External"/><Relationship Id="rId225" Type="http://schemas.openxmlformats.org/officeDocument/2006/relationships/hyperlink" Target="http://www.espnfc.us/match?gameId=238333" TargetMode="External"/><Relationship Id="rId226" Type="http://schemas.openxmlformats.org/officeDocument/2006/relationships/hyperlink" Target="http://www.espnfc.us/match?gameId=220814" TargetMode="External"/><Relationship Id="rId227" Type="http://schemas.openxmlformats.org/officeDocument/2006/relationships/hyperlink" Target="http://www.espnfc.us/match?gameId=238303" TargetMode="External"/><Relationship Id="rId228" Type="http://schemas.openxmlformats.org/officeDocument/2006/relationships/hyperlink" Target="http://www.espnfc.us/match?gameId=235635" TargetMode="External"/><Relationship Id="rId229" Type="http://schemas.openxmlformats.org/officeDocument/2006/relationships/hyperlink" Target="http://www.espnfc.us/match?gameId=235632" TargetMode="External"/><Relationship Id="rId450" Type="http://schemas.openxmlformats.org/officeDocument/2006/relationships/hyperlink" Target="http://www.espnfc.us/match?gameId=318144" TargetMode="External"/><Relationship Id="rId451" Type="http://schemas.openxmlformats.org/officeDocument/2006/relationships/hyperlink" Target="http://www.espnfc.us/match?gameId=318155" TargetMode="External"/><Relationship Id="rId452" Type="http://schemas.openxmlformats.org/officeDocument/2006/relationships/hyperlink" Target="http://www.espnfc.us/match?gameId=340016" TargetMode="External"/><Relationship Id="rId453" Type="http://schemas.openxmlformats.org/officeDocument/2006/relationships/hyperlink" Target="http://www.espnfc.us/match?gameId=334833" TargetMode="External"/><Relationship Id="rId454" Type="http://schemas.openxmlformats.org/officeDocument/2006/relationships/hyperlink" Target="http://www.espnfc.us/match?gameId=318019" TargetMode="External"/><Relationship Id="rId455" Type="http://schemas.openxmlformats.org/officeDocument/2006/relationships/hyperlink" Target="http://www.espnfc.us/match?gameId=339365" TargetMode="External"/><Relationship Id="rId456" Type="http://schemas.openxmlformats.org/officeDocument/2006/relationships/hyperlink" Target="http://www.espnfc.us/match?gameId=318103" TargetMode="External"/><Relationship Id="rId110" Type="http://schemas.openxmlformats.org/officeDocument/2006/relationships/hyperlink" Target="http://www.espnfc.us/match?gameId=147929" TargetMode="External"/><Relationship Id="rId111" Type="http://schemas.openxmlformats.org/officeDocument/2006/relationships/hyperlink" Target="http://www.espnfc.us/match?gameId=131248" TargetMode="External"/><Relationship Id="rId459" Type="http://schemas.openxmlformats.org/officeDocument/2006/relationships/hyperlink" Target="http://www.espnfc.us/match?gameId=337466" TargetMode="External"/><Relationship Id="rId1" Type="http://schemas.openxmlformats.org/officeDocument/2006/relationships/hyperlink" Target="http://www.espnfc.us/match?gameId=98454" TargetMode="External"/><Relationship Id="rId2" Type="http://schemas.openxmlformats.org/officeDocument/2006/relationships/hyperlink" Target="http://www.espnfc.us/match?gameId=98440" TargetMode="External"/><Relationship Id="rId3" Type="http://schemas.openxmlformats.org/officeDocument/2006/relationships/hyperlink" Target="http://www.espnfc.us/match?gameId=98143" TargetMode="External"/><Relationship Id="rId4" Type="http://schemas.openxmlformats.org/officeDocument/2006/relationships/hyperlink" Target="http://www.espnfc.us/match?gameId=65760" TargetMode="External"/><Relationship Id="rId5" Type="http://schemas.openxmlformats.org/officeDocument/2006/relationships/hyperlink" Target="http://www.espnfc.us/match?gameId=65461" TargetMode="External"/><Relationship Id="rId6" Type="http://schemas.openxmlformats.org/officeDocument/2006/relationships/hyperlink" Target="http://www.espnfc.us/match?gameId=94846" TargetMode="External"/><Relationship Id="rId7" Type="http://schemas.openxmlformats.org/officeDocument/2006/relationships/hyperlink" Target="http://www.espnfc.us/match?gameId=65301" TargetMode="External"/><Relationship Id="rId8" Type="http://schemas.openxmlformats.org/officeDocument/2006/relationships/hyperlink" Target="http://www.espnfc.us/match?gameId=65239" TargetMode="External"/><Relationship Id="rId9" Type="http://schemas.openxmlformats.org/officeDocument/2006/relationships/hyperlink" Target="http://www.espnfc.us/match?gameId=65129" TargetMode="External"/><Relationship Id="rId112" Type="http://schemas.openxmlformats.org/officeDocument/2006/relationships/hyperlink" Target="http://www.espnfc.us/match?gameId=131246" TargetMode="External"/><Relationship Id="rId113" Type="http://schemas.openxmlformats.org/officeDocument/2006/relationships/hyperlink" Target="http://www.espnfc.us/match?gameId=67033" TargetMode="External"/><Relationship Id="rId114" Type="http://schemas.openxmlformats.org/officeDocument/2006/relationships/hyperlink" Target="http://www.espnfc.us/match?gameId=67015" TargetMode="External"/><Relationship Id="rId115" Type="http://schemas.openxmlformats.org/officeDocument/2006/relationships/hyperlink" Target="http://www.espnfc.us/match?gameId=188406" TargetMode="External"/><Relationship Id="rId116" Type="http://schemas.openxmlformats.org/officeDocument/2006/relationships/hyperlink" Target="http://www.espnfc.us/match?gameId=188446" TargetMode="External"/><Relationship Id="rId117" Type="http://schemas.openxmlformats.org/officeDocument/2006/relationships/hyperlink" Target="http://www.espnfc.us/match?gameId=188417" TargetMode="External"/><Relationship Id="rId118" Type="http://schemas.openxmlformats.org/officeDocument/2006/relationships/hyperlink" Target="http://www.espnfc.us/match?gameId=188546" TargetMode="External"/><Relationship Id="rId119" Type="http://schemas.openxmlformats.org/officeDocument/2006/relationships/hyperlink" Target="http://www.espnfc.us/match?gameId=188466" TargetMode="External"/><Relationship Id="rId457" Type="http://schemas.openxmlformats.org/officeDocument/2006/relationships/hyperlink" Target="http://www.espnfc.us/match?gameId=317981" TargetMode="External"/><Relationship Id="rId458" Type="http://schemas.openxmlformats.org/officeDocument/2006/relationships/hyperlink" Target="http://www.espnfc.us/match?gameId=334832" TargetMode="External"/><Relationship Id="rId680" Type="http://schemas.openxmlformats.org/officeDocument/2006/relationships/hyperlink" Target="http://www.espnfc.us/report?gameId=403812" TargetMode="External"/><Relationship Id="rId681" Type="http://schemas.openxmlformats.org/officeDocument/2006/relationships/hyperlink" Target="http://www.espnfc.us/report?gameId=395752" TargetMode="External"/><Relationship Id="rId682" Type="http://schemas.openxmlformats.org/officeDocument/2006/relationships/hyperlink" Target="http://www.espnfc.us/report?gameId=383270" TargetMode="External"/><Relationship Id="rId683" Type="http://schemas.openxmlformats.org/officeDocument/2006/relationships/hyperlink" Target="http://www.espnfc.us/report?gameId=383284" TargetMode="External"/><Relationship Id="rId684" Type="http://schemas.openxmlformats.org/officeDocument/2006/relationships/hyperlink" Target="http://www.espnfc.us/report?gameId=383301" TargetMode="External"/><Relationship Id="rId685" Type="http://schemas.openxmlformats.org/officeDocument/2006/relationships/hyperlink" Target="http://www.espnfc.us/report?gameId=447229" TargetMode="External"/><Relationship Id="rId686" Type="http://schemas.openxmlformats.org/officeDocument/2006/relationships/hyperlink" Target="http://www.espnfc.us/report?gameId=433598" TargetMode="External"/><Relationship Id="rId340" Type="http://schemas.openxmlformats.org/officeDocument/2006/relationships/hyperlink" Target="http://www.espnfc.us/match?gameId=285557" TargetMode="External"/><Relationship Id="rId341" Type="http://schemas.openxmlformats.org/officeDocument/2006/relationships/hyperlink" Target="http://www.espnfc.us/match?gameId=269953" TargetMode="External"/><Relationship Id="rId342" Type="http://schemas.openxmlformats.org/officeDocument/2006/relationships/hyperlink" Target="http://www.espnfc.us/match?gameId=285951" TargetMode="External"/><Relationship Id="rId343" Type="http://schemas.openxmlformats.org/officeDocument/2006/relationships/hyperlink" Target="http://www.espnfc.us/match?gameId=285200" TargetMode="External"/><Relationship Id="rId344" Type="http://schemas.openxmlformats.org/officeDocument/2006/relationships/hyperlink" Target="http://www.espnfc.us/match?gameId=269861" TargetMode="External"/><Relationship Id="rId345" Type="http://schemas.openxmlformats.org/officeDocument/2006/relationships/hyperlink" Target="http://www.espnfc.us/match?gameId=269854" TargetMode="External"/><Relationship Id="rId346" Type="http://schemas.openxmlformats.org/officeDocument/2006/relationships/hyperlink" Target="http://www.espnfc.us/match?gameId=270067" TargetMode="External"/><Relationship Id="rId347" Type="http://schemas.openxmlformats.org/officeDocument/2006/relationships/hyperlink" Target="http://www.espnfc.us/match?gameId=270116" TargetMode="External"/><Relationship Id="rId348" Type="http://schemas.openxmlformats.org/officeDocument/2006/relationships/hyperlink" Target="http://www.espnfc.us/match?gameId=270074" TargetMode="External"/><Relationship Id="rId349" Type="http://schemas.openxmlformats.org/officeDocument/2006/relationships/hyperlink" Target="http://www.espnfc.us/match?gameId=283251" TargetMode="External"/><Relationship Id="rId687" Type="http://schemas.openxmlformats.org/officeDocument/2006/relationships/hyperlink" Target="http://www.espnfc.us/report?gameId=433608" TargetMode="External"/><Relationship Id="rId688" Type="http://schemas.openxmlformats.org/officeDocument/2006/relationships/hyperlink" Target="http://www.espnfc.us/report?gameId=447231" TargetMode="External"/><Relationship Id="rId689" Type="http://schemas.openxmlformats.org/officeDocument/2006/relationships/hyperlink" Target="http://www.espnfc.us/report?gameId=433623" TargetMode="External"/><Relationship Id="rId570" Type="http://schemas.openxmlformats.org/officeDocument/2006/relationships/hyperlink" Target="http://www.espnfc.us/match?gameId=354393" TargetMode="External"/><Relationship Id="rId571" Type="http://schemas.openxmlformats.org/officeDocument/2006/relationships/hyperlink" Target="http://www.espnfc.us/match?gameId=345821" TargetMode="External"/><Relationship Id="rId572" Type="http://schemas.openxmlformats.org/officeDocument/2006/relationships/hyperlink" Target="http://www.espnfc.us/match?gameId=345866" TargetMode="External"/><Relationship Id="rId573" Type="http://schemas.openxmlformats.org/officeDocument/2006/relationships/hyperlink" Target="http://www.espnfc.us/match?gameId=345826" TargetMode="External"/><Relationship Id="rId574" Type="http://schemas.openxmlformats.org/officeDocument/2006/relationships/hyperlink" Target="http://www.espnfc.us/match?gameId=342287" TargetMode="External"/><Relationship Id="rId575" Type="http://schemas.openxmlformats.org/officeDocument/2006/relationships/hyperlink" Target="http://www.espnfc.us/match?gameId=348159" TargetMode="External"/><Relationship Id="rId576" Type="http://schemas.openxmlformats.org/officeDocument/2006/relationships/hyperlink" Target="http://www.espnfc.us/match?gameId=347516" TargetMode="External"/><Relationship Id="rId230" Type="http://schemas.openxmlformats.org/officeDocument/2006/relationships/hyperlink" Target="http://www.espnfc.us/match?gameId=220656" TargetMode="External"/><Relationship Id="rId231" Type="http://schemas.openxmlformats.org/officeDocument/2006/relationships/hyperlink" Target="http://www.espnfc.us/match?gameId=233744" TargetMode="External"/><Relationship Id="rId232" Type="http://schemas.openxmlformats.org/officeDocument/2006/relationships/hyperlink" Target="http://www.espnfc.us/match?gameId=220573" TargetMode="External"/><Relationship Id="rId233" Type="http://schemas.openxmlformats.org/officeDocument/2006/relationships/hyperlink" Target="http://www.espnfc.us/match?gameId=234861" TargetMode="External"/><Relationship Id="rId234" Type="http://schemas.openxmlformats.org/officeDocument/2006/relationships/hyperlink" Target="http://www.espnfc.us/match?gameId=235621" TargetMode="External"/><Relationship Id="rId235" Type="http://schemas.openxmlformats.org/officeDocument/2006/relationships/hyperlink" Target="http://www.espnfc.us/match?gameId=220469" TargetMode="External"/><Relationship Id="rId236" Type="http://schemas.openxmlformats.org/officeDocument/2006/relationships/hyperlink" Target="http://www.espnfc.us/match?gameId=233728" TargetMode="External"/><Relationship Id="rId237" Type="http://schemas.openxmlformats.org/officeDocument/2006/relationships/hyperlink" Target="http://www.espnfc.us/match?gameId=220305" TargetMode="External"/><Relationship Id="rId238" Type="http://schemas.openxmlformats.org/officeDocument/2006/relationships/hyperlink" Target="http://www.espnfc.us/match?gameId=234171" TargetMode="External"/><Relationship Id="rId239" Type="http://schemas.openxmlformats.org/officeDocument/2006/relationships/hyperlink" Target="http://www.espnfc.us/match?gameId=234519" TargetMode="External"/><Relationship Id="rId577" Type="http://schemas.openxmlformats.org/officeDocument/2006/relationships/hyperlink" Target="http://www.espnfc.us/match?gameId=346764" TargetMode="External"/><Relationship Id="rId578" Type="http://schemas.openxmlformats.org/officeDocument/2006/relationships/hyperlink" Target="http://www.espnfc.us/match?gameId=345929" TargetMode="External"/><Relationship Id="rId579" Type="http://schemas.openxmlformats.org/officeDocument/2006/relationships/hyperlink" Target="http://www.espnfc.us/match?gameId=345911" TargetMode="External"/><Relationship Id="rId460" Type="http://schemas.openxmlformats.org/officeDocument/2006/relationships/hyperlink" Target="http://www.espnfc.us/match?gameId=318214" TargetMode="External"/><Relationship Id="rId461" Type="http://schemas.openxmlformats.org/officeDocument/2006/relationships/hyperlink" Target="http://www.espnfc.us/match?gameId=318100" TargetMode="External"/><Relationship Id="rId462" Type="http://schemas.openxmlformats.org/officeDocument/2006/relationships/hyperlink" Target="http://www.espnfc.us/match?gameId=318220" TargetMode="External"/><Relationship Id="rId463" Type="http://schemas.openxmlformats.org/officeDocument/2006/relationships/hyperlink" Target="http://www.espnfc.us/match?gameId=336418" TargetMode="External"/><Relationship Id="rId464" Type="http://schemas.openxmlformats.org/officeDocument/2006/relationships/hyperlink" Target="http://www.espnfc.us/match?gameId=317999" TargetMode="External"/><Relationship Id="rId465" Type="http://schemas.openxmlformats.org/officeDocument/2006/relationships/hyperlink" Target="http://www.espnfc.us/match?gameId=318268" TargetMode="External"/><Relationship Id="rId466" Type="http://schemas.openxmlformats.org/officeDocument/2006/relationships/hyperlink" Target="http://www.espnfc.us/match?gameId=334531" TargetMode="External"/><Relationship Id="rId467" Type="http://schemas.openxmlformats.org/officeDocument/2006/relationships/hyperlink" Target="http://www.espnfc.us/match?gameId=318245" TargetMode="External"/><Relationship Id="rId468" Type="http://schemas.openxmlformats.org/officeDocument/2006/relationships/hyperlink" Target="http://www.espnfc.us/match?gameId=317963" TargetMode="External"/><Relationship Id="rId469" Type="http://schemas.openxmlformats.org/officeDocument/2006/relationships/hyperlink" Target="http://www.espnfc.us/match?gameId=318249" TargetMode="External"/><Relationship Id="rId120" Type="http://schemas.openxmlformats.org/officeDocument/2006/relationships/hyperlink" Target="http://www.espnfc.us/match?gameId=188533" TargetMode="External"/><Relationship Id="rId121" Type="http://schemas.openxmlformats.org/officeDocument/2006/relationships/hyperlink" Target="http://www.espnfc.us/match?gameId=188647" TargetMode="External"/><Relationship Id="rId122" Type="http://schemas.openxmlformats.org/officeDocument/2006/relationships/hyperlink" Target="http://www.espnfc.us/match?gameId=188486" TargetMode="External"/><Relationship Id="rId123" Type="http://schemas.openxmlformats.org/officeDocument/2006/relationships/hyperlink" Target="http://www.espnfc.us/match?gameId=188630" TargetMode="External"/><Relationship Id="rId124" Type="http://schemas.openxmlformats.org/officeDocument/2006/relationships/hyperlink" Target="http://www.espnfc.us/match?gameId=188625" TargetMode="External"/><Relationship Id="rId125" Type="http://schemas.openxmlformats.org/officeDocument/2006/relationships/hyperlink" Target="http://www.espnfc.us/match?gameId=188693" TargetMode="External"/><Relationship Id="rId126" Type="http://schemas.openxmlformats.org/officeDocument/2006/relationships/hyperlink" Target="http://www.espnfc.us/match?gameId=188523" TargetMode="External"/><Relationship Id="rId127" Type="http://schemas.openxmlformats.org/officeDocument/2006/relationships/hyperlink" Target="http://www.espnfc.us/match?gameId=188694" TargetMode="External"/><Relationship Id="rId128" Type="http://schemas.openxmlformats.org/officeDocument/2006/relationships/hyperlink" Target="http://www.espnfc.us/match?gameId=188569" TargetMode="External"/><Relationship Id="rId129" Type="http://schemas.openxmlformats.org/officeDocument/2006/relationships/hyperlink" Target="http://www.espnfc.us/match?gameId=188537" TargetMode="External"/><Relationship Id="rId690" Type="http://schemas.openxmlformats.org/officeDocument/2006/relationships/hyperlink" Target="http://www.espnfc.us/report?gameId=447232" TargetMode="External"/><Relationship Id="rId691" Type="http://schemas.openxmlformats.org/officeDocument/2006/relationships/hyperlink" Target="http://www.espnfc.us/report?gameId=433631" TargetMode="External"/><Relationship Id="rId692" Type="http://schemas.openxmlformats.org/officeDocument/2006/relationships/hyperlink" Target="http://www.espnfc.us/report?gameId=433637" TargetMode="External"/><Relationship Id="rId693" Type="http://schemas.openxmlformats.org/officeDocument/2006/relationships/hyperlink" Target="http://www.espnfc.us/report?gameId=433650" TargetMode="External"/><Relationship Id="rId694" Type="http://schemas.openxmlformats.org/officeDocument/2006/relationships/hyperlink" Target="http://www.espnfc.us/report?gameId=433657" TargetMode="External"/><Relationship Id="rId695" Type="http://schemas.openxmlformats.org/officeDocument/2006/relationships/hyperlink" Target="http://www.espnfc.us/report?gameId=446398" TargetMode="External"/><Relationship Id="rId696" Type="http://schemas.openxmlformats.org/officeDocument/2006/relationships/hyperlink" Target="http://www.espnfc.us/report?gameId=433671" TargetMode="External"/><Relationship Id="rId350" Type="http://schemas.openxmlformats.org/officeDocument/2006/relationships/hyperlink" Target="http://www.espnfc.us/match?gameId=283253" TargetMode="External"/><Relationship Id="rId351" Type="http://schemas.openxmlformats.org/officeDocument/2006/relationships/hyperlink" Target="http://www.espnfc.us/match?gameId=270077" TargetMode="External"/><Relationship Id="rId352" Type="http://schemas.openxmlformats.org/officeDocument/2006/relationships/hyperlink" Target="http://www.espnfc.us/match?gameId=270061" TargetMode="External"/><Relationship Id="rId353" Type="http://schemas.openxmlformats.org/officeDocument/2006/relationships/hyperlink" Target="http://www.espnfc.us/match?gameId=236569" TargetMode="External"/><Relationship Id="rId354" Type="http://schemas.openxmlformats.org/officeDocument/2006/relationships/hyperlink" Target="http://www.espnfc.us/match?gameId=236548" TargetMode="External"/><Relationship Id="rId355" Type="http://schemas.openxmlformats.org/officeDocument/2006/relationships/hyperlink" Target="http://www.espnfc.us/match?gameId=270111" TargetMode="External"/><Relationship Id="rId356" Type="http://schemas.openxmlformats.org/officeDocument/2006/relationships/hyperlink" Target="http://www.espnfc.us/match?gameId=283185" TargetMode="External"/><Relationship Id="rId357" Type="http://schemas.openxmlformats.org/officeDocument/2006/relationships/hyperlink" Target="http://www.espnfc.us/match?gameId=270005" TargetMode="External"/><Relationship Id="rId358" Type="http://schemas.openxmlformats.org/officeDocument/2006/relationships/hyperlink" Target="http://www.espnfc.us/match?gameId=283381" TargetMode="External"/><Relationship Id="rId359" Type="http://schemas.openxmlformats.org/officeDocument/2006/relationships/hyperlink" Target="http://www.espnfc.us/match?gameId=269960" TargetMode="External"/><Relationship Id="rId697" Type="http://schemas.openxmlformats.org/officeDocument/2006/relationships/hyperlink" Target="http://www.espnfc.us/report?gameId=433678" TargetMode="External"/><Relationship Id="rId698" Type="http://schemas.openxmlformats.org/officeDocument/2006/relationships/hyperlink" Target="http://www.espnfc.us/report?gameId=433698" TargetMode="External"/><Relationship Id="rId699" Type="http://schemas.openxmlformats.org/officeDocument/2006/relationships/hyperlink" Target="http://www.espnfc.us/report?gameId=433713" TargetMode="External"/><Relationship Id="rId580" Type="http://schemas.openxmlformats.org/officeDocument/2006/relationships/hyperlink" Target="http://www.espnfc.us/match?gameId=334205" TargetMode="External"/><Relationship Id="rId581" Type="http://schemas.openxmlformats.org/officeDocument/2006/relationships/hyperlink" Target="http://www.espnfc.us/match?gameId=334197" TargetMode="External"/><Relationship Id="rId582" Type="http://schemas.openxmlformats.org/officeDocument/2006/relationships/hyperlink" Target="http://www.espnfc.us/match?gameId=334188" TargetMode="External"/><Relationship Id="rId583" Type="http://schemas.openxmlformats.org/officeDocument/2006/relationships/hyperlink" Target="http://www.espnfc.us/match?gameId=339207" TargetMode="External"/><Relationship Id="rId584" Type="http://schemas.openxmlformats.org/officeDocument/2006/relationships/hyperlink" Target="http://www.espnfc.us/match?gameId=340754" TargetMode="External"/><Relationship Id="rId585" Type="http://schemas.openxmlformats.org/officeDocument/2006/relationships/hyperlink" Target="http://www.espnfc.us/match?gameId=332955" TargetMode="External"/><Relationship Id="rId586" Type="http://schemas.openxmlformats.org/officeDocument/2006/relationships/hyperlink" Target="http://www.espnfc.us/report?gameId=392359" TargetMode="External"/><Relationship Id="rId240" Type="http://schemas.openxmlformats.org/officeDocument/2006/relationships/hyperlink" Target="http://www.espnfc.us/match?gameId=233748" TargetMode="External"/><Relationship Id="rId241" Type="http://schemas.openxmlformats.org/officeDocument/2006/relationships/hyperlink" Target="http://www.espnfc.us/match?gameId=234056" TargetMode="External"/><Relationship Id="rId242" Type="http://schemas.openxmlformats.org/officeDocument/2006/relationships/hyperlink" Target="http://www.espnfc.us/match?gameId=220147" TargetMode="External"/><Relationship Id="rId243" Type="http://schemas.openxmlformats.org/officeDocument/2006/relationships/hyperlink" Target="http://www.espnfc.us/match?gameId=230600" TargetMode="External"/><Relationship Id="rId244" Type="http://schemas.openxmlformats.org/officeDocument/2006/relationships/hyperlink" Target="http://www.espnfc.us/match?gameId=233616" TargetMode="External"/><Relationship Id="rId245" Type="http://schemas.openxmlformats.org/officeDocument/2006/relationships/hyperlink" Target="http://www.espnfc.us/match?gameId=219980" TargetMode="External"/><Relationship Id="rId246" Type="http://schemas.openxmlformats.org/officeDocument/2006/relationships/hyperlink" Target="http://www.espnfc.us/match?gameId=219937" TargetMode="External"/><Relationship Id="rId247" Type="http://schemas.openxmlformats.org/officeDocument/2006/relationships/hyperlink" Target="http://www.espnfc.us/match?gameId=230593" TargetMode="External"/><Relationship Id="rId248" Type="http://schemas.openxmlformats.org/officeDocument/2006/relationships/hyperlink" Target="http://www.espnfc.us/match?gameId=228778" TargetMode="External"/><Relationship Id="rId249" Type="http://schemas.openxmlformats.org/officeDocument/2006/relationships/hyperlink" Target="http://www.espnfc.us/match?gameId=219848" TargetMode="External"/><Relationship Id="rId587" Type="http://schemas.openxmlformats.org/officeDocument/2006/relationships/hyperlink" Target="http://www.espnfc.us/match?gameId=392332" TargetMode="External"/><Relationship Id="rId588" Type="http://schemas.openxmlformats.org/officeDocument/2006/relationships/hyperlink" Target="http://www.espnfc.us/match?gameId=367140" TargetMode="External"/><Relationship Id="rId589" Type="http://schemas.openxmlformats.org/officeDocument/2006/relationships/hyperlink" Target="http://www.espnfc.us/match?gameId=367151" TargetMode="External"/><Relationship Id="rId470" Type="http://schemas.openxmlformats.org/officeDocument/2006/relationships/hyperlink" Target="http://www.espnfc.us/match?gameId=318238" TargetMode="External"/><Relationship Id="rId471" Type="http://schemas.openxmlformats.org/officeDocument/2006/relationships/hyperlink" Target="http://www.espnfc.us/match?gameId=318068" TargetMode="External"/><Relationship Id="rId472" Type="http://schemas.openxmlformats.org/officeDocument/2006/relationships/hyperlink" Target="http://www.espnfc.us/match?gameId=318226" TargetMode="External"/><Relationship Id="rId473" Type="http://schemas.openxmlformats.org/officeDocument/2006/relationships/hyperlink" Target="http://www.espnfc.us/match?gameId=331213" TargetMode="External"/><Relationship Id="rId474" Type="http://schemas.openxmlformats.org/officeDocument/2006/relationships/hyperlink" Target="http://www.espnfc.us/match?gameId=318031" TargetMode="External"/><Relationship Id="rId475" Type="http://schemas.openxmlformats.org/officeDocument/2006/relationships/hyperlink" Target="http://www.espnfc.us/match?gameId=333782" TargetMode="External"/><Relationship Id="rId476" Type="http://schemas.openxmlformats.org/officeDocument/2006/relationships/hyperlink" Target="http://www.espnfc.us/match?gameId=318077" TargetMode="External"/><Relationship Id="rId477" Type="http://schemas.openxmlformats.org/officeDocument/2006/relationships/hyperlink" Target="http://www.espnfc.us/match?gameId=331174" TargetMode="External"/><Relationship Id="rId478" Type="http://schemas.openxmlformats.org/officeDocument/2006/relationships/hyperlink" Target="http://www.espnfc.us/match?gameId=318049" TargetMode="External"/><Relationship Id="rId479" Type="http://schemas.openxmlformats.org/officeDocument/2006/relationships/hyperlink" Target="http://www.espnfc.us/match?gameId=332955" TargetMode="External"/><Relationship Id="rId130" Type="http://schemas.openxmlformats.org/officeDocument/2006/relationships/hyperlink" Target="http://www.espnfc.us/match?gameId=188679" TargetMode="External"/><Relationship Id="rId131" Type="http://schemas.openxmlformats.org/officeDocument/2006/relationships/hyperlink" Target="http://www.espnfc.us/match?gameId=188633" TargetMode="External"/><Relationship Id="rId132" Type="http://schemas.openxmlformats.org/officeDocument/2006/relationships/hyperlink" Target="http://www.espnfc.us/match?gameId=188637" TargetMode="External"/><Relationship Id="rId133" Type="http://schemas.openxmlformats.org/officeDocument/2006/relationships/hyperlink" Target="http://www.espnfc.us/match?gameId=188503" TargetMode="External"/><Relationship Id="rId134" Type="http://schemas.openxmlformats.org/officeDocument/2006/relationships/hyperlink" Target="http://www.espnfc.us/match?gameId=188484" TargetMode="External"/><Relationship Id="rId135" Type="http://schemas.openxmlformats.org/officeDocument/2006/relationships/hyperlink" Target="http://www.espnfc.us/match?gameId=188467" TargetMode="External"/><Relationship Id="rId136" Type="http://schemas.openxmlformats.org/officeDocument/2006/relationships/hyperlink" Target="http://www.espnfc.us/match?gameId=188592" TargetMode="External"/><Relationship Id="rId137" Type="http://schemas.openxmlformats.org/officeDocument/2006/relationships/hyperlink" Target="http://www.espnfc.us/match?gameId=188612" TargetMode="External"/><Relationship Id="rId138" Type="http://schemas.openxmlformats.org/officeDocument/2006/relationships/hyperlink" Target="http://www.espnfc.us/match?gameId=188611" TargetMode="External"/><Relationship Id="rId139" Type="http://schemas.openxmlformats.org/officeDocument/2006/relationships/hyperlink" Target="http://www.espnfc.us/match?gameId=188380" TargetMode="External"/><Relationship Id="rId360" Type="http://schemas.openxmlformats.org/officeDocument/2006/relationships/hyperlink" Target="http://www.espnfc.us/match?gameId=283164" TargetMode="External"/><Relationship Id="rId361" Type="http://schemas.openxmlformats.org/officeDocument/2006/relationships/hyperlink" Target="http://www.espnfc.us/match?gameId=269984" TargetMode="External"/><Relationship Id="rId362" Type="http://schemas.openxmlformats.org/officeDocument/2006/relationships/hyperlink" Target="http://www.espnfc.us/match?gameId=236527" TargetMode="External"/><Relationship Id="rId363" Type="http://schemas.openxmlformats.org/officeDocument/2006/relationships/hyperlink" Target="http://www.espnfc.us/match?gameId=236508" TargetMode="External"/><Relationship Id="rId364" Type="http://schemas.openxmlformats.org/officeDocument/2006/relationships/hyperlink" Target="http://www.espnfc.us/match?gameId=269869" TargetMode="External"/><Relationship Id="rId365" Type="http://schemas.openxmlformats.org/officeDocument/2006/relationships/hyperlink" Target="http://www.espnfc.us/match?gameId=270101" TargetMode="External"/><Relationship Id="rId366" Type="http://schemas.openxmlformats.org/officeDocument/2006/relationships/hyperlink" Target="http://www.espnfc.us/match?gameId=269938" TargetMode="External"/><Relationship Id="rId367" Type="http://schemas.openxmlformats.org/officeDocument/2006/relationships/hyperlink" Target="http://www.espnfc.us/match?gameId=269810" TargetMode="External"/><Relationship Id="rId368" Type="http://schemas.openxmlformats.org/officeDocument/2006/relationships/hyperlink" Target="http://www.espnfc.us/match?gameId=268038" TargetMode="External"/><Relationship Id="rId369" Type="http://schemas.openxmlformats.org/officeDocument/2006/relationships/hyperlink" Target="http://www.espnfc.us/match?gameId=266849" TargetMode="External"/><Relationship Id="rId590" Type="http://schemas.openxmlformats.org/officeDocument/2006/relationships/hyperlink" Target="http://www.espnfc.us/match?gameId=391813" TargetMode="External"/><Relationship Id="rId591" Type="http://schemas.openxmlformats.org/officeDocument/2006/relationships/hyperlink" Target="http://www.espnfc.us/match?gameId=367158" TargetMode="External"/><Relationship Id="rId592" Type="http://schemas.openxmlformats.org/officeDocument/2006/relationships/hyperlink" Target="http://www.espnfc.us/match?gameId=391816" TargetMode="External"/><Relationship Id="rId593" Type="http://schemas.openxmlformats.org/officeDocument/2006/relationships/hyperlink" Target="http://www.espnfc.us/match?gameId=367171" TargetMode="External"/><Relationship Id="rId594" Type="http://schemas.openxmlformats.org/officeDocument/2006/relationships/hyperlink" Target="http://www.espnfc.us/match?gameId=367175" TargetMode="External"/><Relationship Id="rId595" Type="http://schemas.openxmlformats.org/officeDocument/2006/relationships/hyperlink" Target="http://www.espnfc.us/match?gameId=391320" TargetMode="External"/><Relationship Id="rId596" Type="http://schemas.openxmlformats.org/officeDocument/2006/relationships/hyperlink" Target="http://www.espnfc.us/match?gameId=367188" TargetMode="External"/><Relationship Id="rId250" Type="http://schemas.openxmlformats.org/officeDocument/2006/relationships/hyperlink" Target="http://www.espnfc.us/match?gameId=230673" TargetMode="External"/><Relationship Id="rId251" Type="http://schemas.openxmlformats.org/officeDocument/2006/relationships/hyperlink" Target="http://www.espnfc.us/match?gameId=228822" TargetMode="External"/><Relationship Id="rId252" Type="http://schemas.openxmlformats.org/officeDocument/2006/relationships/hyperlink" Target="http://www.espnfc.us/match?gameId=219732" TargetMode="External"/><Relationship Id="rId253" Type="http://schemas.openxmlformats.org/officeDocument/2006/relationships/hyperlink" Target="http://www.espnfc.us/match?gameId=219682" TargetMode="External"/><Relationship Id="rId254" Type="http://schemas.openxmlformats.org/officeDocument/2006/relationships/hyperlink" Target="http://www.espnfc.us/match?gameId=228811" TargetMode="External"/><Relationship Id="rId255" Type="http://schemas.openxmlformats.org/officeDocument/2006/relationships/hyperlink" Target="http://www.espnfc.us/match?gameId=221326" TargetMode="External"/><Relationship Id="rId256" Type="http://schemas.openxmlformats.org/officeDocument/2006/relationships/hyperlink" Target="http://www.espnfc.us/match?gameId=221319" TargetMode="External"/><Relationship Id="rId257" Type="http://schemas.openxmlformats.org/officeDocument/2006/relationships/hyperlink" Target="http://www.espnfc.us/match?gameId=228774" TargetMode="External"/><Relationship Id="rId258" Type="http://schemas.openxmlformats.org/officeDocument/2006/relationships/hyperlink" Target="http://www.espnfc.us/match?gameId=219349" TargetMode="External"/><Relationship Id="rId259" Type="http://schemas.openxmlformats.org/officeDocument/2006/relationships/hyperlink" Target="http://www.espnfc.us/match?gameId=228951" TargetMode="External"/><Relationship Id="rId597" Type="http://schemas.openxmlformats.org/officeDocument/2006/relationships/hyperlink" Target="http://www.espnfc.us/match?gameId=391323" TargetMode="External"/><Relationship Id="rId598" Type="http://schemas.openxmlformats.org/officeDocument/2006/relationships/hyperlink" Target="http://www.espnfc.us/match?gameId=369169" TargetMode="External"/><Relationship Id="rId599" Type="http://schemas.openxmlformats.org/officeDocument/2006/relationships/hyperlink" Target="http://www.espnfc.us/match?gameId=367201" TargetMode="External"/><Relationship Id="rId480" Type="http://schemas.openxmlformats.org/officeDocument/2006/relationships/hyperlink" Target="http://www.espnfc.us/match?gameId=317974" TargetMode="External"/><Relationship Id="rId481" Type="http://schemas.openxmlformats.org/officeDocument/2006/relationships/hyperlink" Target="http://www.espnfc.us/match?gameId=331188" TargetMode="External"/><Relationship Id="rId482" Type="http://schemas.openxmlformats.org/officeDocument/2006/relationships/hyperlink" Target="http://www.espnfc.us/match?gameId=318251" TargetMode="External"/><Relationship Id="rId483" Type="http://schemas.openxmlformats.org/officeDocument/2006/relationships/hyperlink" Target="http://www.espnfc.us/match?gameId=332768" TargetMode="External"/><Relationship Id="rId484" Type="http://schemas.openxmlformats.org/officeDocument/2006/relationships/hyperlink" Target="http://www.espnfc.us/match?gameId=331224" TargetMode="External"/><Relationship Id="rId485" Type="http://schemas.openxmlformats.org/officeDocument/2006/relationships/hyperlink" Target="http://www.espnfc.us/match?gameId=308564" TargetMode="External"/><Relationship Id="rId486" Type="http://schemas.openxmlformats.org/officeDocument/2006/relationships/hyperlink" Target="http://www.espnfc.us/match?gameId=308555" TargetMode="External"/><Relationship Id="rId487" Type="http://schemas.openxmlformats.org/officeDocument/2006/relationships/hyperlink" Target="http://www.espnfc.us/match?gameId=331251" TargetMode="External"/><Relationship Id="rId488" Type="http://schemas.openxmlformats.org/officeDocument/2006/relationships/hyperlink" Target="http://www.espnfc.us/match?gameId=318097" TargetMode="External"/><Relationship Id="rId489" Type="http://schemas.openxmlformats.org/officeDocument/2006/relationships/hyperlink" Target="http://www.espnfc.us/match?gameId=318172" TargetMode="External"/><Relationship Id="rId140" Type="http://schemas.openxmlformats.org/officeDocument/2006/relationships/hyperlink" Target="http://www.espnfc.us/match?gameId=188458" TargetMode="External"/><Relationship Id="rId141" Type="http://schemas.openxmlformats.org/officeDocument/2006/relationships/hyperlink" Target="http://www.espnfc.us/match?gameId=188551" TargetMode="External"/><Relationship Id="rId142" Type="http://schemas.openxmlformats.org/officeDocument/2006/relationships/hyperlink" Target="http://www.espnfc.us/match?gameId=190177" TargetMode="External"/><Relationship Id="rId143" Type="http://schemas.openxmlformats.org/officeDocument/2006/relationships/hyperlink" Target="http://www.espnfc.us/match?gameId=188728" TargetMode="External"/><Relationship Id="rId144" Type="http://schemas.openxmlformats.org/officeDocument/2006/relationships/hyperlink" Target="http://www.espnfc.us/match?gameId=188501" TargetMode="External"/><Relationship Id="rId145" Type="http://schemas.openxmlformats.org/officeDocument/2006/relationships/hyperlink" Target="http://www.espnfc.us/match?gameId=188616" TargetMode="External"/><Relationship Id="rId146" Type="http://schemas.openxmlformats.org/officeDocument/2006/relationships/hyperlink" Target="http://www.espnfc.us/match?gameId=188573" TargetMode="External"/><Relationship Id="rId147" Type="http://schemas.openxmlformats.org/officeDocument/2006/relationships/hyperlink" Target="http://www.espnfc.us/match?gameId=188591" TargetMode="External"/><Relationship Id="rId148" Type="http://schemas.openxmlformats.org/officeDocument/2006/relationships/hyperlink" Target="http://www.espnfc.us/match?gameId=188365" TargetMode="External"/><Relationship Id="rId149" Type="http://schemas.openxmlformats.org/officeDocument/2006/relationships/hyperlink" Target="http://www.espnfc.us/match?gameId=188666" TargetMode="External"/><Relationship Id="rId370" Type="http://schemas.openxmlformats.org/officeDocument/2006/relationships/hyperlink" Target="http://www.espnfc.us/match?gameId=270153" TargetMode="External"/><Relationship Id="rId371" Type="http://schemas.openxmlformats.org/officeDocument/2006/relationships/hyperlink" Target="http://www.espnfc.us/match?gameId=266841" TargetMode="External"/><Relationship Id="rId372" Type="http://schemas.openxmlformats.org/officeDocument/2006/relationships/hyperlink" Target="http://www.espnfc.us/match?gameId=266838" TargetMode="External"/><Relationship Id="rId373" Type="http://schemas.openxmlformats.org/officeDocument/2006/relationships/hyperlink" Target="http://www.espnfc.us/match?gameId=266837" TargetMode="External"/><Relationship Id="rId374" Type="http://schemas.openxmlformats.org/officeDocument/2006/relationships/hyperlink" Target="http://www.espnfc.us/match?gameId=266771" TargetMode="External"/><Relationship Id="rId375" Type="http://schemas.openxmlformats.org/officeDocument/2006/relationships/hyperlink" Target="http://www.espnfc.us/match?gameId=260599" TargetMode="External"/><Relationship Id="rId376" Type="http://schemas.openxmlformats.org/officeDocument/2006/relationships/hyperlink" Target="http://www.espnfc.us/match?gameId=292959" TargetMode="External"/><Relationship Id="rId377" Type="http://schemas.openxmlformats.org/officeDocument/2006/relationships/hyperlink" Target="http://www.espnfc.us/match?gameId=292947" TargetMode="External"/><Relationship Id="rId378" Type="http://schemas.openxmlformats.org/officeDocument/2006/relationships/hyperlink" Target="http://www.espnfc.us/match?gameId=292957" TargetMode="External"/><Relationship Id="rId379" Type="http://schemas.openxmlformats.org/officeDocument/2006/relationships/hyperlink" Target="http://www.espnfc.us/match?gameId=292911" TargetMode="External"/><Relationship Id="rId260" Type="http://schemas.openxmlformats.org/officeDocument/2006/relationships/hyperlink" Target="http://www.espnfc.us/match?gameId=219299" TargetMode="External"/><Relationship Id="rId261" Type="http://schemas.openxmlformats.org/officeDocument/2006/relationships/hyperlink" Target="http://www.espnfc.us/match?gameId=228750" TargetMode="External"/><Relationship Id="rId262" Type="http://schemas.openxmlformats.org/officeDocument/2006/relationships/hyperlink" Target="http://www.espnfc.us/match?gameId=219241" TargetMode="External"/><Relationship Id="rId263" Type="http://schemas.openxmlformats.org/officeDocument/2006/relationships/hyperlink" Target="http://www.espnfc.us/match?gameId=219171" TargetMode="External"/><Relationship Id="rId264" Type="http://schemas.openxmlformats.org/officeDocument/2006/relationships/hyperlink" Target="http://www.espnfc.us/match?gameId=227222" TargetMode="External"/><Relationship Id="rId265" Type="http://schemas.openxmlformats.org/officeDocument/2006/relationships/hyperlink" Target="http://www.espnfc.us/match?gameId=219128" TargetMode="External"/><Relationship Id="rId266" Type="http://schemas.openxmlformats.org/officeDocument/2006/relationships/hyperlink" Target="http://www.espnfc.us/match?gameId=221297" TargetMode="External"/><Relationship Id="rId267" Type="http://schemas.openxmlformats.org/officeDocument/2006/relationships/hyperlink" Target="http://www.espnfc.us/match?gameId=224290" TargetMode="External"/><Relationship Id="rId268" Type="http://schemas.openxmlformats.org/officeDocument/2006/relationships/hyperlink" Target="http://www.espnfc.us/match?gameId=219019" TargetMode="External"/><Relationship Id="rId269" Type="http://schemas.openxmlformats.org/officeDocument/2006/relationships/hyperlink" Target="http://www.espnfc.us/match?gameId=244543" TargetMode="External"/><Relationship Id="rId490" Type="http://schemas.openxmlformats.org/officeDocument/2006/relationships/hyperlink" Target="http://www.espnfc.us/match?gameId=331226" TargetMode="External"/><Relationship Id="rId491" Type="http://schemas.openxmlformats.org/officeDocument/2006/relationships/hyperlink" Target="http://www.espnfc.us/match?gameId=317933" TargetMode="External"/><Relationship Id="rId492" Type="http://schemas.openxmlformats.org/officeDocument/2006/relationships/hyperlink" Target="http://www.espnfc.us/match?gameId=331461" TargetMode="External"/><Relationship Id="rId493" Type="http://schemas.openxmlformats.org/officeDocument/2006/relationships/hyperlink" Target="http://www.espnfc.us/match?gameId=317983" TargetMode="External"/><Relationship Id="rId494" Type="http://schemas.openxmlformats.org/officeDocument/2006/relationships/hyperlink" Target="http://www.espnfc.us/match?gameId=318244" TargetMode="External"/><Relationship Id="rId495" Type="http://schemas.openxmlformats.org/officeDocument/2006/relationships/hyperlink" Target="http://www.espnfc.us/match?gameId=318050" TargetMode="External"/><Relationship Id="rId496" Type="http://schemas.openxmlformats.org/officeDocument/2006/relationships/hyperlink" Target="http://www.espnfc.us/match?gameId=316314" TargetMode="External"/><Relationship Id="rId497" Type="http://schemas.openxmlformats.org/officeDocument/2006/relationships/hyperlink" Target="http://www.espnfc.us/match?gameId=316631" TargetMode="External"/><Relationship Id="rId498" Type="http://schemas.openxmlformats.org/officeDocument/2006/relationships/hyperlink" Target="http://www.espnfc.us/match?gameId=315348" TargetMode="External"/><Relationship Id="rId499" Type="http://schemas.openxmlformats.org/officeDocument/2006/relationships/hyperlink" Target="http://www.espnfc.us/match?gameId=299402" TargetMode="External"/><Relationship Id="rId150" Type="http://schemas.openxmlformats.org/officeDocument/2006/relationships/hyperlink" Target="http://www.espnfc.us/match?gameId=188983" TargetMode="External"/><Relationship Id="rId151" Type="http://schemas.openxmlformats.org/officeDocument/2006/relationships/hyperlink" Target="http://www.espnfc.us/match?gameId=188329" TargetMode="External"/><Relationship Id="rId152" Type="http://schemas.openxmlformats.org/officeDocument/2006/relationships/hyperlink" Target="http://www.espnfc.us/match?gameId=187829" TargetMode="External"/><Relationship Id="rId153" Type="http://schemas.openxmlformats.org/officeDocument/2006/relationships/hyperlink" Target="http://www.espnfc.us/match?gameId=176627" TargetMode="External"/><Relationship Id="rId154" Type="http://schemas.openxmlformats.org/officeDocument/2006/relationships/hyperlink" Target="http://www.espnfc.us/match?gameId=204142" TargetMode="External"/><Relationship Id="rId155" Type="http://schemas.openxmlformats.org/officeDocument/2006/relationships/hyperlink" Target="http://www.espnfc.us/match?gameId=204132" TargetMode="External"/><Relationship Id="rId156" Type="http://schemas.openxmlformats.org/officeDocument/2006/relationships/hyperlink" Target="http://www.espnfc.us/match?gameId=204954" TargetMode="External"/><Relationship Id="rId157" Type="http://schemas.openxmlformats.org/officeDocument/2006/relationships/hyperlink" Target="http://www.espnfc.us/match?gameId=204111" TargetMode="External"/><Relationship Id="rId158" Type="http://schemas.openxmlformats.org/officeDocument/2006/relationships/hyperlink" Target="http://www.espnfc.us/match?gameId=204100" TargetMode="External"/><Relationship Id="rId159" Type="http://schemas.openxmlformats.org/officeDocument/2006/relationships/hyperlink" Target="http://www.espnfc.us/match?gameId=204080" TargetMode="External"/><Relationship Id="rId380" Type="http://schemas.openxmlformats.org/officeDocument/2006/relationships/hyperlink" Target="http://www.espnfc.us/match?gameId=293183" TargetMode="External"/><Relationship Id="rId381" Type="http://schemas.openxmlformats.org/officeDocument/2006/relationships/hyperlink" Target="http://www.espnfc.us/match?gameId=292831" TargetMode="External"/><Relationship Id="rId382" Type="http://schemas.openxmlformats.org/officeDocument/2006/relationships/hyperlink" Target="http://www.espnfc.us/match?gameId=292948" TargetMode="External"/><Relationship Id="rId383" Type="http://schemas.openxmlformats.org/officeDocument/2006/relationships/hyperlink" Target="http://www.espnfc.us/match?gameId=315210" TargetMode="External"/><Relationship Id="rId384" Type="http://schemas.openxmlformats.org/officeDocument/2006/relationships/hyperlink" Target="http://www.espnfc.us/match?gameId=293080" TargetMode="External"/><Relationship Id="rId385" Type="http://schemas.openxmlformats.org/officeDocument/2006/relationships/hyperlink" Target="http://www.espnfc.us/match?gameId=315215" TargetMode="External"/><Relationship Id="rId386" Type="http://schemas.openxmlformats.org/officeDocument/2006/relationships/hyperlink" Target="http://www.espnfc.us/match?gameId=293089" TargetMode="External"/><Relationship Id="rId387" Type="http://schemas.openxmlformats.org/officeDocument/2006/relationships/hyperlink" Target="http://www.espnfc.us/match?gameId=293087" TargetMode="External"/><Relationship Id="rId388" Type="http://schemas.openxmlformats.org/officeDocument/2006/relationships/hyperlink" Target="http://www.espnfc.us/match?gameId=310988" TargetMode="External"/><Relationship Id="rId389" Type="http://schemas.openxmlformats.org/officeDocument/2006/relationships/hyperlink" Target="http://www.espnfc.us/match?gameId=292991" TargetMode="External"/><Relationship Id="rId270" Type="http://schemas.openxmlformats.org/officeDocument/2006/relationships/hyperlink" Target="http://www.espnfc.us/match?gameId=244537" TargetMode="External"/><Relationship Id="rId271" Type="http://schemas.openxmlformats.org/officeDocument/2006/relationships/hyperlink" Target="http://www.espnfc.us/match?gameId=244512" TargetMode="External"/><Relationship Id="rId272" Type="http://schemas.openxmlformats.org/officeDocument/2006/relationships/hyperlink" Target="http://www.espnfc.us/match?gameId=244386" TargetMode="External"/><Relationship Id="rId273" Type="http://schemas.openxmlformats.org/officeDocument/2006/relationships/hyperlink" Target="http://www.espnfc.us/match?gameId=244316" TargetMode="External"/><Relationship Id="rId274" Type="http://schemas.openxmlformats.org/officeDocument/2006/relationships/hyperlink" Target="http://www.espnfc.us/match?gameId=265552" TargetMode="External"/><Relationship Id="rId275" Type="http://schemas.openxmlformats.org/officeDocument/2006/relationships/hyperlink" Target="http://www.espnfc.us/match?gameId=244213" TargetMode="External"/><Relationship Id="rId276" Type="http://schemas.openxmlformats.org/officeDocument/2006/relationships/hyperlink" Target="http://www.espnfc.us/match?gameId=265551" TargetMode="External"/><Relationship Id="rId277" Type="http://schemas.openxmlformats.org/officeDocument/2006/relationships/hyperlink" Target="http://www.espnfc.us/match?gameId=244148" TargetMode="External"/><Relationship Id="rId278" Type="http://schemas.openxmlformats.org/officeDocument/2006/relationships/hyperlink" Target="http://www.espnfc.us/match?gameId=236469" TargetMode="External"/><Relationship Id="rId279" Type="http://schemas.openxmlformats.org/officeDocument/2006/relationships/hyperlink" Target="http://www.espnfc.us/match?gameId=236452" TargetMode="External"/><Relationship Id="rId160" Type="http://schemas.openxmlformats.org/officeDocument/2006/relationships/hyperlink" Target="http://www.espnfc.us/match?gameId=204071" TargetMode="External"/><Relationship Id="rId161" Type="http://schemas.openxmlformats.org/officeDocument/2006/relationships/hyperlink" Target="http://www.espnfc.us/match?gameId=204061" TargetMode="External"/><Relationship Id="rId162" Type="http://schemas.openxmlformats.org/officeDocument/2006/relationships/hyperlink" Target="http://www.espnfc.us/match?gameId=204061" TargetMode="External"/><Relationship Id="rId163" Type="http://schemas.openxmlformats.org/officeDocument/2006/relationships/hyperlink" Target="http://www.espnfc.us/match?gameId=204052" TargetMode="External"/><Relationship Id="rId164" Type="http://schemas.openxmlformats.org/officeDocument/2006/relationships/hyperlink" Target="http://www.espnfc.us/match?gameId=204042" TargetMode="External"/><Relationship Id="rId165" Type="http://schemas.openxmlformats.org/officeDocument/2006/relationships/hyperlink" Target="http://www.espnfc.us/match?gameId=204033" TargetMode="External"/><Relationship Id="rId166" Type="http://schemas.openxmlformats.org/officeDocument/2006/relationships/hyperlink" Target="http://www.espnfc.us/match?gameId=204023" TargetMode="External"/><Relationship Id="rId167" Type="http://schemas.openxmlformats.org/officeDocument/2006/relationships/hyperlink" Target="http://www.espnfc.us/match?gameId=204953" TargetMode="External"/><Relationship Id="rId168" Type="http://schemas.openxmlformats.org/officeDocument/2006/relationships/hyperlink" Target="http://www.espnfc.us/match?gameId=204004" TargetMode="External"/><Relationship Id="rId169" Type="http://schemas.openxmlformats.org/officeDocument/2006/relationships/hyperlink" Target="http://www.espnfc.us/match?gameId=203995" TargetMode="External"/><Relationship Id="rId390" Type="http://schemas.openxmlformats.org/officeDocument/2006/relationships/hyperlink" Target="http://www.espnfc.us/match?gameId=293110" TargetMode="External"/><Relationship Id="rId391" Type="http://schemas.openxmlformats.org/officeDocument/2006/relationships/hyperlink" Target="http://www.espnfc.us/match?gameId=310994" TargetMode="External"/><Relationship Id="rId392" Type="http://schemas.openxmlformats.org/officeDocument/2006/relationships/hyperlink" Target="http://www.espnfc.us/match?gameId=293197" TargetMode="External"/><Relationship Id="rId393" Type="http://schemas.openxmlformats.org/officeDocument/2006/relationships/hyperlink" Target="http://www.espnfc.us/match?gameId=293136" TargetMode="External"/><Relationship Id="rId394" Type="http://schemas.openxmlformats.org/officeDocument/2006/relationships/hyperlink" Target="http://www.espnfc.us/match?gameId=293175" TargetMode="External"/><Relationship Id="rId395" Type="http://schemas.openxmlformats.org/officeDocument/2006/relationships/hyperlink" Target="http://www.espnfc.us/match?gameId=293055" TargetMode="External"/><Relationship Id="rId396" Type="http://schemas.openxmlformats.org/officeDocument/2006/relationships/hyperlink" Target="http://www.espnfc.us/match?gameId=292896" TargetMode="External"/><Relationship Id="rId397" Type="http://schemas.openxmlformats.org/officeDocument/2006/relationships/hyperlink" Target="http://www.espnfc.us/match?gameId=293081" TargetMode="External"/><Relationship Id="rId398" Type="http://schemas.openxmlformats.org/officeDocument/2006/relationships/hyperlink" Target="http://www.espnfc.us/match?gameId=310126" TargetMode="External"/><Relationship Id="rId399" Type="http://schemas.openxmlformats.org/officeDocument/2006/relationships/hyperlink" Target="http://www.espnfc.us/match?gameId=293134" TargetMode="External"/><Relationship Id="rId280" Type="http://schemas.openxmlformats.org/officeDocument/2006/relationships/hyperlink" Target="http://www.espnfc.us/match?gameId=244055" TargetMode="External"/><Relationship Id="rId281" Type="http://schemas.openxmlformats.org/officeDocument/2006/relationships/hyperlink" Target="http://www.espnfc.us/match?gameId=243992" TargetMode="External"/><Relationship Id="rId282" Type="http://schemas.openxmlformats.org/officeDocument/2006/relationships/hyperlink" Target="http://www.espnfc.us/match?gameId=260518" TargetMode="External"/></Relationships>
</file>

<file path=xl/worksheets/_rels/sheet12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espnfc.us/match?gameId=315041" TargetMode="External"/><Relationship Id="rId510" Type="http://schemas.openxmlformats.org/officeDocument/2006/relationships/hyperlink" Target="http://www.espnfc.us/match?gameId=367151" TargetMode="External"/><Relationship Id="rId511" Type="http://schemas.openxmlformats.org/officeDocument/2006/relationships/hyperlink" Target="http://www.espnfc.us/match?gameId=391813" TargetMode="External"/><Relationship Id="rId512" Type="http://schemas.openxmlformats.org/officeDocument/2006/relationships/hyperlink" Target="http://www.espnfc.us/match?gameId=367171" TargetMode="External"/><Relationship Id="rId20" Type="http://schemas.openxmlformats.org/officeDocument/2006/relationships/hyperlink" Target="http://www.espnfc.us/match?gameId=25993" TargetMode="External"/><Relationship Id="rId21" Type="http://schemas.openxmlformats.org/officeDocument/2006/relationships/hyperlink" Target="http://www.espnfc.us/match?gameId=25669" TargetMode="External"/><Relationship Id="rId22" Type="http://schemas.openxmlformats.org/officeDocument/2006/relationships/hyperlink" Target="http://www.espnfc.us/match?gameId=21527" TargetMode="External"/><Relationship Id="rId23" Type="http://schemas.openxmlformats.org/officeDocument/2006/relationships/hyperlink" Target="http://www.espnfc.us/match?gameId=21349" TargetMode="External"/><Relationship Id="rId24" Type="http://schemas.openxmlformats.org/officeDocument/2006/relationships/hyperlink" Target="http://www.espnfc.us/match?gameId=21181" TargetMode="External"/><Relationship Id="rId25" Type="http://schemas.openxmlformats.org/officeDocument/2006/relationships/hyperlink" Target="http://www.espnfc.us/match?gameId=20646" TargetMode="External"/><Relationship Id="rId26" Type="http://schemas.openxmlformats.org/officeDocument/2006/relationships/hyperlink" Target="http://www.espnfc.us/match?gameId=17926" TargetMode="External"/><Relationship Id="rId27" Type="http://schemas.openxmlformats.org/officeDocument/2006/relationships/hyperlink" Target="http://www.espnfc.us/match?gameId=17582" TargetMode="External"/><Relationship Id="rId28" Type="http://schemas.openxmlformats.org/officeDocument/2006/relationships/hyperlink" Target="http://www.espnfc.us/match?gameId=16451" TargetMode="External"/><Relationship Id="rId29" Type="http://schemas.openxmlformats.org/officeDocument/2006/relationships/hyperlink" Target="http://www.espnfc.us/match?gameId=15864" TargetMode="External"/><Relationship Id="rId513" Type="http://schemas.openxmlformats.org/officeDocument/2006/relationships/hyperlink" Target="http://www.espnfc.us/match?gameId=367175" TargetMode="External"/><Relationship Id="rId514" Type="http://schemas.openxmlformats.org/officeDocument/2006/relationships/hyperlink" Target="http://www.espnfc.us/match?gameId=391320" TargetMode="External"/><Relationship Id="rId515" Type="http://schemas.openxmlformats.org/officeDocument/2006/relationships/hyperlink" Target="http://www.espnfc.us/match?gameId=367201" TargetMode="External"/><Relationship Id="rId516" Type="http://schemas.openxmlformats.org/officeDocument/2006/relationships/hyperlink" Target="http://www.espnfc.us/match?gameId=383631" TargetMode="External"/><Relationship Id="rId517" Type="http://schemas.openxmlformats.org/officeDocument/2006/relationships/hyperlink" Target="http://www.espnfc.us/match?gameId=367227" TargetMode="External"/><Relationship Id="rId518" Type="http://schemas.openxmlformats.org/officeDocument/2006/relationships/hyperlink" Target="http://www.espnfc.us/match?gameId=386663" TargetMode="External"/><Relationship Id="rId519" Type="http://schemas.openxmlformats.org/officeDocument/2006/relationships/hyperlink" Target="http://www.espnfc.us/match?gameId=383637" TargetMode="External"/><Relationship Id="rId170" Type="http://schemas.openxmlformats.org/officeDocument/2006/relationships/hyperlink" Target="http://www.espnfc.us/match?gameId=188664" TargetMode="External"/><Relationship Id="rId171" Type="http://schemas.openxmlformats.org/officeDocument/2006/relationships/hyperlink" Target="http://www.espnfc.us/match?gameId=188489" TargetMode="External"/><Relationship Id="rId172" Type="http://schemas.openxmlformats.org/officeDocument/2006/relationships/hyperlink" Target="http://www.espnfc.us/match?gameId=188681" TargetMode="External"/><Relationship Id="rId173" Type="http://schemas.openxmlformats.org/officeDocument/2006/relationships/hyperlink" Target="http://www.espnfc.us/match?gameId=188729" TargetMode="External"/><Relationship Id="rId174" Type="http://schemas.openxmlformats.org/officeDocument/2006/relationships/hyperlink" Target="http://www.espnfc.us/match?gameId=192148" TargetMode="External"/><Relationship Id="rId175" Type="http://schemas.openxmlformats.org/officeDocument/2006/relationships/hyperlink" Target="http://www.espnfc.us/match?gameId=188600" TargetMode="External"/><Relationship Id="rId176" Type="http://schemas.openxmlformats.org/officeDocument/2006/relationships/hyperlink" Target="http://www.espnfc.us/match?gameId=188629" TargetMode="External"/><Relationship Id="rId177" Type="http://schemas.openxmlformats.org/officeDocument/2006/relationships/hyperlink" Target="http://www.espnfc.us/match?gameId=192140" TargetMode="External"/><Relationship Id="rId178" Type="http://schemas.openxmlformats.org/officeDocument/2006/relationships/hyperlink" Target="http://www.espnfc.us/match?gameId=188550" TargetMode="External"/><Relationship Id="rId179" Type="http://schemas.openxmlformats.org/officeDocument/2006/relationships/hyperlink" Target="http://www.espnfc.us/match?gameId=188577" TargetMode="External"/><Relationship Id="rId230" Type="http://schemas.openxmlformats.org/officeDocument/2006/relationships/hyperlink" Target="http://www.espnfc.us/match?gameId=191416" TargetMode="External"/><Relationship Id="rId231" Type="http://schemas.openxmlformats.org/officeDocument/2006/relationships/hyperlink" Target="http://www.espnfc.us/match?gameId=191373" TargetMode="External"/><Relationship Id="rId232" Type="http://schemas.openxmlformats.org/officeDocument/2006/relationships/hyperlink" Target="http://www.espnfc.us/match?gameId=191372" TargetMode="External"/><Relationship Id="rId233" Type="http://schemas.openxmlformats.org/officeDocument/2006/relationships/hyperlink" Target="http://www.espnfc.us/match?gameId=191371" TargetMode="External"/><Relationship Id="rId234" Type="http://schemas.openxmlformats.org/officeDocument/2006/relationships/hyperlink" Target="http://www.espnfc.us/match?gameId=233460" TargetMode="External"/><Relationship Id="rId235" Type="http://schemas.openxmlformats.org/officeDocument/2006/relationships/hyperlink" Target="http://www.espnfc.us/match?gameId=241320" TargetMode="External"/><Relationship Id="rId236" Type="http://schemas.openxmlformats.org/officeDocument/2006/relationships/hyperlink" Target="http://www.espnfc.us/match?gameId=226518" TargetMode="External"/><Relationship Id="rId237" Type="http://schemas.openxmlformats.org/officeDocument/2006/relationships/hyperlink" Target="http://www.espnfc.us/match?gameId=226661" TargetMode="External"/><Relationship Id="rId238" Type="http://schemas.openxmlformats.org/officeDocument/2006/relationships/hyperlink" Target="http://www.espnfc.us/match?gameId=239781" TargetMode="External"/><Relationship Id="rId239" Type="http://schemas.openxmlformats.org/officeDocument/2006/relationships/hyperlink" Target="http://www.espnfc.us/match?gameId=239781" TargetMode="External"/><Relationship Id="rId460" Type="http://schemas.openxmlformats.org/officeDocument/2006/relationships/hyperlink" Target="http://www.espnfc.us/match?gameId=315033" TargetMode="External"/><Relationship Id="rId461" Type="http://schemas.openxmlformats.org/officeDocument/2006/relationships/hyperlink" Target="http://www.espnfc.us/match?gameId=315021" TargetMode="External"/><Relationship Id="rId462" Type="http://schemas.openxmlformats.org/officeDocument/2006/relationships/hyperlink" Target="http://www.espnfc.us/match?gameId=327709" TargetMode="External"/><Relationship Id="rId463" Type="http://schemas.openxmlformats.org/officeDocument/2006/relationships/hyperlink" Target="http://www.espnfc.us/match?gameId=381877" TargetMode="External"/><Relationship Id="rId464" Type="http://schemas.openxmlformats.org/officeDocument/2006/relationships/hyperlink" Target="http://www.espnfc.us/match?gameId=381850" TargetMode="External"/><Relationship Id="rId465" Type="http://schemas.openxmlformats.org/officeDocument/2006/relationships/hyperlink" Target="http://www.espnfc.us/match?gameId=377956" TargetMode="External"/><Relationship Id="rId466" Type="http://schemas.openxmlformats.org/officeDocument/2006/relationships/hyperlink" Target="http://www.espnfc.us/match?gameId=358190" TargetMode="External"/><Relationship Id="rId467" Type="http://schemas.openxmlformats.org/officeDocument/2006/relationships/hyperlink" Target="http://www.espnfc.us/match?gameId=365324" TargetMode="External"/><Relationship Id="rId468" Type="http://schemas.openxmlformats.org/officeDocument/2006/relationships/hyperlink" Target="http://www.espnfc.us/match?gameId=365115" TargetMode="External"/><Relationship Id="rId469" Type="http://schemas.openxmlformats.org/officeDocument/2006/relationships/hyperlink" Target="http://www.espnfc.us/match?gameId=358168" TargetMode="External"/><Relationship Id="rId520" Type="http://schemas.openxmlformats.org/officeDocument/2006/relationships/hyperlink" Target="http://www.espnfc.us/match?gameId=367238" TargetMode="External"/><Relationship Id="rId521" Type="http://schemas.openxmlformats.org/officeDocument/2006/relationships/hyperlink" Target="http://www.espnfc.us/match?gameId=387341" TargetMode="External"/><Relationship Id="rId522" Type="http://schemas.openxmlformats.org/officeDocument/2006/relationships/hyperlink" Target="http://www.espnfc.us/match?gameId=387341" TargetMode="External"/><Relationship Id="rId30" Type="http://schemas.openxmlformats.org/officeDocument/2006/relationships/hyperlink" Target="http://www.espnfc.us/match?gameId=18981" TargetMode="External"/><Relationship Id="rId31" Type="http://schemas.openxmlformats.org/officeDocument/2006/relationships/hyperlink" Target="http://www.espnfc.us/match?gameId=14651" TargetMode="External"/><Relationship Id="rId32" Type="http://schemas.openxmlformats.org/officeDocument/2006/relationships/hyperlink" Target="http://www.espnfc.us/match?gameId=14163" TargetMode="External"/><Relationship Id="rId33" Type="http://schemas.openxmlformats.org/officeDocument/2006/relationships/hyperlink" Target="http://www.espnfc.us/match?gameId=18264" TargetMode="External"/><Relationship Id="rId34" Type="http://schemas.openxmlformats.org/officeDocument/2006/relationships/hyperlink" Target="http://www.espnfc.us/match?gameId=98446" TargetMode="External"/><Relationship Id="rId35" Type="http://schemas.openxmlformats.org/officeDocument/2006/relationships/hyperlink" Target="http://www.espnfc.us/match?gameId=65799" TargetMode="External"/><Relationship Id="rId36" Type="http://schemas.openxmlformats.org/officeDocument/2006/relationships/hyperlink" Target="http://www.espnfc.us/match?gameId=65763" TargetMode="External"/><Relationship Id="rId37" Type="http://schemas.openxmlformats.org/officeDocument/2006/relationships/hyperlink" Target="http://www.espnfc.us/match?gameId=65722" TargetMode="External"/><Relationship Id="rId38" Type="http://schemas.openxmlformats.org/officeDocument/2006/relationships/hyperlink" Target="http://www.espnfc.us/match?gameId=65689" TargetMode="External"/><Relationship Id="rId39" Type="http://schemas.openxmlformats.org/officeDocument/2006/relationships/hyperlink" Target="http://www.espnfc.us/match?gameId=65642" TargetMode="External"/><Relationship Id="rId523" Type="http://schemas.openxmlformats.org/officeDocument/2006/relationships/hyperlink" Target="http://www.espnfc.us/match?gameId=367249" TargetMode="External"/><Relationship Id="rId524" Type="http://schemas.openxmlformats.org/officeDocument/2006/relationships/hyperlink" Target="http://www.espnfc.us/match?gameId=367261" TargetMode="External"/><Relationship Id="rId525" Type="http://schemas.openxmlformats.org/officeDocument/2006/relationships/hyperlink" Target="http://www.espnfc.us/match?gameId=367265" TargetMode="External"/><Relationship Id="rId526" Type="http://schemas.openxmlformats.org/officeDocument/2006/relationships/hyperlink" Target="http://www.espnfc.us/match?gameId=367274" TargetMode="External"/><Relationship Id="rId527" Type="http://schemas.openxmlformats.org/officeDocument/2006/relationships/hyperlink" Target="http://www.espnfc.us/match?gameId=385327" TargetMode="External"/><Relationship Id="rId528" Type="http://schemas.openxmlformats.org/officeDocument/2006/relationships/hyperlink" Target="http://www.espnfc.us/match?gameId=385327" TargetMode="External"/><Relationship Id="rId529" Type="http://schemas.openxmlformats.org/officeDocument/2006/relationships/hyperlink" Target="http://www.espnfc.us/match?gameId=367287" TargetMode="External"/><Relationship Id="rId180" Type="http://schemas.openxmlformats.org/officeDocument/2006/relationships/hyperlink" Target="http://www.espnfc.us/match?gameId=188670" TargetMode="External"/><Relationship Id="rId181" Type="http://schemas.openxmlformats.org/officeDocument/2006/relationships/hyperlink" Target="http://www.espnfc.us/match?gameId=188574" TargetMode="External"/><Relationship Id="rId182" Type="http://schemas.openxmlformats.org/officeDocument/2006/relationships/hyperlink" Target="http://www.espnfc.us/match?gameId=188595" TargetMode="External"/><Relationship Id="rId183" Type="http://schemas.openxmlformats.org/officeDocument/2006/relationships/hyperlink" Target="http://www.espnfc.us/match?gameId=188390" TargetMode="External"/><Relationship Id="rId184" Type="http://schemas.openxmlformats.org/officeDocument/2006/relationships/hyperlink" Target="http://www.espnfc.us/match?gameId=188560" TargetMode="External"/><Relationship Id="rId185" Type="http://schemas.openxmlformats.org/officeDocument/2006/relationships/hyperlink" Target="http://www.espnfc.us/match?gameId=188654" TargetMode="External"/><Relationship Id="rId186" Type="http://schemas.openxmlformats.org/officeDocument/2006/relationships/hyperlink" Target="http://www.espnfc.us/match?gameId=188559" TargetMode="External"/><Relationship Id="rId187" Type="http://schemas.openxmlformats.org/officeDocument/2006/relationships/hyperlink" Target="http://www.espnfc.us/match?gameId=188812" TargetMode="External"/><Relationship Id="rId188" Type="http://schemas.openxmlformats.org/officeDocument/2006/relationships/hyperlink" Target="http://www.espnfc.us/match?gameId=188521" TargetMode="External"/><Relationship Id="rId189" Type="http://schemas.openxmlformats.org/officeDocument/2006/relationships/hyperlink" Target="http://www.espnfc.us/match?gameId=188422" TargetMode="External"/><Relationship Id="rId240" Type="http://schemas.openxmlformats.org/officeDocument/2006/relationships/hyperlink" Target="http://www.espnfc.us/match?gameId=239745" TargetMode="External"/><Relationship Id="rId241" Type="http://schemas.openxmlformats.org/officeDocument/2006/relationships/hyperlink" Target="http://www.espnfc.us/match?gameId=239936" TargetMode="External"/><Relationship Id="rId242" Type="http://schemas.openxmlformats.org/officeDocument/2006/relationships/hyperlink" Target="http://www.espnfc.us/match?gameId=239130" TargetMode="External"/><Relationship Id="rId243" Type="http://schemas.openxmlformats.org/officeDocument/2006/relationships/hyperlink" Target="http://www.espnfc.us/match?gameId=238309" TargetMode="External"/><Relationship Id="rId244" Type="http://schemas.openxmlformats.org/officeDocument/2006/relationships/hyperlink" Target="http://www.espnfc.us/match?gameId=226751" TargetMode="External"/><Relationship Id="rId245" Type="http://schemas.openxmlformats.org/officeDocument/2006/relationships/hyperlink" Target="http://www.espnfc.us/match?gameId=238330" TargetMode="External"/><Relationship Id="rId246" Type="http://schemas.openxmlformats.org/officeDocument/2006/relationships/hyperlink" Target="http://www.espnfc.us/match?gameId=238356" TargetMode="External"/><Relationship Id="rId247" Type="http://schemas.openxmlformats.org/officeDocument/2006/relationships/hyperlink" Target="http://www.espnfc.us/match?gameId=226533" TargetMode="External"/><Relationship Id="rId248" Type="http://schemas.openxmlformats.org/officeDocument/2006/relationships/hyperlink" Target="http://www.espnfc.us/match?gameId=238223" TargetMode="External"/><Relationship Id="rId249" Type="http://schemas.openxmlformats.org/officeDocument/2006/relationships/hyperlink" Target="http://www.espnfc.us/match?gameId=226582" TargetMode="External"/><Relationship Id="rId300" Type="http://schemas.openxmlformats.org/officeDocument/2006/relationships/hyperlink" Target="http://www.espnfc.us/match?gameId=253001" TargetMode="External"/><Relationship Id="rId301" Type="http://schemas.openxmlformats.org/officeDocument/2006/relationships/hyperlink" Target="http://www.espnfc.us/match?gameId=252893" TargetMode="External"/><Relationship Id="rId302" Type="http://schemas.openxmlformats.org/officeDocument/2006/relationships/hyperlink" Target="http://www.espnfc.us/match?gameId=253079" TargetMode="External"/><Relationship Id="rId303" Type="http://schemas.openxmlformats.org/officeDocument/2006/relationships/hyperlink" Target="http://www.espnfc.us/match?gameId=252984" TargetMode="External"/><Relationship Id="rId304" Type="http://schemas.openxmlformats.org/officeDocument/2006/relationships/hyperlink" Target="http://www.espnfc.us/match?gameId=254714" TargetMode="External"/><Relationship Id="rId305" Type="http://schemas.openxmlformats.org/officeDocument/2006/relationships/hyperlink" Target="http://www.espnfc.us/match?gameId=252934" TargetMode="External"/><Relationship Id="rId306" Type="http://schemas.openxmlformats.org/officeDocument/2006/relationships/hyperlink" Target="http://www.espnfc.us/match?gameId=252858" TargetMode="External"/><Relationship Id="rId307" Type="http://schemas.openxmlformats.org/officeDocument/2006/relationships/hyperlink" Target="http://www.espnfc.us/match?gameId=253011" TargetMode="External"/><Relationship Id="rId308" Type="http://schemas.openxmlformats.org/officeDocument/2006/relationships/hyperlink" Target="http://www.espnfc.us/match?gameId=254766" TargetMode="External"/><Relationship Id="rId309" Type="http://schemas.openxmlformats.org/officeDocument/2006/relationships/hyperlink" Target="http://www.espnfc.us/match?gameId=252854" TargetMode="External"/><Relationship Id="rId470" Type="http://schemas.openxmlformats.org/officeDocument/2006/relationships/hyperlink" Target="http://www.espnfc.us/match?gameId=364717" TargetMode="External"/><Relationship Id="rId471" Type="http://schemas.openxmlformats.org/officeDocument/2006/relationships/hyperlink" Target="http://www.espnfc.us/match?gameId=364645" TargetMode="External"/><Relationship Id="rId472" Type="http://schemas.openxmlformats.org/officeDocument/2006/relationships/hyperlink" Target="http://www.espnfc.us/match?gameId=358139" TargetMode="External"/><Relationship Id="rId473" Type="http://schemas.openxmlformats.org/officeDocument/2006/relationships/hyperlink" Target="http://www.espnfc.us/match?gameId=363335" TargetMode="External"/><Relationship Id="rId474" Type="http://schemas.openxmlformats.org/officeDocument/2006/relationships/hyperlink" Target="http://www.espnfc.us/match?gameId=358123" TargetMode="External"/><Relationship Id="rId475" Type="http://schemas.openxmlformats.org/officeDocument/2006/relationships/hyperlink" Target="http://www.espnfc.us/match?gameId=362177" TargetMode="External"/><Relationship Id="rId476" Type="http://schemas.openxmlformats.org/officeDocument/2006/relationships/hyperlink" Target="http://www.espnfc.us/match?gameId=363311" TargetMode="External"/><Relationship Id="rId477" Type="http://schemas.openxmlformats.org/officeDocument/2006/relationships/hyperlink" Target="http://www.espnfc.us/match?gameId=362169" TargetMode="External"/><Relationship Id="rId478" Type="http://schemas.openxmlformats.org/officeDocument/2006/relationships/hyperlink" Target="http://www.espnfc.us/match?gameId=358662" TargetMode="External"/><Relationship Id="rId479" Type="http://schemas.openxmlformats.org/officeDocument/2006/relationships/hyperlink" Target="http://www.espnfc.us/match?gameId=358639" TargetMode="External"/><Relationship Id="rId530" Type="http://schemas.openxmlformats.org/officeDocument/2006/relationships/hyperlink" Target="http://www.espnfc.us/match?gameId=367292" TargetMode="External"/><Relationship Id="rId531" Type="http://schemas.openxmlformats.org/officeDocument/2006/relationships/hyperlink" Target="http://www.espnfc.us/match?gameId=383573" TargetMode="External"/><Relationship Id="rId532" Type="http://schemas.openxmlformats.org/officeDocument/2006/relationships/hyperlink" Target="http://www.espnfc.us/match?gameId=383573" TargetMode="External"/><Relationship Id="rId40" Type="http://schemas.openxmlformats.org/officeDocument/2006/relationships/hyperlink" Target="http://www.espnfc.us/match?gameId=65587" TargetMode="External"/><Relationship Id="rId41" Type="http://schemas.openxmlformats.org/officeDocument/2006/relationships/hyperlink" Target="http://www.espnfc.us/match?gameId=65539" TargetMode="External"/><Relationship Id="rId42" Type="http://schemas.openxmlformats.org/officeDocument/2006/relationships/hyperlink" Target="http://www.espnfc.us/match?gameId=65464" TargetMode="External"/><Relationship Id="rId43" Type="http://schemas.openxmlformats.org/officeDocument/2006/relationships/hyperlink" Target="http://www.espnfc.us/match?gameId=65402" TargetMode="External"/><Relationship Id="rId44" Type="http://schemas.openxmlformats.org/officeDocument/2006/relationships/hyperlink" Target="http://www.espnfc.us/match?gameId=65300" TargetMode="External"/><Relationship Id="rId45" Type="http://schemas.openxmlformats.org/officeDocument/2006/relationships/hyperlink" Target="http://www.espnfc.us/match?gameId=65242" TargetMode="External"/><Relationship Id="rId46" Type="http://schemas.openxmlformats.org/officeDocument/2006/relationships/hyperlink" Target="http://www.espnfc.us/match?gameId=65190" TargetMode="External"/><Relationship Id="rId47" Type="http://schemas.openxmlformats.org/officeDocument/2006/relationships/hyperlink" Target="http://www.espnfc.us/match?gameId=65069" TargetMode="External"/><Relationship Id="rId48" Type="http://schemas.openxmlformats.org/officeDocument/2006/relationships/hyperlink" Target="http://www.espnfc.us/match?gameId=65009" TargetMode="External"/><Relationship Id="rId49" Type="http://schemas.openxmlformats.org/officeDocument/2006/relationships/hyperlink" Target="http://www.espnfc.us/match?gameId=64960" TargetMode="External"/><Relationship Id="rId533" Type="http://schemas.openxmlformats.org/officeDocument/2006/relationships/hyperlink" Target="http://www.espnfc.us/match?gameId=367302" TargetMode="External"/><Relationship Id="rId534" Type="http://schemas.openxmlformats.org/officeDocument/2006/relationships/hyperlink" Target="http://www.espnfc.us/match?gameId=367311" TargetMode="External"/><Relationship Id="rId1" Type="http://schemas.openxmlformats.org/officeDocument/2006/relationships/hyperlink" Target="http://www.espnfc.us/match?gameId=24634" TargetMode="External"/><Relationship Id="rId2" Type="http://schemas.openxmlformats.org/officeDocument/2006/relationships/hyperlink" Target="http://www.espnfc.us/match?gameId=24596" TargetMode="External"/><Relationship Id="rId3" Type="http://schemas.openxmlformats.org/officeDocument/2006/relationships/hyperlink" Target="http://www.espnfc.us/match?gameId=24551" TargetMode="External"/><Relationship Id="rId4" Type="http://schemas.openxmlformats.org/officeDocument/2006/relationships/hyperlink" Target="http://www.espnfc.us/match?gameId=24488" TargetMode="External"/><Relationship Id="rId5" Type="http://schemas.openxmlformats.org/officeDocument/2006/relationships/hyperlink" Target="http://www.espnfc.us/match?gameId=24379" TargetMode="External"/><Relationship Id="rId6" Type="http://schemas.openxmlformats.org/officeDocument/2006/relationships/hyperlink" Target="http://www.espnfc.us/match?gameId=24255" TargetMode="External"/><Relationship Id="rId7" Type="http://schemas.openxmlformats.org/officeDocument/2006/relationships/hyperlink" Target="http://www.espnfc.us/match?gameId=24085" TargetMode="External"/><Relationship Id="rId8" Type="http://schemas.openxmlformats.org/officeDocument/2006/relationships/hyperlink" Target="http://www.espnfc.us/match?gameId=23978" TargetMode="External"/><Relationship Id="rId9" Type="http://schemas.openxmlformats.org/officeDocument/2006/relationships/hyperlink" Target="http://www.espnfc.us/match?gameId=23852" TargetMode="External"/><Relationship Id="rId190" Type="http://schemas.openxmlformats.org/officeDocument/2006/relationships/hyperlink" Target="http://www.espnfc.us/match?gameId=188804" TargetMode="External"/><Relationship Id="rId191" Type="http://schemas.openxmlformats.org/officeDocument/2006/relationships/hyperlink" Target="http://www.espnfc.us/match?gameId=188462" TargetMode="External"/><Relationship Id="rId192" Type="http://schemas.openxmlformats.org/officeDocument/2006/relationships/hyperlink" Target="http://www.espnfc.us/match?gameId=190183" TargetMode="External"/><Relationship Id="rId193" Type="http://schemas.openxmlformats.org/officeDocument/2006/relationships/hyperlink" Target="http://www.espnfc.us/match?gameId=188690" TargetMode="External"/><Relationship Id="rId194" Type="http://schemas.openxmlformats.org/officeDocument/2006/relationships/hyperlink" Target="http://www.espnfc.us/match?gameId=188781" TargetMode="External"/><Relationship Id="rId195" Type="http://schemas.openxmlformats.org/officeDocument/2006/relationships/hyperlink" Target="http://www.espnfc.us/match?gameId=188491" TargetMode="External"/><Relationship Id="rId196" Type="http://schemas.openxmlformats.org/officeDocument/2006/relationships/hyperlink" Target="http://www.espnfc.us/match?gameId=188541" TargetMode="External"/><Relationship Id="rId197" Type="http://schemas.openxmlformats.org/officeDocument/2006/relationships/hyperlink" Target="http://www.espnfc.us/match?gameId=188764" TargetMode="External"/><Relationship Id="rId198" Type="http://schemas.openxmlformats.org/officeDocument/2006/relationships/hyperlink" Target="http://www.espnfc.us/match?gameId=188572" TargetMode="External"/><Relationship Id="rId199" Type="http://schemas.openxmlformats.org/officeDocument/2006/relationships/hyperlink" Target="http://www.espnfc.us/match?gameId=188605" TargetMode="External"/><Relationship Id="rId535" Type="http://schemas.openxmlformats.org/officeDocument/2006/relationships/hyperlink" Target="http://www.espnfc.us/match?gameId=367325" TargetMode="External"/><Relationship Id="rId250" Type="http://schemas.openxmlformats.org/officeDocument/2006/relationships/hyperlink" Target="http://www.espnfc.us/match?gameId=226469" TargetMode="External"/><Relationship Id="rId251" Type="http://schemas.openxmlformats.org/officeDocument/2006/relationships/hyperlink" Target="http://www.espnfc.us/match?gameId=233736" TargetMode="External"/><Relationship Id="rId252" Type="http://schemas.openxmlformats.org/officeDocument/2006/relationships/hyperlink" Target="http://www.espnfc.us/match?gameId=233736" TargetMode="External"/><Relationship Id="rId253" Type="http://schemas.openxmlformats.org/officeDocument/2006/relationships/hyperlink" Target="http://www.espnfc.us/match?gameId=226611" TargetMode="External"/><Relationship Id="rId254" Type="http://schemas.openxmlformats.org/officeDocument/2006/relationships/hyperlink" Target="http://www.espnfc.us/match?gameId=236261" TargetMode="External"/><Relationship Id="rId255" Type="http://schemas.openxmlformats.org/officeDocument/2006/relationships/hyperlink" Target="http://www.espnfc.us/match?gameId=226681" TargetMode="External"/><Relationship Id="rId256" Type="http://schemas.openxmlformats.org/officeDocument/2006/relationships/hyperlink" Target="http://www.espnfc.us/match?gameId=226681" TargetMode="External"/><Relationship Id="rId257" Type="http://schemas.openxmlformats.org/officeDocument/2006/relationships/hyperlink" Target="http://www.espnfc.us/match?gameId=233732" TargetMode="External"/><Relationship Id="rId258" Type="http://schemas.openxmlformats.org/officeDocument/2006/relationships/hyperlink" Target="http://www.espnfc.us/match?gameId=226585" TargetMode="External"/><Relationship Id="rId259" Type="http://schemas.openxmlformats.org/officeDocument/2006/relationships/hyperlink" Target="http://www.espnfc.us/match?gameId=226585" TargetMode="External"/><Relationship Id="rId536" Type="http://schemas.openxmlformats.org/officeDocument/2006/relationships/hyperlink" Target="http://www.espnfc.us/match?gameId=367329" TargetMode="External"/><Relationship Id="rId537" Type="http://schemas.openxmlformats.org/officeDocument/2006/relationships/hyperlink" Target="http://www.espnfc.us/match?gameId=382712" TargetMode="External"/><Relationship Id="rId538" Type="http://schemas.openxmlformats.org/officeDocument/2006/relationships/hyperlink" Target="http://www.espnfc.us/match?gameId=369185" TargetMode="External"/><Relationship Id="rId539" Type="http://schemas.openxmlformats.org/officeDocument/2006/relationships/hyperlink" Target="http://www.espnfc.us/match?gameId=367346" TargetMode="External"/><Relationship Id="rId310" Type="http://schemas.openxmlformats.org/officeDocument/2006/relationships/hyperlink" Target="http://www.espnfc.us/match?gameId=252998" TargetMode="External"/><Relationship Id="rId311" Type="http://schemas.openxmlformats.org/officeDocument/2006/relationships/hyperlink" Target="http://www.espnfc.us/match?gameId=254696" TargetMode="External"/><Relationship Id="rId312" Type="http://schemas.openxmlformats.org/officeDocument/2006/relationships/hyperlink" Target="http://www.espnfc.us/match?gameId=252751" TargetMode="External"/><Relationship Id="rId313" Type="http://schemas.openxmlformats.org/officeDocument/2006/relationships/hyperlink" Target="http://www.espnfc.us/match?gameId=233470" TargetMode="External"/><Relationship Id="rId314" Type="http://schemas.openxmlformats.org/officeDocument/2006/relationships/hyperlink" Target="http://www.espnfc.us/match?gameId=252817" TargetMode="External"/><Relationship Id="rId315" Type="http://schemas.openxmlformats.org/officeDocument/2006/relationships/hyperlink" Target="http://www.espnfc.us/match?gameId=254681" TargetMode="External"/><Relationship Id="rId316" Type="http://schemas.openxmlformats.org/officeDocument/2006/relationships/hyperlink" Target="http://www.espnfc.us/match?gameId=252853" TargetMode="External"/><Relationship Id="rId317" Type="http://schemas.openxmlformats.org/officeDocument/2006/relationships/hyperlink" Target="http://www.espnfc.us/match?gameId=253121" TargetMode="External"/><Relationship Id="rId318" Type="http://schemas.openxmlformats.org/officeDocument/2006/relationships/hyperlink" Target="http://www.espnfc.us/match?gameId=253114" TargetMode="External"/><Relationship Id="rId319" Type="http://schemas.openxmlformats.org/officeDocument/2006/relationships/hyperlink" Target="http://www.espnfc.us/match?gameId=254676" TargetMode="External"/><Relationship Id="rId480" Type="http://schemas.openxmlformats.org/officeDocument/2006/relationships/hyperlink" Target="http://www.espnfc.us/match?gameId=358104" TargetMode="External"/><Relationship Id="rId481" Type="http://schemas.openxmlformats.org/officeDocument/2006/relationships/hyperlink" Target="http://www.espnfc.us/match?gameId=355858" TargetMode="External"/><Relationship Id="rId482" Type="http://schemas.openxmlformats.org/officeDocument/2006/relationships/hyperlink" Target="http://www.espnfc.us/match?gameId=342469" TargetMode="External"/><Relationship Id="rId483" Type="http://schemas.openxmlformats.org/officeDocument/2006/relationships/hyperlink" Target="http://www.espnfc.us/match?gameId=355834" TargetMode="External"/><Relationship Id="rId484" Type="http://schemas.openxmlformats.org/officeDocument/2006/relationships/hyperlink" Target="http://www.espnfc.us/match?gameId=342453" TargetMode="External"/><Relationship Id="rId485" Type="http://schemas.openxmlformats.org/officeDocument/2006/relationships/hyperlink" Target="http://www.espnfc.us/match?gameId=342447" TargetMode="External"/><Relationship Id="rId486" Type="http://schemas.openxmlformats.org/officeDocument/2006/relationships/hyperlink" Target="http://www.espnfc.us/match?gameId=355810" TargetMode="External"/><Relationship Id="rId487" Type="http://schemas.openxmlformats.org/officeDocument/2006/relationships/hyperlink" Target="http://www.espnfc.us/match?gameId=357268" TargetMode="External"/><Relationship Id="rId488" Type="http://schemas.openxmlformats.org/officeDocument/2006/relationships/hyperlink" Target="http://www.espnfc.us/match?gameId=342432" TargetMode="External"/><Relationship Id="rId489" Type="http://schemas.openxmlformats.org/officeDocument/2006/relationships/hyperlink" Target="http://www.espnfc.us/match?gameId=355786" TargetMode="External"/><Relationship Id="rId540" Type="http://schemas.openxmlformats.org/officeDocument/2006/relationships/hyperlink" Target="http://www.espnfc.us/match?gameId=380721" TargetMode="External"/><Relationship Id="rId541" Type="http://schemas.openxmlformats.org/officeDocument/2006/relationships/hyperlink" Target="http://www.espnfc.us/match?gameId=367373" TargetMode="External"/><Relationship Id="rId542" Type="http://schemas.openxmlformats.org/officeDocument/2006/relationships/hyperlink" Target="http://www.espnfc.us/match?gameId=367388" TargetMode="External"/><Relationship Id="rId50" Type="http://schemas.openxmlformats.org/officeDocument/2006/relationships/hyperlink" Target="http://www.espnfc.us/match?gameId=64893" TargetMode="External"/><Relationship Id="rId51" Type="http://schemas.openxmlformats.org/officeDocument/2006/relationships/hyperlink" Target="http://www.espnfc.us/match?gameId=64845" TargetMode="External"/><Relationship Id="rId52" Type="http://schemas.openxmlformats.org/officeDocument/2006/relationships/hyperlink" Target="http://www.espnfc.us/match?gameId=64802" TargetMode="External"/><Relationship Id="rId53" Type="http://schemas.openxmlformats.org/officeDocument/2006/relationships/hyperlink" Target="http://www.espnfc.us/match?gameId=64661" TargetMode="External"/><Relationship Id="rId54" Type="http://schemas.openxmlformats.org/officeDocument/2006/relationships/hyperlink" Target="http://www.espnfc.us/match?gameId=64594" TargetMode="External"/><Relationship Id="rId55" Type="http://schemas.openxmlformats.org/officeDocument/2006/relationships/hyperlink" Target="http://www.espnfc.us/match?gameId=64536" TargetMode="External"/><Relationship Id="rId56" Type="http://schemas.openxmlformats.org/officeDocument/2006/relationships/hyperlink" Target="http://www.espnfc.us/match?gameId=64474" TargetMode="External"/><Relationship Id="rId57" Type="http://schemas.openxmlformats.org/officeDocument/2006/relationships/hyperlink" Target="http://www.espnfc.us/match?gameId=64419" TargetMode="External"/><Relationship Id="rId58" Type="http://schemas.openxmlformats.org/officeDocument/2006/relationships/hyperlink" Target="http://www.espnfc.us/match?gameId=64358" TargetMode="External"/><Relationship Id="rId59" Type="http://schemas.openxmlformats.org/officeDocument/2006/relationships/hyperlink" Target="http://www.espnfc.us/match?gameId=64287" TargetMode="External"/><Relationship Id="rId543" Type="http://schemas.openxmlformats.org/officeDocument/2006/relationships/hyperlink" Target="http://www.espnfc.us/match?gameId=380732" TargetMode="External"/><Relationship Id="rId544" Type="http://schemas.openxmlformats.org/officeDocument/2006/relationships/hyperlink" Target="http://www.espnfc.us/match?gameId=367391" TargetMode="External"/><Relationship Id="rId545" Type="http://schemas.openxmlformats.org/officeDocument/2006/relationships/hyperlink" Target="http://www.espnfc.us/match?gameId=381798" TargetMode="External"/><Relationship Id="rId546" Type="http://schemas.openxmlformats.org/officeDocument/2006/relationships/hyperlink" Target="http://www.espnfc.us/match?gameId=367403" TargetMode="External"/><Relationship Id="rId547" Type="http://schemas.openxmlformats.org/officeDocument/2006/relationships/hyperlink" Target="http://www.espnfc.us/match?gameId=380756" TargetMode="External"/><Relationship Id="rId548" Type="http://schemas.openxmlformats.org/officeDocument/2006/relationships/hyperlink" Target="http://www.espnfc.us/match?gameId=367408" TargetMode="External"/><Relationship Id="rId549" Type="http://schemas.openxmlformats.org/officeDocument/2006/relationships/hyperlink" Target="http://www.espnfc.us/match?gameId=367419" TargetMode="External"/><Relationship Id="rId600" Type="http://schemas.openxmlformats.org/officeDocument/2006/relationships/hyperlink" Target="http://www.espnfc.us/report?gameId=383269" TargetMode="External"/><Relationship Id="rId601" Type="http://schemas.openxmlformats.org/officeDocument/2006/relationships/hyperlink" Target="http://www.espnfc.us/report?gameId=383285" TargetMode="External"/><Relationship Id="rId602" Type="http://schemas.openxmlformats.org/officeDocument/2006/relationships/hyperlink" Target="http://www.espnfc.us/report?gameId=383302" TargetMode="External"/><Relationship Id="rId603" Type="http://schemas.openxmlformats.org/officeDocument/2006/relationships/drawing" Target="../drawings/drawing12.xml"/><Relationship Id="rId260" Type="http://schemas.openxmlformats.org/officeDocument/2006/relationships/hyperlink" Target="http://www.espnfc.us/match?gameId=226680" TargetMode="External"/><Relationship Id="rId261" Type="http://schemas.openxmlformats.org/officeDocument/2006/relationships/hyperlink" Target="http://www.espnfc.us/match?gameId=226680" TargetMode="External"/><Relationship Id="rId262" Type="http://schemas.openxmlformats.org/officeDocument/2006/relationships/hyperlink" Target="http://www.espnfc.us/match?gameId=226644" TargetMode="External"/><Relationship Id="rId263" Type="http://schemas.openxmlformats.org/officeDocument/2006/relationships/hyperlink" Target="http://www.espnfc.us/match?gameId=226512" TargetMode="External"/><Relationship Id="rId264" Type="http://schemas.openxmlformats.org/officeDocument/2006/relationships/hyperlink" Target="http://www.espnfc.us/match?gameId=226512" TargetMode="External"/><Relationship Id="rId265" Type="http://schemas.openxmlformats.org/officeDocument/2006/relationships/hyperlink" Target="http://www.espnfc.us/match?gameId=228801" TargetMode="External"/><Relationship Id="rId266" Type="http://schemas.openxmlformats.org/officeDocument/2006/relationships/hyperlink" Target="http://www.espnfc.us/match?gameId=226700" TargetMode="External"/><Relationship Id="rId267" Type="http://schemas.openxmlformats.org/officeDocument/2006/relationships/hyperlink" Target="http://www.espnfc.us/match?gameId=226601" TargetMode="External"/><Relationship Id="rId268" Type="http://schemas.openxmlformats.org/officeDocument/2006/relationships/hyperlink" Target="http://www.espnfc.us/match?gameId=252852" TargetMode="External"/><Relationship Id="rId269" Type="http://schemas.openxmlformats.org/officeDocument/2006/relationships/hyperlink" Target="http://www.espnfc.us/match?gameId=266961" TargetMode="External"/><Relationship Id="rId320" Type="http://schemas.openxmlformats.org/officeDocument/2006/relationships/hyperlink" Target="http://www.espnfc.us/match?gameId=252764" TargetMode="External"/><Relationship Id="rId321" Type="http://schemas.openxmlformats.org/officeDocument/2006/relationships/hyperlink" Target="http://www.espnfc.us/match?gameId=252793" TargetMode="External"/><Relationship Id="rId322" Type="http://schemas.openxmlformats.org/officeDocument/2006/relationships/hyperlink" Target="http://www.espnfc.us/match?gameId=253330" TargetMode="External"/><Relationship Id="rId323" Type="http://schemas.openxmlformats.org/officeDocument/2006/relationships/hyperlink" Target="http://www.espnfc.us/match?gameId=252050" TargetMode="External"/><Relationship Id="rId324" Type="http://schemas.openxmlformats.org/officeDocument/2006/relationships/hyperlink" Target="http://www.espnfc.us/match?gameId=233466" TargetMode="External"/><Relationship Id="rId325" Type="http://schemas.openxmlformats.org/officeDocument/2006/relationships/hyperlink" Target="http://www.espnfc.us/match?gameId=233604" TargetMode="External"/><Relationship Id="rId326" Type="http://schemas.openxmlformats.org/officeDocument/2006/relationships/hyperlink" Target="http://www.espnfc.us/match?gameId=233463" TargetMode="External"/><Relationship Id="rId327" Type="http://schemas.openxmlformats.org/officeDocument/2006/relationships/hyperlink" Target="http://www.espnfc.us/match?gameId=292088" TargetMode="External"/><Relationship Id="rId328" Type="http://schemas.openxmlformats.org/officeDocument/2006/relationships/hyperlink" Target="http://www.espnfc.us/match?gameId=278289" TargetMode="External"/><Relationship Id="rId329" Type="http://schemas.openxmlformats.org/officeDocument/2006/relationships/hyperlink" Target="http://www.espnfc.us/match?gameId=278603" TargetMode="External"/><Relationship Id="rId490" Type="http://schemas.openxmlformats.org/officeDocument/2006/relationships/hyperlink" Target="http://www.espnfc.us/match?gameId=342421" TargetMode="External"/><Relationship Id="rId491" Type="http://schemas.openxmlformats.org/officeDocument/2006/relationships/hyperlink" Target="http://www.espnfc.us/match?gameId=342413" TargetMode="External"/><Relationship Id="rId492" Type="http://schemas.openxmlformats.org/officeDocument/2006/relationships/hyperlink" Target="http://www.espnfc.us/match?gameId=355762" TargetMode="External"/><Relationship Id="rId493" Type="http://schemas.openxmlformats.org/officeDocument/2006/relationships/hyperlink" Target="http://www.espnfc.us/match?gameId=342405" TargetMode="External"/><Relationship Id="rId494" Type="http://schemas.openxmlformats.org/officeDocument/2006/relationships/hyperlink" Target="http://www.espnfc.us/match?gameId=342397" TargetMode="External"/><Relationship Id="rId495" Type="http://schemas.openxmlformats.org/officeDocument/2006/relationships/hyperlink" Target="http://www.espnfc.us/match?gameId=355739" TargetMode="External"/><Relationship Id="rId496" Type="http://schemas.openxmlformats.org/officeDocument/2006/relationships/hyperlink" Target="http://www.espnfc.us/match?gameId=342390" TargetMode="External"/><Relationship Id="rId497" Type="http://schemas.openxmlformats.org/officeDocument/2006/relationships/hyperlink" Target="http://www.espnfc.us/match?gameId=342384" TargetMode="External"/><Relationship Id="rId498" Type="http://schemas.openxmlformats.org/officeDocument/2006/relationships/hyperlink" Target="http://www.espnfc.us/match?gameId=354354" TargetMode="External"/><Relationship Id="rId499" Type="http://schemas.openxmlformats.org/officeDocument/2006/relationships/hyperlink" Target="http://www.espnfc.us/match?gameId=342374" TargetMode="External"/><Relationship Id="rId100" Type="http://schemas.openxmlformats.org/officeDocument/2006/relationships/hyperlink" Target="http://www.espnfc.us/match?gameId=128099" TargetMode="External"/><Relationship Id="rId101" Type="http://schemas.openxmlformats.org/officeDocument/2006/relationships/hyperlink" Target="http://www.espnfc.us/match?gameId=126053" TargetMode="External"/><Relationship Id="rId102" Type="http://schemas.openxmlformats.org/officeDocument/2006/relationships/hyperlink" Target="http://www.espnfc.us/match?gameId=124545" TargetMode="External"/><Relationship Id="rId103" Type="http://schemas.openxmlformats.org/officeDocument/2006/relationships/hyperlink" Target="http://www.espnfc.us/match?gameId=124154" TargetMode="External"/><Relationship Id="rId104" Type="http://schemas.openxmlformats.org/officeDocument/2006/relationships/hyperlink" Target="http://www.espnfc.us/match?gameId=123000" TargetMode="External"/><Relationship Id="rId105" Type="http://schemas.openxmlformats.org/officeDocument/2006/relationships/hyperlink" Target="http://www.espnfc.us/match?gameId=121567" TargetMode="External"/><Relationship Id="rId106" Type="http://schemas.openxmlformats.org/officeDocument/2006/relationships/hyperlink" Target="http://www.espnfc.us/match?gameId=119482" TargetMode="External"/><Relationship Id="rId107" Type="http://schemas.openxmlformats.org/officeDocument/2006/relationships/hyperlink" Target="http://www.espnfc.us/match?gameId=118593" TargetMode="External"/><Relationship Id="rId108" Type="http://schemas.openxmlformats.org/officeDocument/2006/relationships/hyperlink" Target="http://www.espnfc.us/match?gameId=179121" TargetMode="External"/><Relationship Id="rId109" Type="http://schemas.openxmlformats.org/officeDocument/2006/relationships/hyperlink" Target="http://www.espnfc.us/match?gameId=179130" TargetMode="External"/><Relationship Id="rId60" Type="http://schemas.openxmlformats.org/officeDocument/2006/relationships/hyperlink" Target="http://www.espnfc.us/match?gameId=64231" TargetMode="External"/><Relationship Id="rId61" Type="http://schemas.openxmlformats.org/officeDocument/2006/relationships/hyperlink" Target="http://www.espnfc.us/match?gameId=64150" TargetMode="External"/><Relationship Id="rId62" Type="http://schemas.openxmlformats.org/officeDocument/2006/relationships/hyperlink" Target="http://www.espnfc.us/match?gameId=64084" TargetMode="External"/><Relationship Id="rId63" Type="http://schemas.openxmlformats.org/officeDocument/2006/relationships/hyperlink" Target="http://www.espnfc.us/match?gameId=63955" TargetMode="External"/><Relationship Id="rId64" Type="http://schemas.openxmlformats.org/officeDocument/2006/relationships/hyperlink" Target="http://www.espnfc.us/match?gameId=48842" TargetMode="External"/><Relationship Id="rId65" Type="http://schemas.openxmlformats.org/officeDocument/2006/relationships/hyperlink" Target="http://www.espnfc.us/match?gameId=48826" TargetMode="External"/><Relationship Id="rId66" Type="http://schemas.openxmlformats.org/officeDocument/2006/relationships/hyperlink" Target="http://www.espnfc.us/match?gameId=48811" TargetMode="External"/><Relationship Id="rId67" Type="http://schemas.openxmlformats.org/officeDocument/2006/relationships/hyperlink" Target="http://www.espnfc.us/match?gameId=48576" TargetMode="External"/><Relationship Id="rId68" Type="http://schemas.openxmlformats.org/officeDocument/2006/relationships/hyperlink" Target="http://www.espnfc.us/match?gameId=46054" TargetMode="External"/><Relationship Id="rId69" Type="http://schemas.openxmlformats.org/officeDocument/2006/relationships/hyperlink" Target="http://www.espnfc.us/match?gameId=151172" TargetMode="External"/><Relationship Id="rId550" Type="http://schemas.openxmlformats.org/officeDocument/2006/relationships/hyperlink" Target="http://www.espnfc.us/match?gameId=380770" TargetMode="External"/><Relationship Id="rId551" Type="http://schemas.openxmlformats.org/officeDocument/2006/relationships/hyperlink" Target="http://www.espnfc.us/match?gameId=367428" TargetMode="External"/><Relationship Id="rId552" Type="http://schemas.openxmlformats.org/officeDocument/2006/relationships/hyperlink" Target="http://www.espnfc.us/match?gameId=380822" TargetMode="External"/><Relationship Id="rId553" Type="http://schemas.openxmlformats.org/officeDocument/2006/relationships/hyperlink" Target="http://www.espnfc.us/match?gameId=367437" TargetMode="External"/><Relationship Id="rId554" Type="http://schemas.openxmlformats.org/officeDocument/2006/relationships/hyperlink" Target="http://www.espnfc.us/match?gameId=380777" TargetMode="External"/><Relationship Id="rId555" Type="http://schemas.openxmlformats.org/officeDocument/2006/relationships/hyperlink" Target="http://www.espnfc.us/match?gameId=367446" TargetMode="External"/><Relationship Id="rId556" Type="http://schemas.openxmlformats.org/officeDocument/2006/relationships/hyperlink" Target="http://www.espnfc.us/match?gameId=370922" TargetMode="External"/><Relationship Id="rId557" Type="http://schemas.openxmlformats.org/officeDocument/2006/relationships/hyperlink" Target="http://www.espnfc.us/match?gameId=370920" TargetMode="External"/><Relationship Id="rId558" Type="http://schemas.openxmlformats.org/officeDocument/2006/relationships/hyperlink" Target="http://www.espnfc.us/match?gameId=377311" TargetMode="External"/><Relationship Id="rId559" Type="http://schemas.openxmlformats.org/officeDocument/2006/relationships/hyperlink" Target="http://www.espnfc.us/match?gameId=372084" TargetMode="External"/><Relationship Id="rId270" Type="http://schemas.openxmlformats.org/officeDocument/2006/relationships/hyperlink" Target="http://www.espnfc.us/match?gameId=253119" TargetMode="External"/><Relationship Id="rId271" Type="http://schemas.openxmlformats.org/officeDocument/2006/relationships/hyperlink" Target="http://www.espnfc.us/match?gameId=252896" TargetMode="External"/><Relationship Id="rId272" Type="http://schemas.openxmlformats.org/officeDocument/2006/relationships/hyperlink" Target="http://www.espnfc.us/match?gameId=264752" TargetMode="External"/><Relationship Id="rId273" Type="http://schemas.openxmlformats.org/officeDocument/2006/relationships/hyperlink" Target="http://www.espnfc.us/match?gameId=253005" TargetMode="External"/><Relationship Id="rId274" Type="http://schemas.openxmlformats.org/officeDocument/2006/relationships/hyperlink" Target="http://www.espnfc.us/match?gameId=266494" TargetMode="External"/><Relationship Id="rId275" Type="http://schemas.openxmlformats.org/officeDocument/2006/relationships/hyperlink" Target="http://www.espnfc.us/match?gameId=252775" TargetMode="External"/><Relationship Id="rId276" Type="http://schemas.openxmlformats.org/officeDocument/2006/relationships/hyperlink" Target="http://www.espnfc.us/match?gameId=266497" TargetMode="External"/><Relationship Id="rId277" Type="http://schemas.openxmlformats.org/officeDocument/2006/relationships/hyperlink" Target="http://www.espnfc.us/match?gameId=252776" TargetMode="External"/><Relationship Id="rId278" Type="http://schemas.openxmlformats.org/officeDocument/2006/relationships/hyperlink" Target="http://www.espnfc.us/match?gameId=252784" TargetMode="External"/><Relationship Id="rId279" Type="http://schemas.openxmlformats.org/officeDocument/2006/relationships/hyperlink" Target="http://www.espnfc.us/match?gameId=253029" TargetMode="External"/><Relationship Id="rId330" Type="http://schemas.openxmlformats.org/officeDocument/2006/relationships/hyperlink" Target="http://www.espnfc.us/match?gameId=292116" TargetMode="External"/><Relationship Id="rId331" Type="http://schemas.openxmlformats.org/officeDocument/2006/relationships/hyperlink" Target="http://www.espnfc.us/match?gameId=278435" TargetMode="External"/><Relationship Id="rId332" Type="http://schemas.openxmlformats.org/officeDocument/2006/relationships/hyperlink" Target="http://www.espnfc.us/match?gameId=290736" TargetMode="External"/><Relationship Id="rId333" Type="http://schemas.openxmlformats.org/officeDocument/2006/relationships/hyperlink" Target="http://www.espnfc.us/match?gameId=278519" TargetMode="External"/><Relationship Id="rId334" Type="http://schemas.openxmlformats.org/officeDocument/2006/relationships/hyperlink" Target="http://www.espnfc.us/match?gameId=290735" TargetMode="External"/><Relationship Id="rId335" Type="http://schemas.openxmlformats.org/officeDocument/2006/relationships/hyperlink" Target="http://www.espnfc.us/match?gameId=278423" TargetMode="External"/><Relationship Id="rId336" Type="http://schemas.openxmlformats.org/officeDocument/2006/relationships/hyperlink" Target="http://www.espnfc.us/match?gameId=290635" TargetMode="External"/><Relationship Id="rId337" Type="http://schemas.openxmlformats.org/officeDocument/2006/relationships/hyperlink" Target="http://www.espnfc.us/match?gameId=278281" TargetMode="External"/><Relationship Id="rId338" Type="http://schemas.openxmlformats.org/officeDocument/2006/relationships/hyperlink" Target="http://www.espnfc.us/match?gameId=290162" TargetMode="External"/><Relationship Id="rId339" Type="http://schemas.openxmlformats.org/officeDocument/2006/relationships/hyperlink" Target="http://www.espnfc.us/match?gameId=290164" TargetMode="External"/><Relationship Id="rId110" Type="http://schemas.openxmlformats.org/officeDocument/2006/relationships/hyperlink" Target="http://www.espnfc.us/match?gameId=179109" TargetMode="External"/><Relationship Id="rId111" Type="http://schemas.openxmlformats.org/officeDocument/2006/relationships/hyperlink" Target="http://www.espnfc.us/match?gameId=179099" TargetMode="External"/><Relationship Id="rId112" Type="http://schemas.openxmlformats.org/officeDocument/2006/relationships/hyperlink" Target="http://www.espnfc.us/match?gameId=179089" TargetMode="External"/><Relationship Id="rId113" Type="http://schemas.openxmlformats.org/officeDocument/2006/relationships/hyperlink" Target="http://www.espnfc.us/match?gameId=179080" TargetMode="External"/><Relationship Id="rId114" Type="http://schemas.openxmlformats.org/officeDocument/2006/relationships/hyperlink" Target="http://www.espnfc.us/match?gameId=179061" TargetMode="External"/><Relationship Id="rId115" Type="http://schemas.openxmlformats.org/officeDocument/2006/relationships/hyperlink" Target="http://www.espnfc.us/match?gameId=179051" TargetMode="External"/><Relationship Id="rId70" Type="http://schemas.openxmlformats.org/officeDocument/2006/relationships/hyperlink" Target="http://www.espnfc.us/match?gameId=150957" TargetMode="External"/><Relationship Id="rId71" Type="http://schemas.openxmlformats.org/officeDocument/2006/relationships/hyperlink" Target="http://www.espnfc.us/match?gameId=150680" TargetMode="External"/><Relationship Id="rId72" Type="http://schemas.openxmlformats.org/officeDocument/2006/relationships/hyperlink" Target="http://www.espnfc.us/match?gameId=150139" TargetMode="External"/><Relationship Id="rId73" Type="http://schemas.openxmlformats.org/officeDocument/2006/relationships/hyperlink" Target="http://www.espnfc.us/match?gameId=149515" TargetMode="External"/><Relationship Id="rId74" Type="http://schemas.openxmlformats.org/officeDocument/2006/relationships/hyperlink" Target="http://www.espnfc.us/match?gameId=148965" TargetMode="External"/><Relationship Id="rId75" Type="http://schemas.openxmlformats.org/officeDocument/2006/relationships/hyperlink" Target="http://www.espnfc.us/match?gameId=147937" TargetMode="External"/><Relationship Id="rId76" Type="http://schemas.openxmlformats.org/officeDocument/2006/relationships/hyperlink" Target="http://www.espnfc.us/match?gameId=146846" TargetMode="External"/><Relationship Id="rId77" Type="http://schemas.openxmlformats.org/officeDocument/2006/relationships/hyperlink" Target="http://www.espnfc.us/match?gameId=146349" TargetMode="External"/><Relationship Id="rId78" Type="http://schemas.openxmlformats.org/officeDocument/2006/relationships/hyperlink" Target="http://www.espnfc.us/match?gameId=146023" TargetMode="External"/><Relationship Id="rId79" Type="http://schemas.openxmlformats.org/officeDocument/2006/relationships/hyperlink" Target="http://www.espnfc.us/match?gameId=145339" TargetMode="External"/><Relationship Id="rId116" Type="http://schemas.openxmlformats.org/officeDocument/2006/relationships/hyperlink" Target="http://www.espnfc.us/match?gameId=179142" TargetMode="External"/><Relationship Id="rId117" Type="http://schemas.openxmlformats.org/officeDocument/2006/relationships/hyperlink" Target="http://www.espnfc.us/match?gameId=178719" TargetMode="External"/><Relationship Id="rId118" Type="http://schemas.openxmlformats.org/officeDocument/2006/relationships/hyperlink" Target="http://www.espnfc.us/match?gameId=169927" TargetMode="External"/><Relationship Id="rId119" Type="http://schemas.openxmlformats.org/officeDocument/2006/relationships/hyperlink" Target="http://www.espnfc.us/match?gameId=177878" TargetMode="External"/><Relationship Id="rId560" Type="http://schemas.openxmlformats.org/officeDocument/2006/relationships/hyperlink" Target="http://www.espnfc.us/match?gameId=370889" TargetMode="External"/><Relationship Id="rId561" Type="http://schemas.openxmlformats.org/officeDocument/2006/relationships/hyperlink" Target="http://www.espnfc.us/match?gameId=370882" TargetMode="External"/><Relationship Id="rId562" Type="http://schemas.openxmlformats.org/officeDocument/2006/relationships/hyperlink" Target="http://www.espnfc.us/report?gameId=403466" TargetMode="External"/><Relationship Id="rId563" Type="http://schemas.openxmlformats.org/officeDocument/2006/relationships/hyperlink" Target="http://www.espnfc.us/report?gameId=403484" TargetMode="External"/><Relationship Id="rId564" Type="http://schemas.openxmlformats.org/officeDocument/2006/relationships/hyperlink" Target="http://www.espnfc.us/report?gameId=403494" TargetMode="External"/><Relationship Id="rId565" Type="http://schemas.openxmlformats.org/officeDocument/2006/relationships/hyperlink" Target="http://www.espnfc.us/report?gameId=403503" TargetMode="External"/><Relationship Id="rId566" Type="http://schemas.openxmlformats.org/officeDocument/2006/relationships/hyperlink" Target="http://www.espnfc.us/report?gameId=403526" TargetMode="External"/><Relationship Id="rId567" Type="http://schemas.openxmlformats.org/officeDocument/2006/relationships/hyperlink" Target="http://www.espnfc.us/report?gameId=403530" TargetMode="External"/><Relationship Id="rId568" Type="http://schemas.openxmlformats.org/officeDocument/2006/relationships/hyperlink" Target="http://www.espnfc.us/report?gameId=403546" TargetMode="External"/><Relationship Id="rId569" Type="http://schemas.openxmlformats.org/officeDocument/2006/relationships/hyperlink" Target="http://www.espnfc.us/report?gameId=403555" TargetMode="External"/><Relationship Id="rId280" Type="http://schemas.openxmlformats.org/officeDocument/2006/relationships/hyperlink" Target="http://www.espnfc.us/match?gameId=265553" TargetMode="External"/><Relationship Id="rId281" Type="http://schemas.openxmlformats.org/officeDocument/2006/relationships/hyperlink" Target="http://www.espnfc.us/match?gameId=253052" TargetMode="External"/><Relationship Id="rId282" Type="http://schemas.openxmlformats.org/officeDocument/2006/relationships/hyperlink" Target="http://www.espnfc.us/match?gameId=265549" TargetMode="External"/><Relationship Id="rId283" Type="http://schemas.openxmlformats.org/officeDocument/2006/relationships/hyperlink" Target="http://www.espnfc.us/match?gameId=253043" TargetMode="External"/><Relationship Id="rId284" Type="http://schemas.openxmlformats.org/officeDocument/2006/relationships/hyperlink" Target="http://www.espnfc.us/match?gameId=262905" TargetMode="External"/><Relationship Id="rId285" Type="http://schemas.openxmlformats.org/officeDocument/2006/relationships/hyperlink" Target="http://www.espnfc.us/match?gameId=252847" TargetMode="External"/><Relationship Id="rId286" Type="http://schemas.openxmlformats.org/officeDocument/2006/relationships/hyperlink" Target="http://www.espnfc.us/match?gameId=253066" TargetMode="External"/><Relationship Id="rId287" Type="http://schemas.openxmlformats.org/officeDocument/2006/relationships/hyperlink" Target="http://www.espnfc.us/match?gameId=260509" TargetMode="External"/><Relationship Id="rId288" Type="http://schemas.openxmlformats.org/officeDocument/2006/relationships/hyperlink" Target="http://www.espnfc.us/match?gameId=253085" TargetMode="External"/><Relationship Id="rId289" Type="http://schemas.openxmlformats.org/officeDocument/2006/relationships/hyperlink" Target="http://www.espnfc.us/match?gameId=252747" TargetMode="External"/><Relationship Id="rId340" Type="http://schemas.openxmlformats.org/officeDocument/2006/relationships/hyperlink" Target="http://www.espnfc.us/match?gameId=278475" TargetMode="External"/><Relationship Id="rId341" Type="http://schemas.openxmlformats.org/officeDocument/2006/relationships/hyperlink" Target="http://www.espnfc.us/match?gameId=278419" TargetMode="External"/><Relationship Id="rId342" Type="http://schemas.openxmlformats.org/officeDocument/2006/relationships/hyperlink" Target="http://www.espnfc.us/match?gameId=278531" TargetMode="External"/><Relationship Id="rId343" Type="http://schemas.openxmlformats.org/officeDocument/2006/relationships/hyperlink" Target="http://www.espnfc.us/match?gameId=285591" TargetMode="External"/><Relationship Id="rId344" Type="http://schemas.openxmlformats.org/officeDocument/2006/relationships/hyperlink" Target="http://www.espnfc.us/match?gameId=278506" TargetMode="External"/><Relationship Id="rId345" Type="http://schemas.openxmlformats.org/officeDocument/2006/relationships/hyperlink" Target="http://www.espnfc.us/match?gameId=278301" TargetMode="External"/><Relationship Id="rId346" Type="http://schemas.openxmlformats.org/officeDocument/2006/relationships/hyperlink" Target="http://www.espnfc.us/match?gameId=278315" TargetMode="External"/><Relationship Id="rId347" Type="http://schemas.openxmlformats.org/officeDocument/2006/relationships/hyperlink" Target="http://www.espnfc.us/match?gameId=285583" TargetMode="External"/><Relationship Id="rId348" Type="http://schemas.openxmlformats.org/officeDocument/2006/relationships/hyperlink" Target="http://www.espnfc.us/match?gameId=278360" TargetMode="External"/><Relationship Id="rId349" Type="http://schemas.openxmlformats.org/officeDocument/2006/relationships/hyperlink" Target="http://www.espnfc.us/match?gameId=278260" TargetMode="External"/><Relationship Id="rId400" Type="http://schemas.openxmlformats.org/officeDocument/2006/relationships/hyperlink" Target="http://www.espnfc.us/match?gameId=304676" TargetMode="External"/><Relationship Id="rId401" Type="http://schemas.openxmlformats.org/officeDocument/2006/relationships/hyperlink" Target="http://www.espnfc.us/match?gameId=304781" TargetMode="External"/><Relationship Id="rId402" Type="http://schemas.openxmlformats.org/officeDocument/2006/relationships/hyperlink" Target="http://www.espnfc.us/match?gameId=304922" TargetMode="External"/><Relationship Id="rId403" Type="http://schemas.openxmlformats.org/officeDocument/2006/relationships/hyperlink" Target="http://www.espnfc.us/match?gameId=312201" TargetMode="External"/><Relationship Id="rId404" Type="http://schemas.openxmlformats.org/officeDocument/2006/relationships/hyperlink" Target="http://www.espnfc.us/match?gameId=304739" TargetMode="External"/><Relationship Id="rId405" Type="http://schemas.openxmlformats.org/officeDocument/2006/relationships/hyperlink" Target="http://www.espnfc.us/match?gameId=304935" TargetMode="External"/><Relationship Id="rId406" Type="http://schemas.openxmlformats.org/officeDocument/2006/relationships/hyperlink" Target="http://www.espnfc.us/match?gameId=304856" TargetMode="External"/><Relationship Id="rId407" Type="http://schemas.openxmlformats.org/officeDocument/2006/relationships/hyperlink" Target="http://www.espnfc.us/match?gameId=310089" TargetMode="External"/><Relationship Id="rId408" Type="http://schemas.openxmlformats.org/officeDocument/2006/relationships/hyperlink" Target="http://www.espnfc.us/match?gameId=304833" TargetMode="External"/><Relationship Id="rId409" Type="http://schemas.openxmlformats.org/officeDocument/2006/relationships/hyperlink" Target="http://www.espnfc.us/match?gameId=309865" TargetMode="External"/><Relationship Id="rId120" Type="http://schemas.openxmlformats.org/officeDocument/2006/relationships/hyperlink" Target="http://www.espnfc.us/match?gameId=177284" TargetMode="External"/><Relationship Id="rId121" Type="http://schemas.openxmlformats.org/officeDocument/2006/relationships/hyperlink" Target="http://www.espnfc.us/match?gameId=176877" TargetMode="External"/><Relationship Id="rId122" Type="http://schemas.openxmlformats.org/officeDocument/2006/relationships/hyperlink" Target="http://www.espnfc.us/match?gameId=169923" TargetMode="External"/><Relationship Id="rId123" Type="http://schemas.openxmlformats.org/officeDocument/2006/relationships/hyperlink" Target="http://www.espnfc.us/match?gameId=175661" TargetMode="External"/><Relationship Id="rId124" Type="http://schemas.openxmlformats.org/officeDocument/2006/relationships/hyperlink" Target="http://www.espnfc.us/match?gameId=174620" TargetMode="External"/><Relationship Id="rId125" Type="http://schemas.openxmlformats.org/officeDocument/2006/relationships/hyperlink" Target="http://www.espnfc.us/match?gameId=173472" TargetMode="External"/><Relationship Id="rId80" Type="http://schemas.openxmlformats.org/officeDocument/2006/relationships/hyperlink" Target="http://www.espnfc.us/match?gameId=144745" TargetMode="External"/><Relationship Id="rId81" Type="http://schemas.openxmlformats.org/officeDocument/2006/relationships/hyperlink" Target="http://www.espnfc.us/match?gameId=143362" TargetMode="External"/><Relationship Id="rId82" Type="http://schemas.openxmlformats.org/officeDocument/2006/relationships/hyperlink" Target="http://www.espnfc.us/match?gameId=142305" TargetMode="External"/><Relationship Id="rId83" Type="http://schemas.openxmlformats.org/officeDocument/2006/relationships/hyperlink" Target="http://www.espnfc.us/match?gameId=142129" TargetMode="External"/><Relationship Id="rId84" Type="http://schemas.openxmlformats.org/officeDocument/2006/relationships/hyperlink" Target="http://www.espnfc.us/match?gameId=140931" TargetMode="External"/><Relationship Id="rId85" Type="http://schemas.openxmlformats.org/officeDocument/2006/relationships/hyperlink" Target="http://www.espnfc.us/match?gameId=140010" TargetMode="External"/><Relationship Id="rId86" Type="http://schemas.openxmlformats.org/officeDocument/2006/relationships/hyperlink" Target="http://www.espnfc.us/match?gameId=139007" TargetMode="External"/><Relationship Id="rId87" Type="http://schemas.openxmlformats.org/officeDocument/2006/relationships/hyperlink" Target="http://www.espnfc.us/match?gameId=132012" TargetMode="External"/><Relationship Id="rId88" Type="http://schemas.openxmlformats.org/officeDocument/2006/relationships/hyperlink" Target="http://www.espnfc.us/match?gameId=131895" TargetMode="External"/><Relationship Id="rId89" Type="http://schemas.openxmlformats.org/officeDocument/2006/relationships/hyperlink" Target="http://www.espnfc.us/match?gameId=131799" TargetMode="External"/><Relationship Id="rId126" Type="http://schemas.openxmlformats.org/officeDocument/2006/relationships/hyperlink" Target="http://www.espnfc.us/match?gameId=172410" TargetMode="External"/><Relationship Id="rId127" Type="http://schemas.openxmlformats.org/officeDocument/2006/relationships/hyperlink" Target="http://www.espnfc.us/match?gameId=170848" TargetMode="External"/><Relationship Id="rId128" Type="http://schemas.openxmlformats.org/officeDocument/2006/relationships/hyperlink" Target="http://www.espnfc.us/match?gameId=169977" TargetMode="External"/><Relationship Id="rId129" Type="http://schemas.openxmlformats.org/officeDocument/2006/relationships/hyperlink" Target="http://www.espnfc.us/match?gameId=169846" TargetMode="External"/><Relationship Id="rId570" Type="http://schemas.openxmlformats.org/officeDocument/2006/relationships/hyperlink" Target="http://www.espnfc.us/report?gameId=403562" TargetMode="External"/><Relationship Id="rId571" Type="http://schemas.openxmlformats.org/officeDocument/2006/relationships/hyperlink" Target="http://www.espnfc.us/report?gameId=403576" TargetMode="External"/><Relationship Id="rId572" Type="http://schemas.openxmlformats.org/officeDocument/2006/relationships/hyperlink" Target="http://www.espnfc.us/report?gameId=403579" TargetMode="External"/><Relationship Id="rId573" Type="http://schemas.openxmlformats.org/officeDocument/2006/relationships/hyperlink" Target="http://www.espnfc.us/report?gameId=403595" TargetMode="External"/><Relationship Id="rId574" Type="http://schemas.openxmlformats.org/officeDocument/2006/relationships/hyperlink" Target="http://www.espnfc.us/report?gameId=403616" TargetMode="External"/><Relationship Id="rId575" Type="http://schemas.openxmlformats.org/officeDocument/2006/relationships/hyperlink" Target="http://www.espnfc.us/report?gameId=403625" TargetMode="External"/><Relationship Id="rId576" Type="http://schemas.openxmlformats.org/officeDocument/2006/relationships/hyperlink" Target="http://www.espnfc.us/report?gameId=403636" TargetMode="External"/><Relationship Id="rId577" Type="http://schemas.openxmlformats.org/officeDocument/2006/relationships/hyperlink" Target="http://www.espnfc.us/report?gameId=395573" TargetMode="External"/><Relationship Id="rId578" Type="http://schemas.openxmlformats.org/officeDocument/2006/relationships/hyperlink" Target="http://www.espnfc.us/report?gameId=410380" TargetMode="External"/><Relationship Id="rId579" Type="http://schemas.openxmlformats.org/officeDocument/2006/relationships/hyperlink" Target="http://www.espnfc.us/report?gameId=395584" TargetMode="External"/><Relationship Id="rId290" Type="http://schemas.openxmlformats.org/officeDocument/2006/relationships/hyperlink" Target="http://www.espnfc.us/match?gameId=260513" TargetMode="External"/><Relationship Id="rId291" Type="http://schemas.openxmlformats.org/officeDocument/2006/relationships/hyperlink" Target="http://www.espnfc.us/match?gameId=252914" TargetMode="External"/><Relationship Id="rId292" Type="http://schemas.openxmlformats.org/officeDocument/2006/relationships/hyperlink" Target="http://www.espnfc.us/match?gameId=252837" TargetMode="External"/><Relationship Id="rId293" Type="http://schemas.openxmlformats.org/officeDocument/2006/relationships/hyperlink" Target="http://www.espnfc.us/match?gameId=252759" TargetMode="External"/><Relationship Id="rId294" Type="http://schemas.openxmlformats.org/officeDocument/2006/relationships/hyperlink" Target="http://www.espnfc.us/match?gameId=262266" TargetMode="External"/><Relationship Id="rId295" Type="http://schemas.openxmlformats.org/officeDocument/2006/relationships/hyperlink" Target="http://www.espnfc.us/match?gameId=252839" TargetMode="External"/><Relationship Id="rId296" Type="http://schemas.openxmlformats.org/officeDocument/2006/relationships/hyperlink" Target="http://www.espnfc.us/match?gameId=261375" TargetMode="External"/><Relationship Id="rId297" Type="http://schemas.openxmlformats.org/officeDocument/2006/relationships/hyperlink" Target="http://www.espnfc.us/match?gameId=252905" TargetMode="External"/><Relationship Id="rId298" Type="http://schemas.openxmlformats.org/officeDocument/2006/relationships/hyperlink" Target="http://www.espnfc.us/match?gameId=252947" TargetMode="External"/><Relationship Id="rId299" Type="http://schemas.openxmlformats.org/officeDocument/2006/relationships/hyperlink" Target="http://www.espnfc.us/match?gameId=252889" TargetMode="External"/><Relationship Id="rId350" Type="http://schemas.openxmlformats.org/officeDocument/2006/relationships/hyperlink" Target="http://www.espnfc.us/match?gameId=278288" TargetMode="External"/><Relationship Id="rId351" Type="http://schemas.openxmlformats.org/officeDocument/2006/relationships/hyperlink" Target="http://www.espnfc.us/match?gameId=278356" TargetMode="External"/><Relationship Id="rId352" Type="http://schemas.openxmlformats.org/officeDocument/2006/relationships/hyperlink" Target="http://www.espnfc.us/match?gameId=278312" TargetMode="External"/><Relationship Id="rId353" Type="http://schemas.openxmlformats.org/officeDocument/2006/relationships/hyperlink" Target="http://www.espnfc.us/match?gameId=285517" TargetMode="External"/><Relationship Id="rId354" Type="http://schemas.openxmlformats.org/officeDocument/2006/relationships/hyperlink" Target="http://www.espnfc.us/match?gameId=278274" TargetMode="External"/><Relationship Id="rId355" Type="http://schemas.openxmlformats.org/officeDocument/2006/relationships/hyperlink" Target="http://www.espnfc.us/match?gameId=283168" TargetMode="External"/><Relationship Id="rId356" Type="http://schemas.openxmlformats.org/officeDocument/2006/relationships/hyperlink" Target="http://www.espnfc.us/match?gameId=278358" TargetMode="External"/><Relationship Id="rId357" Type="http://schemas.openxmlformats.org/officeDocument/2006/relationships/hyperlink" Target="http://www.espnfc.us/match?gameId=278462" TargetMode="External"/><Relationship Id="rId358" Type="http://schemas.openxmlformats.org/officeDocument/2006/relationships/hyperlink" Target="http://www.espnfc.us/match?gameId=283190" TargetMode="External"/><Relationship Id="rId359" Type="http://schemas.openxmlformats.org/officeDocument/2006/relationships/hyperlink" Target="http://www.espnfc.us/match?gameId=278538" TargetMode="External"/><Relationship Id="rId410" Type="http://schemas.openxmlformats.org/officeDocument/2006/relationships/hyperlink" Target="http://www.espnfc.us/match?gameId=309863" TargetMode="External"/><Relationship Id="rId411" Type="http://schemas.openxmlformats.org/officeDocument/2006/relationships/hyperlink" Target="http://www.espnfc.us/match?gameId=307855" TargetMode="External"/><Relationship Id="rId412" Type="http://schemas.openxmlformats.org/officeDocument/2006/relationships/hyperlink" Target="http://www.espnfc.us/match?gameId=307828" TargetMode="External"/><Relationship Id="rId413" Type="http://schemas.openxmlformats.org/officeDocument/2006/relationships/hyperlink" Target="http://www.espnfc.us/match?gameId=304854" TargetMode="External"/><Relationship Id="rId414" Type="http://schemas.openxmlformats.org/officeDocument/2006/relationships/hyperlink" Target="http://www.espnfc.us/match?gameId=304934" TargetMode="External"/><Relationship Id="rId415" Type="http://schemas.openxmlformats.org/officeDocument/2006/relationships/hyperlink" Target="http://www.espnfc.us/match?gameId=305002" TargetMode="External"/><Relationship Id="rId416" Type="http://schemas.openxmlformats.org/officeDocument/2006/relationships/hyperlink" Target="http://www.espnfc.us/match?gameId=304878" TargetMode="External"/><Relationship Id="rId417" Type="http://schemas.openxmlformats.org/officeDocument/2006/relationships/hyperlink" Target="http://www.espnfc.us/match?gameId=307833" TargetMode="External"/><Relationship Id="rId418" Type="http://schemas.openxmlformats.org/officeDocument/2006/relationships/hyperlink" Target="http://www.espnfc.us/match?gameId=304955" TargetMode="External"/><Relationship Id="rId419" Type="http://schemas.openxmlformats.org/officeDocument/2006/relationships/hyperlink" Target="http://www.espnfc.us/match?gameId=304644" TargetMode="External"/><Relationship Id="rId130" Type="http://schemas.openxmlformats.org/officeDocument/2006/relationships/hyperlink" Target="http://www.espnfc.us/match?gameId=169745" TargetMode="External"/><Relationship Id="rId131" Type="http://schemas.openxmlformats.org/officeDocument/2006/relationships/hyperlink" Target="http://www.espnfc.us/match?gameId=169730" TargetMode="External"/><Relationship Id="rId132" Type="http://schemas.openxmlformats.org/officeDocument/2006/relationships/hyperlink" Target="http://www.espnfc.us/match?gameId=169642" TargetMode="External"/><Relationship Id="rId133" Type="http://schemas.openxmlformats.org/officeDocument/2006/relationships/hyperlink" Target="http://www.espnfc.us/match?gameId=169556" TargetMode="External"/><Relationship Id="rId134" Type="http://schemas.openxmlformats.org/officeDocument/2006/relationships/hyperlink" Target="http://www.espnfc.us/match?gameId=169534" TargetMode="External"/><Relationship Id="rId135" Type="http://schemas.openxmlformats.org/officeDocument/2006/relationships/hyperlink" Target="http://www.espnfc.us/match?gameId=169347" TargetMode="External"/><Relationship Id="rId90" Type="http://schemas.openxmlformats.org/officeDocument/2006/relationships/hyperlink" Target="http://www.espnfc.us/match?gameId=131665" TargetMode="External"/><Relationship Id="rId91" Type="http://schemas.openxmlformats.org/officeDocument/2006/relationships/hyperlink" Target="http://www.espnfc.us/match?gameId=131581" TargetMode="External"/><Relationship Id="rId92" Type="http://schemas.openxmlformats.org/officeDocument/2006/relationships/hyperlink" Target="http://www.espnfc.us/match?gameId=131527" TargetMode="External"/><Relationship Id="rId93" Type="http://schemas.openxmlformats.org/officeDocument/2006/relationships/hyperlink" Target="http://www.espnfc.us/match?gameId=131330" TargetMode="External"/><Relationship Id="rId94" Type="http://schemas.openxmlformats.org/officeDocument/2006/relationships/hyperlink" Target="http://www.espnfc.us/match?gameId=130506" TargetMode="External"/><Relationship Id="rId95" Type="http://schemas.openxmlformats.org/officeDocument/2006/relationships/hyperlink" Target="http://www.espnfc.us/match?gameId=130210" TargetMode="External"/><Relationship Id="rId96" Type="http://schemas.openxmlformats.org/officeDocument/2006/relationships/hyperlink" Target="http://www.espnfc.us/match?gameId=129945" TargetMode="External"/><Relationship Id="rId97" Type="http://schemas.openxmlformats.org/officeDocument/2006/relationships/hyperlink" Target="http://www.espnfc.us/match?gameId=129455" TargetMode="External"/><Relationship Id="rId98" Type="http://schemas.openxmlformats.org/officeDocument/2006/relationships/hyperlink" Target="http://www.espnfc.us/match?gameId=128977" TargetMode="External"/><Relationship Id="rId99" Type="http://schemas.openxmlformats.org/officeDocument/2006/relationships/hyperlink" Target="http://www.espnfc.us/match?gameId=128102" TargetMode="External"/><Relationship Id="rId136" Type="http://schemas.openxmlformats.org/officeDocument/2006/relationships/hyperlink" Target="http://www.espnfc.us/match?gameId=169214" TargetMode="External"/><Relationship Id="rId137" Type="http://schemas.openxmlformats.org/officeDocument/2006/relationships/hyperlink" Target="http://www.espnfc.us/match?gameId=169128" TargetMode="External"/><Relationship Id="rId138" Type="http://schemas.openxmlformats.org/officeDocument/2006/relationships/hyperlink" Target="http://www.espnfc.us/match?gameId=168978" TargetMode="External"/><Relationship Id="rId139" Type="http://schemas.openxmlformats.org/officeDocument/2006/relationships/hyperlink" Target="http://www.espnfc.us/match?gameId=168888" TargetMode="External"/><Relationship Id="rId580" Type="http://schemas.openxmlformats.org/officeDocument/2006/relationships/hyperlink" Target="http://www.espnfc.us/report?gameId=395593" TargetMode="External"/><Relationship Id="rId581" Type="http://schemas.openxmlformats.org/officeDocument/2006/relationships/hyperlink" Target="http://www.espnfc.us/report?gameId=395611" TargetMode="External"/><Relationship Id="rId582" Type="http://schemas.openxmlformats.org/officeDocument/2006/relationships/hyperlink" Target="http://www.espnfc.us/report?gameId=395620" TargetMode="External"/><Relationship Id="rId583" Type="http://schemas.openxmlformats.org/officeDocument/2006/relationships/hyperlink" Target="http://www.espnfc.us/report?gameId=395629" TargetMode="External"/><Relationship Id="rId584" Type="http://schemas.openxmlformats.org/officeDocument/2006/relationships/hyperlink" Target="http://www.espnfc.us/report?gameId=395634" TargetMode="External"/><Relationship Id="rId585" Type="http://schemas.openxmlformats.org/officeDocument/2006/relationships/hyperlink" Target="http://www.espnfc.us/report?gameId=395647" TargetMode="External"/><Relationship Id="rId586" Type="http://schemas.openxmlformats.org/officeDocument/2006/relationships/hyperlink" Target="http://www.espnfc.us/report?gameId=405828" TargetMode="External"/><Relationship Id="rId587" Type="http://schemas.openxmlformats.org/officeDocument/2006/relationships/hyperlink" Target="http://www.espnfc.us/report?gameId=395660" TargetMode="External"/><Relationship Id="rId588" Type="http://schemas.openxmlformats.org/officeDocument/2006/relationships/hyperlink" Target="http://www.espnfc.us/report?gameId=395665" TargetMode="External"/><Relationship Id="rId589" Type="http://schemas.openxmlformats.org/officeDocument/2006/relationships/hyperlink" Target="http://www.espnfc.us/report?gameId=405845" TargetMode="External"/><Relationship Id="rId360" Type="http://schemas.openxmlformats.org/officeDocument/2006/relationships/hyperlink" Target="http://www.espnfc.us/match?gameId=262942" TargetMode="External"/><Relationship Id="rId361" Type="http://schemas.openxmlformats.org/officeDocument/2006/relationships/hyperlink" Target="http://www.espnfc.us/match?gameId=278539" TargetMode="External"/><Relationship Id="rId362" Type="http://schemas.openxmlformats.org/officeDocument/2006/relationships/hyperlink" Target="http://www.espnfc.us/match?gameId=283240" TargetMode="External"/><Relationship Id="rId363" Type="http://schemas.openxmlformats.org/officeDocument/2006/relationships/hyperlink" Target="http://www.espnfc.us/match?gameId=278525" TargetMode="External"/><Relationship Id="rId364" Type="http://schemas.openxmlformats.org/officeDocument/2006/relationships/hyperlink" Target="http://www.espnfc.us/match?gameId=278607" TargetMode="External"/><Relationship Id="rId365" Type="http://schemas.openxmlformats.org/officeDocument/2006/relationships/hyperlink" Target="http://www.espnfc.us/match?gameId=278567" TargetMode="External"/><Relationship Id="rId366" Type="http://schemas.openxmlformats.org/officeDocument/2006/relationships/hyperlink" Target="http://www.espnfc.us/match?gameId=283198" TargetMode="External"/><Relationship Id="rId367" Type="http://schemas.openxmlformats.org/officeDocument/2006/relationships/hyperlink" Target="http://www.espnfc.us/match?gameId=262932" TargetMode="External"/><Relationship Id="rId368" Type="http://schemas.openxmlformats.org/officeDocument/2006/relationships/hyperlink" Target="http://www.espnfc.us/match?gameId=278340" TargetMode="External"/><Relationship Id="rId369" Type="http://schemas.openxmlformats.org/officeDocument/2006/relationships/hyperlink" Target="http://www.espnfc.us/match?gameId=283230" TargetMode="External"/><Relationship Id="rId420" Type="http://schemas.openxmlformats.org/officeDocument/2006/relationships/hyperlink" Target="http://www.espnfc.us/match?gameId=307794" TargetMode="External"/><Relationship Id="rId421" Type="http://schemas.openxmlformats.org/officeDocument/2006/relationships/hyperlink" Target="http://www.espnfc.us/match?gameId=304783" TargetMode="External"/><Relationship Id="rId422" Type="http://schemas.openxmlformats.org/officeDocument/2006/relationships/hyperlink" Target="http://www.espnfc.us/match?gameId=304773" TargetMode="External"/><Relationship Id="rId423" Type="http://schemas.openxmlformats.org/officeDocument/2006/relationships/hyperlink" Target="http://www.espnfc.us/match?gameId=307788" TargetMode="External"/><Relationship Id="rId424" Type="http://schemas.openxmlformats.org/officeDocument/2006/relationships/hyperlink" Target="http://www.espnfc.us/match?gameId=304672" TargetMode="External"/><Relationship Id="rId425" Type="http://schemas.openxmlformats.org/officeDocument/2006/relationships/hyperlink" Target="http://www.espnfc.us/match?gameId=304843" TargetMode="External"/><Relationship Id="rId426" Type="http://schemas.openxmlformats.org/officeDocument/2006/relationships/hyperlink" Target="http://www.espnfc.us/match?gameId=304706" TargetMode="External"/><Relationship Id="rId427" Type="http://schemas.openxmlformats.org/officeDocument/2006/relationships/hyperlink" Target="http://www.espnfc.us/match?gameId=307799" TargetMode="External"/><Relationship Id="rId428" Type="http://schemas.openxmlformats.org/officeDocument/2006/relationships/hyperlink" Target="http://www.espnfc.us/match?gameId=304769" TargetMode="External"/><Relationship Id="rId429" Type="http://schemas.openxmlformats.org/officeDocument/2006/relationships/hyperlink" Target="http://www.espnfc.us/match?gameId=304716" TargetMode="External"/><Relationship Id="rId140" Type="http://schemas.openxmlformats.org/officeDocument/2006/relationships/hyperlink" Target="http://www.espnfc.us/match?gameId=168454" TargetMode="External"/><Relationship Id="rId141" Type="http://schemas.openxmlformats.org/officeDocument/2006/relationships/hyperlink" Target="http://www.espnfc.us/match?gameId=167996" TargetMode="External"/><Relationship Id="rId142" Type="http://schemas.openxmlformats.org/officeDocument/2006/relationships/hyperlink" Target="http://www.espnfc.us/match?gameId=167872" TargetMode="External"/><Relationship Id="rId143" Type="http://schemas.openxmlformats.org/officeDocument/2006/relationships/hyperlink" Target="http://www.espnfc.us/match?gameId=167164" TargetMode="External"/><Relationship Id="rId144" Type="http://schemas.openxmlformats.org/officeDocument/2006/relationships/hyperlink" Target="http://www.espnfc.us/match?gameId=166732" TargetMode="External"/><Relationship Id="rId145" Type="http://schemas.openxmlformats.org/officeDocument/2006/relationships/hyperlink" Target="http://www.espnfc.us/match?gameId=166495" TargetMode="External"/><Relationship Id="rId146" Type="http://schemas.openxmlformats.org/officeDocument/2006/relationships/hyperlink" Target="http://www.espnfc.us/match?gameId=164984" TargetMode="External"/><Relationship Id="rId147" Type="http://schemas.openxmlformats.org/officeDocument/2006/relationships/hyperlink" Target="http://www.espnfc.us/match?gameId=164296" TargetMode="External"/><Relationship Id="rId148" Type="http://schemas.openxmlformats.org/officeDocument/2006/relationships/hyperlink" Target="http://www.espnfc.us/match?gameId=163913" TargetMode="External"/><Relationship Id="rId149" Type="http://schemas.openxmlformats.org/officeDocument/2006/relationships/hyperlink" Target="http://www.espnfc.us/match?gameId=163892" TargetMode="External"/><Relationship Id="rId590" Type="http://schemas.openxmlformats.org/officeDocument/2006/relationships/hyperlink" Target="http://www.espnfc.us/report?gameId=395676" TargetMode="External"/><Relationship Id="rId591" Type="http://schemas.openxmlformats.org/officeDocument/2006/relationships/hyperlink" Target="http://www.espnfc.us/report?gameId=395683" TargetMode="External"/><Relationship Id="rId592" Type="http://schemas.openxmlformats.org/officeDocument/2006/relationships/hyperlink" Target="http://www.espnfc.us/report?gameId=405878" TargetMode="External"/><Relationship Id="rId593" Type="http://schemas.openxmlformats.org/officeDocument/2006/relationships/hyperlink" Target="http://www.espnfc.us/report?gameId=395699" TargetMode="External"/><Relationship Id="rId200" Type="http://schemas.openxmlformats.org/officeDocument/2006/relationships/hyperlink" Target="http://www.espnfc.us/match?gameId=188365" TargetMode="External"/><Relationship Id="rId201" Type="http://schemas.openxmlformats.org/officeDocument/2006/relationships/hyperlink" Target="http://www.espnfc.us/match?gameId=188756" TargetMode="External"/><Relationship Id="rId202" Type="http://schemas.openxmlformats.org/officeDocument/2006/relationships/hyperlink" Target="http://www.espnfc.us/match?gameId=188383" TargetMode="External"/><Relationship Id="rId203" Type="http://schemas.openxmlformats.org/officeDocument/2006/relationships/hyperlink" Target="http://www.espnfc.us/match?gameId=188330" TargetMode="External"/><Relationship Id="rId204" Type="http://schemas.openxmlformats.org/officeDocument/2006/relationships/hyperlink" Target="http://www.espnfc.us/match?gameId=204961" TargetMode="External"/><Relationship Id="rId205" Type="http://schemas.openxmlformats.org/officeDocument/2006/relationships/hyperlink" Target="http://www.espnfc.us/match?gameId=204130" TargetMode="External"/><Relationship Id="rId206" Type="http://schemas.openxmlformats.org/officeDocument/2006/relationships/hyperlink" Target="http://www.espnfc.us/match?gameId=204120" TargetMode="External"/><Relationship Id="rId207" Type="http://schemas.openxmlformats.org/officeDocument/2006/relationships/hyperlink" Target="http://www.espnfc.us/match?gameId=204111" TargetMode="External"/><Relationship Id="rId208" Type="http://schemas.openxmlformats.org/officeDocument/2006/relationships/hyperlink" Target="http://www.espnfc.us/match?gameId=204101" TargetMode="External"/><Relationship Id="rId209" Type="http://schemas.openxmlformats.org/officeDocument/2006/relationships/hyperlink" Target="http://www.espnfc.us/match?gameId=204101" TargetMode="External"/><Relationship Id="rId594" Type="http://schemas.openxmlformats.org/officeDocument/2006/relationships/hyperlink" Target="http://www.espnfc.us/report?gameId=405911" TargetMode="External"/><Relationship Id="rId595" Type="http://schemas.openxmlformats.org/officeDocument/2006/relationships/hyperlink" Target="http://www.espnfc.us/report?gameId=395708" TargetMode="External"/><Relationship Id="rId596" Type="http://schemas.openxmlformats.org/officeDocument/2006/relationships/hyperlink" Target="http://www.espnfc.us/report?gameId=406148" TargetMode="External"/><Relationship Id="rId597" Type="http://schemas.openxmlformats.org/officeDocument/2006/relationships/hyperlink" Target="http://www.espnfc.us/report?gameId=395717" TargetMode="External"/><Relationship Id="rId598" Type="http://schemas.openxmlformats.org/officeDocument/2006/relationships/hyperlink" Target="http://www.espnfc.us/report?gameId=405924" TargetMode="External"/><Relationship Id="rId599" Type="http://schemas.openxmlformats.org/officeDocument/2006/relationships/hyperlink" Target="http://www.espnfc.us/report?gameId=395733" TargetMode="External"/><Relationship Id="rId370" Type="http://schemas.openxmlformats.org/officeDocument/2006/relationships/hyperlink" Target="http://www.espnfc.us/match?gameId=278261" TargetMode="External"/><Relationship Id="rId371" Type="http://schemas.openxmlformats.org/officeDocument/2006/relationships/hyperlink" Target="http://www.espnfc.us/match?gameId=278430" TargetMode="External"/><Relationship Id="rId372" Type="http://schemas.openxmlformats.org/officeDocument/2006/relationships/hyperlink" Target="http://www.espnfc.us/match?gameId=278331" TargetMode="External"/><Relationship Id="rId373" Type="http://schemas.openxmlformats.org/officeDocument/2006/relationships/hyperlink" Target="http://www.espnfc.us/match?gameId=283189" TargetMode="External"/><Relationship Id="rId374" Type="http://schemas.openxmlformats.org/officeDocument/2006/relationships/hyperlink" Target="http://www.espnfc.us/match?gameId=278238" TargetMode="External"/><Relationship Id="rId375" Type="http://schemas.openxmlformats.org/officeDocument/2006/relationships/hyperlink" Target="http://www.espnfc.us/match?gameId=279351" TargetMode="External"/><Relationship Id="rId376" Type="http://schemas.openxmlformats.org/officeDocument/2006/relationships/hyperlink" Target="http://www.espnfc.us/match?gameId=262924" TargetMode="External"/><Relationship Id="rId377" Type="http://schemas.openxmlformats.org/officeDocument/2006/relationships/hyperlink" Target="http://www.espnfc.us/match?gameId=278524" TargetMode="External"/><Relationship Id="rId378" Type="http://schemas.openxmlformats.org/officeDocument/2006/relationships/hyperlink" Target="http://www.espnfc.us/match?gameId=278604" TargetMode="External"/><Relationship Id="rId379" Type="http://schemas.openxmlformats.org/officeDocument/2006/relationships/hyperlink" Target="http://www.espnfc.us/match?gameId=316635" TargetMode="External"/><Relationship Id="rId430" Type="http://schemas.openxmlformats.org/officeDocument/2006/relationships/hyperlink" Target="http://www.espnfc.us/match?gameId=307291" TargetMode="External"/><Relationship Id="rId431" Type="http://schemas.openxmlformats.org/officeDocument/2006/relationships/hyperlink" Target="http://www.espnfc.us/match?gameId=264060" TargetMode="External"/><Relationship Id="rId432" Type="http://schemas.openxmlformats.org/officeDocument/2006/relationships/hyperlink" Target="http://www.espnfc.us/match?gameId=264058" TargetMode="External"/><Relationship Id="rId433" Type="http://schemas.openxmlformats.org/officeDocument/2006/relationships/hyperlink" Target="http://www.espnfc.us/match?gameId=264056" TargetMode="External"/><Relationship Id="rId434" Type="http://schemas.openxmlformats.org/officeDocument/2006/relationships/hyperlink" Target="http://www.espnfc.us/match?gameId=289375" TargetMode="External"/><Relationship Id="rId435" Type="http://schemas.openxmlformats.org/officeDocument/2006/relationships/hyperlink" Target="http://www.espnfc.us/match?gameId=288008" TargetMode="External"/><Relationship Id="rId436" Type="http://schemas.openxmlformats.org/officeDocument/2006/relationships/hyperlink" Target="http://www.espnfc.us/match?gameId=287572" TargetMode="External"/><Relationship Id="rId437" Type="http://schemas.openxmlformats.org/officeDocument/2006/relationships/hyperlink" Target="http://www.espnfc.us/match?gameId=285652" TargetMode="External"/><Relationship Id="rId438" Type="http://schemas.openxmlformats.org/officeDocument/2006/relationships/hyperlink" Target="http://www.espnfc.us/match?gameId=285644" TargetMode="External"/><Relationship Id="rId439" Type="http://schemas.openxmlformats.org/officeDocument/2006/relationships/hyperlink" Target="http://www.espnfc.us/match?gameId=285635" TargetMode="External"/><Relationship Id="rId150" Type="http://schemas.openxmlformats.org/officeDocument/2006/relationships/hyperlink" Target="http://www.espnfc.us/match?gameId=162600" TargetMode="External"/><Relationship Id="rId151" Type="http://schemas.openxmlformats.org/officeDocument/2006/relationships/hyperlink" Target="http://www.espnfc.us/match?gameId=161857" TargetMode="External"/><Relationship Id="rId152" Type="http://schemas.openxmlformats.org/officeDocument/2006/relationships/hyperlink" Target="http://www.espnfc.us/match?gameId=161585" TargetMode="External"/><Relationship Id="rId153" Type="http://schemas.openxmlformats.org/officeDocument/2006/relationships/hyperlink" Target="http://www.espnfc.us/match?gameId=159310" TargetMode="External"/><Relationship Id="rId154" Type="http://schemas.openxmlformats.org/officeDocument/2006/relationships/hyperlink" Target="http://www.espnfc.us/match?gameId=138172" TargetMode="External"/><Relationship Id="rId155" Type="http://schemas.openxmlformats.org/officeDocument/2006/relationships/hyperlink" Target="http://www.espnfc.us/match?gameId=136224" TargetMode="External"/><Relationship Id="rId156" Type="http://schemas.openxmlformats.org/officeDocument/2006/relationships/hyperlink" Target="http://www.espnfc.us/match?gameId=135833" TargetMode="External"/><Relationship Id="rId157" Type="http://schemas.openxmlformats.org/officeDocument/2006/relationships/hyperlink" Target="http://www.espnfc.us/match?gameId=135826" TargetMode="External"/><Relationship Id="rId158" Type="http://schemas.openxmlformats.org/officeDocument/2006/relationships/hyperlink" Target="http://www.espnfc.us/match?gameId=198166" TargetMode="External"/><Relationship Id="rId159" Type="http://schemas.openxmlformats.org/officeDocument/2006/relationships/hyperlink" Target="http://www.espnfc.us/match?gameId=197123" TargetMode="External"/><Relationship Id="rId210" Type="http://schemas.openxmlformats.org/officeDocument/2006/relationships/hyperlink" Target="http://www.espnfc.us/match?gameId=216690" TargetMode="External"/><Relationship Id="rId211" Type="http://schemas.openxmlformats.org/officeDocument/2006/relationships/hyperlink" Target="http://www.espnfc.us/match?gameId=204092" TargetMode="External"/><Relationship Id="rId212" Type="http://schemas.openxmlformats.org/officeDocument/2006/relationships/hyperlink" Target="http://www.espnfc.us/match?gameId=204082" TargetMode="External"/><Relationship Id="rId213" Type="http://schemas.openxmlformats.org/officeDocument/2006/relationships/hyperlink" Target="http://www.espnfc.us/match?gameId=204073" TargetMode="External"/><Relationship Id="rId214" Type="http://schemas.openxmlformats.org/officeDocument/2006/relationships/hyperlink" Target="http://www.espnfc.us/match?gameId=215505" TargetMode="External"/><Relationship Id="rId215" Type="http://schemas.openxmlformats.org/officeDocument/2006/relationships/hyperlink" Target="http://www.espnfc.us/match?gameId=204063" TargetMode="External"/><Relationship Id="rId216" Type="http://schemas.openxmlformats.org/officeDocument/2006/relationships/hyperlink" Target="http://www.espnfc.us/match?gameId=204044" TargetMode="External"/><Relationship Id="rId217" Type="http://schemas.openxmlformats.org/officeDocument/2006/relationships/hyperlink" Target="http://www.espnfc.us/match?gameId=204956" TargetMode="External"/><Relationship Id="rId218" Type="http://schemas.openxmlformats.org/officeDocument/2006/relationships/hyperlink" Target="http://www.espnfc.us/match?gameId=204025" TargetMode="External"/><Relationship Id="rId219" Type="http://schemas.openxmlformats.org/officeDocument/2006/relationships/hyperlink" Target="http://www.espnfc.us/match?gameId=211922" TargetMode="External"/><Relationship Id="rId380" Type="http://schemas.openxmlformats.org/officeDocument/2006/relationships/hyperlink" Target="http://www.espnfc.us/match?gameId=304891" TargetMode="External"/><Relationship Id="rId381" Type="http://schemas.openxmlformats.org/officeDocument/2006/relationships/hyperlink" Target="http://www.espnfc.us/match?gameId=304655" TargetMode="External"/><Relationship Id="rId382" Type="http://schemas.openxmlformats.org/officeDocument/2006/relationships/hyperlink" Target="http://www.espnfc.us/match?gameId=316614" TargetMode="External"/><Relationship Id="rId383" Type="http://schemas.openxmlformats.org/officeDocument/2006/relationships/hyperlink" Target="http://www.espnfc.us/match?gameId=304707" TargetMode="External"/><Relationship Id="rId384" Type="http://schemas.openxmlformats.org/officeDocument/2006/relationships/hyperlink" Target="http://www.espnfc.us/match?gameId=304788" TargetMode="External"/><Relationship Id="rId385" Type="http://schemas.openxmlformats.org/officeDocument/2006/relationships/hyperlink" Target="http://www.espnfc.us/match?gameId=305008" TargetMode="External"/><Relationship Id="rId386" Type="http://schemas.openxmlformats.org/officeDocument/2006/relationships/hyperlink" Target="http://www.espnfc.us/match?gameId=304952" TargetMode="External"/><Relationship Id="rId387" Type="http://schemas.openxmlformats.org/officeDocument/2006/relationships/hyperlink" Target="http://www.espnfc.us/match?gameId=315213" TargetMode="External"/><Relationship Id="rId388" Type="http://schemas.openxmlformats.org/officeDocument/2006/relationships/hyperlink" Target="http://www.espnfc.us/match?gameId=304685" TargetMode="External"/><Relationship Id="rId389" Type="http://schemas.openxmlformats.org/officeDocument/2006/relationships/hyperlink" Target="http://www.espnfc.us/match?gameId=315209" TargetMode="External"/><Relationship Id="rId440" Type="http://schemas.openxmlformats.org/officeDocument/2006/relationships/hyperlink" Target="http://www.espnfc.us/match?gameId=339083" TargetMode="External"/><Relationship Id="rId441" Type="http://schemas.openxmlformats.org/officeDocument/2006/relationships/hyperlink" Target="http://www.espnfc.us/match?gameId=339077" TargetMode="External"/><Relationship Id="rId442" Type="http://schemas.openxmlformats.org/officeDocument/2006/relationships/hyperlink" Target="http://www.espnfc.us/match?gameId=339071" TargetMode="External"/><Relationship Id="rId443" Type="http://schemas.openxmlformats.org/officeDocument/2006/relationships/hyperlink" Target="http://www.espnfc.us/match?gameId=339064" TargetMode="External"/><Relationship Id="rId444" Type="http://schemas.openxmlformats.org/officeDocument/2006/relationships/hyperlink" Target="http://www.espnfc.us/match?gameId=339061" TargetMode="External"/><Relationship Id="rId445" Type="http://schemas.openxmlformats.org/officeDocument/2006/relationships/hyperlink" Target="http://www.espnfc.us/match?gameId=340579" TargetMode="External"/><Relationship Id="rId446" Type="http://schemas.openxmlformats.org/officeDocument/2006/relationships/hyperlink" Target="http://www.espnfc.us/match?gameId=339044" TargetMode="External"/><Relationship Id="rId447" Type="http://schemas.openxmlformats.org/officeDocument/2006/relationships/hyperlink" Target="http://www.espnfc.us/match?gameId=339040" TargetMode="External"/><Relationship Id="rId448" Type="http://schemas.openxmlformats.org/officeDocument/2006/relationships/hyperlink" Target="http://www.espnfc.us/match?gameId=339026" TargetMode="External"/><Relationship Id="rId449" Type="http://schemas.openxmlformats.org/officeDocument/2006/relationships/hyperlink" Target="http://www.espnfc.us/match?gameId=339947" TargetMode="External"/><Relationship Id="rId500" Type="http://schemas.openxmlformats.org/officeDocument/2006/relationships/hyperlink" Target="http://www.espnfc.us/match?gameId=354324" TargetMode="External"/><Relationship Id="rId501" Type="http://schemas.openxmlformats.org/officeDocument/2006/relationships/hyperlink" Target="http://www.espnfc.us/match?gameId=342364" TargetMode="External"/><Relationship Id="rId502" Type="http://schemas.openxmlformats.org/officeDocument/2006/relationships/hyperlink" Target="http://www.espnfc.us/match?gameId=351519" TargetMode="External"/><Relationship Id="rId10" Type="http://schemas.openxmlformats.org/officeDocument/2006/relationships/hyperlink" Target="http://www.espnfc.us/match?gameId=23730" TargetMode="External"/><Relationship Id="rId11" Type="http://schemas.openxmlformats.org/officeDocument/2006/relationships/hyperlink" Target="http://www.espnfc.us/match?gameId=23568" TargetMode="External"/><Relationship Id="rId12" Type="http://schemas.openxmlformats.org/officeDocument/2006/relationships/hyperlink" Target="http://www.espnfc.us/match?gameId=23405" TargetMode="External"/><Relationship Id="rId13" Type="http://schemas.openxmlformats.org/officeDocument/2006/relationships/hyperlink" Target="http://www.espnfc.us/match?gameId=23292" TargetMode="External"/><Relationship Id="rId14" Type="http://schemas.openxmlformats.org/officeDocument/2006/relationships/hyperlink" Target="http://www.espnfc.us/match?gameId=22261" TargetMode="External"/><Relationship Id="rId15" Type="http://schemas.openxmlformats.org/officeDocument/2006/relationships/hyperlink" Target="http://www.espnfc.us/match?gameId=22144" TargetMode="External"/><Relationship Id="rId16" Type="http://schemas.openxmlformats.org/officeDocument/2006/relationships/hyperlink" Target="http://www.espnfc.us/match?gameId=22031" TargetMode="External"/><Relationship Id="rId17" Type="http://schemas.openxmlformats.org/officeDocument/2006/relationships/hyperlink" Target="http://www.espnfc.us/match?gameId=26311" TargetMode="External"/><Relationship Id="rId18" Type="http://schemas.openxmlformats.org/officeDocument/2006/relationships/hyperlink" Target="http://www.espnfc.us/match?gameId=21968" TargetMode="External"/><Relationship Id="rId19" Type="http://schemas.openxmlformats.org/officeDocument/2006/relationships/hyperlink" Target="http://www.espnfc.us/match?gameId=21836" TargetMode="External"/><Relationship Id="rId503" Type="http://schemas.openxmlformats.org/officeDocument/2006/relationships/hyperlink" Target="http://www.espnfc.us/match?gameId=342351" TargetMode="External"/><Relationship Id="rId504" Type="http://schemas.openxmlformats.org/officeDocument/2006/relationships/hyperlink" Target="http://www.espnfc.us/match?gameId=351487" TargetMode="External"/><Relationship Id="rId505" Type="http://schemas.openxmlformats.org/officeDocument/2006/relationships/hyperlink" Target="http://www.espnfc.us/match?gameId=342342" TargetMode="External"/><Relationship Id="rId506" Type="http://schemas.openxmlformats.org/officeDocument/2006/relationships/hyperlink" Target="http://www.espnfc.us/match?gameId=349452" TargetMode="External"/><Relationship Id="rId507" Type="http://schemas.openxmlformats.org/officeDocument/2006/relationships/hyperlink" Target="http://www.espnfc.us/match?gameId=342335" TargetMode="External"/><Relationship Id="rId508" Type="http://schemas.openxmlformats.org/officeDocument/2006/relationships/hyperlink" Target="http://www.espnfc.us/match?gameId=349395" TargetMode="External"/><Relationship Id="rId509" Type="http://schemas.openxmlformats.org/officeDocument/2006/relationships/hyperlink" Target="http://www.espnfc.us/report?gameId=386671" TargetMode="External"/><Relationship Id="rId160" Type="http://schemas.openxmlformats.org/officeDocument/2006/relationships/hyperlink" Target="http://www.espnfc.us/match?gameId=188463" TargetMode="External"/><Relationship Id="rId161" Type="http://schemas.openxmlformats.org/officeDocument/2006/relationships/hyperlink" Target="http://www.espnfc.us/match?gameId=188418" TargetMode="External"/><Relationship Id="rId162" Type="http://schemas.openxmlformats.org/officeDocument/2006/relationships/hyperlink" Target="http://www.espnfc.us/match?gameId=188517" TargetMode="External"/><Relationship Id="rId163" Type="http://schemas.openxmlformats.org/officeDocument/2006/relationships/hyperlink" Target="http://www.espnfc.us/match?gameId=196034" TargetMode="External"/><Relationship Id="rId164" Type="http://schemas.openxmlformats.org/officeDocument/2006/relationships/hyperlink" Target="http://www.espnfc.us/match?gameId=196028" TargetMode="External"/><Relationship Id="rId165" Type="http://schemas.openxmlformats.org/officeDocument/2006/relationships/hyperlink" Target="http://www.espnfc.us/match?gameId=188548" TargetMode="External"/><Relationship Id="rId166" Type="http://schemas.openxmlformats.org/officeDocument/2006/relationships/hyperlink" Target="http://www.espnfc.us/match?gameId=188455" TargetMode="External"/><Relationship Id="rId167" Type="http://schemas.openxmlformats.org/officeDocument/2006/relationships/hyperlink" Target="http://www.espnfc.us/match?gameId=195592" TargetMode="External"/><Relationship Id="rId168" Type="http://schemas.openxmlformats.org/officeDocument/2006/relationships/hyperlink" Target="http://www.espnfc.us/match?gameId=188597" TargetMode="External"/><Relationship Id="rId169" Type="http://schemas.openxmlformats.org/officeDocument/2006/relationships/hyperlink" Target="http://www.espnfc.us/match?gameId=195588" TargetMode="External"/><Relationship Id="rId220" Type="http://schemas.openxmlformats.org/officeDocument/2006/relationships/hyperlink" Target="http://www.espnfc.us/match?gameId=204006" TargetMode="External"/><Relationship Id="rId221" Type="http://schemas.openxmlformats.org/officeDocument/2006/relationships/hyperlink" Target="http://www.espnfc.us/match?gameId=203987" TargetMode="External"/><Relationship Id="rId222" Type="http://schemas.openxmlformats.org/officeDocument/2006/relationships/hyperlink" Target="http://www.espnfc.us/match?gameId=205465" TargetMode="External"/><Relationship Id="rId223" Type="http://schemas.openxmlformats.org/officeDocument/2006/relationships/hyperlink" Target="http://www.espnfc.us/match?gameId=203805" TargetMode="External"/><Relationship Id="rId224" Type="http://schemas.openxmlformats.org/officeDocument/2006/relationships/hyperlink" Target="http://www.espnfc.us/match?gameId=203795" TargetMode="External"/><Relationship Id="rId225" Type="http://schemas.openxmlformats.org/officeDocument/2006/relationships/hyperlink" Target="http://www.espnfc.us/match?gameId=203795" TargetMode="External"/><Relationship Id="rId226" Type="http://schemas.openxmlformats.org/officeDocument/2006/relationships/hyperlink" Target="http://www.espnfc.us/match?gameId=205435" TargetMode="External"/><Relationship Id="rId227" Type="http://schemas.openxmlformats.org/officeDocument/2006/relationships/hyperlink" Target="http://www.espnfc.us/match?gameId=203786" TargetMode="External"/><Relationship Id="rId228" Type="http://schemas.openxmlformats.org/officeDocument/2006/relationships/hyperlink" Target="http://www.espnfc.us/match?gameId=203772" TargetMode="External"/><Relationship Id="rId229" Type="http://schemas.openxmlformats.org/officeDocument/2006/relationships/hyperlink" Target="http://www.espnfc.us/match?gameId=205181" TargetMode="External"/><Relationship Id="rId390" Type="http://schemas.openxmlformats.org/officeDocument/2006/relationships/hyperlink" Target="http://www.espnfc.us/match?gameId=304940" TargetMode="External"/><Relationship Id="rId391" Type="http://schemas.openxmlformats.org/officeDocument/2006/relationships/hyperlink" Target="http://www.espnfc.us/match?gameId=304765" TargetMode="External"/><Relationship Id="rId392" Type="http://schemas.openxmlformats.org/officeDocument/2006/relationships/hyperlink" Target="http://www.espnfc.us/match?gameId=310997" TargetMode="External"/><Relationship Id="rId393" Type="http://schemas.openxmlformats.org/officeDocument/2006/relationships/hyperlink" Target="http://www.espnfc.us/match?gameId=304719" TargetMode="External"/><Relationship Id="rId394" Type="http://schemas.openxmlformats.org/officeDocument/2006/relationships/hyperlink" Target="http://www.espnfc.us/match?gameId=304712" TargetMode="External"/><Relationship Id="rId395" Type="http://schemas.openxmlformats.org/officeDocument/2006/relationships/hyperlink" Target="http://www.espnfc.us/match?gameId=304874" TargetMode="External"/><Relationship Id="rId396" Type="http://schemas.openxmlformats.org/officeDocument/2006/relationships/hyperlink" Target="http://www.espnfc.us/match?gameId=310998" TargetMode="External"/><Relationship Id="rId397" Type="http://schemas.openxmlformats.org/officeDocument/2006/relationships/hyperlink" Target="http://www.espnfc.us/match?gameId=304913" TargetMode="External"/><Relationship Id="rId398" Type="http://schemas.openxmlformats.org/officeDocument/2006/relationships/hyperlink" Target="http://www.espnfc.us/match?gameId=304810" TargetMode="External"/><Relationship Id="rId399" Type="http://schemas.openxmlformats.org/officeDocument/2006/relationships/hyperlink" Target="http://www.espnfc.us/match?gameId=304844" TargetMode="External"/><Relationship Id="rId450" Type="http://schemas.openxmlformats.org/officeDocument/2006/relationships/hyperlink" Target="http://www.espnfc.us/match?gameId=339656" TargetMode="External"/><Relationship Id="rId451" Type="http://schemas.openxmlformats.org/officeDocument/2006/relationships/hyperlink" Target="http://www.espnfc.us/match?gameId=333925" TargetMode="External"/><Relationship Id="rId452" Type="http://schemas.openxmlformats.org/officeDocument/2006/relationships/hyperlink" Target="http://www.espnfc.us/match?gameId=333903" TargetMode="External"/><Relationship Id="rId453" Type="http://schemas.openxmlformats.org/officeDocument/2006/relationships/hyperlink" Target="http://www.espnfc.us/match?gameId=333530" TargetMode="External"/><Relationship Id="rId454" Type="http://schemas.openxmlformats.org/officeDocument/2006/relationships/hyperlink" Target="http://www.espnfc.us/match?gameId=315082" TargetMode="External"/><Relationship Id="rId455" Type="http://schemas.openxmlformats.org/officeDocument/2006/relationships/hyperlink" Target="http://www.espnfc.us/match?gameId=315072" TargetMode="External"/><Relationship Id="rId456" Type="http://schemas.openxmlformats.org/officeDocument/2006/relationships/hyperlink" Target="http://www.espnfc.us/match?gameId=315067" TargetMode="External"/><Relationship Id="rId457" Type="http://schemas.openxmlformats.org/officeDocument/2006/relationships/hyperlink" Target="http://www.espnfc.us/match?gameId=315056" TargetMode="External"/><Relationship Id="rId458" Type="http://schemas.openxmlformats.org/officeDocument/2006/relationships/hyperlink" Target="http://www.espnfc.us/match?gameId=315051" TargetMode="External"/></Relationships>
</file>

<file path=xl/worksheets/_rels/sheet13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espnfc.us/match?gameId=367281" TargetMode="External"/><Relationship Id="rId20" Type="http://schemas.openxmlformats.org/officeDocument/2006/relationships/hyperlink" Target="http://www.espnfc.us/match?gameId=28611" TargetMode="External"/><Relationship Id="rId21" Type="http://schemas.openxmlformats.org/officeDocument/2006/relationships/hyperlink" Target="http://www.espnfc.us/match?gameId=22437" TargetMode="External"/><Relationship Id="rId22" Type="http://schemas.openxmlformats.org/officeDocument/2006/relationships/hyperlink" Target="http://www.espnfc.us/match?gameId=22365" TargetMode="External"/><Relationship Id="rId23" Type="http://schemas.openxmlformats.org/officeDocument/2006/relationships/hyperlink" Target="http://www.espnfc.us/match?gameId=22282" TargetMode="External"/><Relationship Id="rId24" Type="http://schemas.openxmlformats.org/officeDocument/2006/relationships/hyperlink" Target="http://www.espnfc.us/match?gameId=22022" TargetMode="External"/><Relationship Id="rId25" Type="http://schemas.openxmlformats.org/officeDocument/2006/relationships/hyperlink" Target="http://www.espnfc.us/match?gameId=26314" TargetMode="External"/><Relationship Id="rId26" Type="http://schemas.openxmlformats.org/officeDocument/2006/relationships/hyperlink" Target="http://www.espnfc.us/match?gameId=21658" TargetMode="External"/><Relationship Id="rId27" Type="http://schemas.openxmlformats.org/officeDocument/2006/relationships/hyperlink" Target="http://www.espnfc.us/match?gameId=25741" TargetMode="External"/><Relationship Id="rId28" Type="http://schemas.openxmlformats.org/officeDocument/2006/relationships/hyperlink" Target="http://www.espnfc.us/match?gameId=21497" TargetMode="External"/><Relationship Id="rId29" Type="http://schemas.openxmlformats.org/officeDocument/2006/relationships/hyperlink" Target="http://www.espnfc.us/match?gameId=21319" TargetMode="External"/><Relationship Id="rId170" Type="http://schemas.openxmlformats.org/officeDocument/2006/relationships/hyperlink" Target="http://www.espnfc.us/match?gameId=199305" TargetMode="External"/><Relationship Id="rId171" Type="http://schemas.openxmlformats.org/officeDocument/2006/relationships/hyperlink" Target="http://www.espnfc.us/match?gameId=211901" TargetMode="External"/><Relationship Id="rId172" Type="http://schemas.openxmlformats.org/officeDocument/2006/relationships/hyperlink" Target="http://www.espnfc.us/match?gameId=199300" TargetMode="External"/><Relationship Id="rId173" Type="http://schemas.openxmlformats.org/officeDocument/2006/relationships/hyperlink" Target="http://www.espnfc.us/match?gameId=199290" TargetMode="External"/><Relationship Id="rId174" Type="http://schemas.openxmlformats.org/officeDocument/2006/relationships/hyperlink" Target="http://www.espnfc.us/match?gameId=199275" TargetMode="External"/><Relationship Id="rId175" Type="http://schemas.openxmlformats.org/officeDocument/2006/relationships/hyperlink" Target="http://www.espnfc.us/match?gameId=199271" TargetMode="External"/><Relationship Id="rId176" Type="http://schemas.openxmlformats.org/officeDocument/2006/relationships/hyperlink" Target="http://www.espnfc.us/match?gameId=199254" TargetMode="External"/><Relationship Id="rId177" Type="http://schemas.openxmlformats.org/officeDocument/2006/relationships/hyperlink" Target="http://www.espnfc.us/match?gameId=199249" TargetMode="External"/><Relationship Id="rId178" Type="http://schemas.openxmlformats.org/officeDocument/2006/relationships/hyperlink" Target="http://www.espnfc.us/match?gameId=199230" TargetMode="External"/><Relationship Id="rId179" Type="http://schemas.openxmlformats.org/officeDocument/2006/relationships/hyperlink" Target="http://www.espnfc.us/match?gameId=199227" TargetMode="External"/><Relationship Id="rId230" Type="http://schemas.openxmlformats.org/officeDocument/2006/relationships/hyperlink" Target="http://www.espnfc.us/match?gameId=230413" TargetMode="External"/><Relationship Id="rId231" Type="http://schemas.openxmlformats.org/officeDocument/2006/relationships/hyperlink" Target="http://www.espnfc.us/match?gameId=219726" TargetMode="External"/><Relationship Id="rId232" Type="http://schemas.openxmlformats.org/officeDocument/2006/relationships/hyperlink" Target="http://www.espnfc.us/match?gameId=221325" TargetMode="External"/><Relationship Id="rId233" Type="http://schemas.openxmlformats.org/officeDocument/2006/relationships/hyperlink" Target="http://www.espnfc.us/match?gameId=230381" TargetMode="External"/><Relationship Id="rId234" Type="http://schemas.openxmlformats.org/officeDocument/2006/relationships/hyperlink" Target="http://www.espnfc.us/match?gameId=221318" TargetMode="External"/><Relationship Id="rId235" Type="http://schemas.openxmlformats.org/officeDocument/2006/relationships/hyperlink" Target="http://www.espnfc.us/match?gameId=228910" TargetMode="External"/><Relationship Id="rId236" Type="http://schemas.openxmlformats.org/officeDocument/2006/relationships/hyperlink" Target="http://www.espnfc.us/match?gameId=219342" TargetMode="External"/><Relationship Id="rId237" Type="http://schemas.openxmlformats.org/officeDocument/2006/relationships/hyperlink" Target="http://www.espnfc.us/match?gameId=221311" TargetMode="External"/><Relationship Id="rId238" Type="http://schemas.openxmlformats.org/officeDocument/2006/relationships/hyperlink" Target="http://www.espnfc.us/match?gameId=228848" TargetMode="External"/><Relationship Id="rId239" Type="http://schemas.openxmlformats.org/officeDocument/2006/relationships/hyperlink" Target="http://www.espnfc.us/match?gameId=219236" TargetMode="External"/><Relationship Id="rId460" Type="http://schemas.openxmlformats.org/officeDocument/2006/relationships/hyperlink" Target="http://www.espnfc.us/match?gameId=367284" TargetMode="External"/><Relationship Id="rId461" Type="http://schemas.openxmlformats.org/officeDocument/2006/relationships/hyperlink" Target="http://www.espnfc.us/match?gameId=367298" TargetMode="External"/><Relationship Id="rId462" Type="http://schemas.openxmlformats.org/officeDocument/2006/relationships/hyperlink" Target="http://www.espnfc.us/match?gameId=367306" TargetMode="External"/><Relationship Id="rId463" Type="http://schemas.openxmlformats.org/officeDocument/2006/relationships/hyperlink" Target="http://www.espnfc.us/match?gameId=367317" TargetMode="External"/><Relationship Id="rId464" Type="http://schemas.openxmlformats.org/officeDocument/2006/relationships/hyperlink" Target="http://www.espnfc.us/match?gameId=367372" TargetMode="External"/><Relationship Id="rId465" Type="http://schemas.openxmlformats.org/officeDocument/2006/relationships/hyperlink" Target="http://www.espnfc.us/match?gameId=367406" TargetMode="External"/><Relationship Id="rId466" Type="http://schemas.openxmlformats.org/officeDocument/2006/relationships/hyperlink" Target="http://www.espnfc.us/match?gameId=367416" TargetMode="External"/><Relationship Id="rId467" Type="http://schemas.openxmlformats.org/officeDocument/2006/relationships/hyperlink" Target="http://www.espnfc.us/match?gameId=367417" TargetMode="External"/><Relationship Id="rId468" Type="http://schemas.openxmlformats.org/officeDocument/2006/relationships/hyperlink" Target="http://www.espnfc.us/match?gameId=367442" TargetMode="External"/><Relationship Id="rId469" Type="http://schemas.openxmlformats.org/officeDocument/2006/relationships/hyperlink" Target="http://www.espnfc.us/match?gameId=367451" TargetMode="External"/><Relationship Id="rId30" Type="http://schemas.openxmlformats.org/officeDocument/2006/relationships/hyperlink" Target="http://www.espnfc.us/match?gameId=21151" TargetMode="External"/><Relationship Id="rId31" Type="http://schemas.openxmlformats.org/officeDocument/2006/relationships/hyperlink" Target="http://www.espnfc.us/match?gameId=21045" TargetMode="External"/><Relationship Id="rId32" Type="http://schemas.openxmlformats.org/officeDocument/2006/relationships/hyperlink" Target="http://www.espnfc.us/match?gameId=19623" TargetMode="External"/><Relationship Id="rId33" Type="http://schemas.openxmlformats.org/officeDocument/2006/relationships/hyperlink" Target="http://www.espnfc.us/match?gameId=19305" TargetMode="External"/><Relationship Id="rId34" Type="http://schemas.openxmlformats.org/officeDocument/2006/relationships/hyperlink" Target="http://www.espnfc.us/match?gameId=19163" TargetMode="External"/><Relationship Id="rId35" Type="http://schemas.openxmlformats.org/officeDocument/2006/relationships/hyperlink" Target="http://www.espnfc.us/match?gameId=18882" TargetMode="External"/><Relationship Id="rId36" Type="http://schemas.openxmlformats.org/officeDocument/2006/relationships/hyperlink" Target="http://www.espnfc.us/match?gameId=20945" TargetMode="External"/><Relationship Id="rId37" Type="http://schemas.openxmlformats.org/officeDocument/2006/relationships/hyperlink" Target="http://www.espnfc.us/match?gameId=18030" TargetMode="External"/><Relationship Id="rId38" Type="http://schemas.openxmlformats.org/officeDocument/2006/relationships/hyperlink" Target="http://www.espnfc.us/match?gameId=18010" TargetMode="External"/><Relationship Id="rId39" Type="http://schemas.openxmlformats.org/officeDocument/2006/relationships/hyperlink" Target="http://www.espnfc.us/match?gameId=54791" TargetMode="External"/><Relationship Id="rId180" Type="http://schemas.openxmlformats.org/officeDocument/2006/relationships/hyperlink" Target="http://www.espnfc.us/match?gameId=199219" TargetMode="External"/><Relationship Id="rId181" Type="http://schemas.openxmlformats.org/officeDocument/2006/relationships/hyperlink" Target="http://www.espnfc.us/match?gameId=199208" TargetMode="External"/><Relationship Id="rId182" Type="http://schemas.openxmlformats.org/officeDocument/2006/relationships/hyperlink" Target="http://www.espnfc.us/match?gameId=206989" TargetMode="External"/><Relationship Id="rId183" Type="http://schemas.openxmlformats.org/officeDocument/2006/relationships/hyperlink" Target="http://www.espnfc.us/match?gameId=199198" TargetMode="External"/><Relationship Id="rId184" Type="http://schemas.openxmlformats.org/officeDocument/2006/relationships/hyperlink" Target="http://www.espnfc.us/match?gameId=199183" TargetMode="External"/><Relationship Id="rId185" Type="http://schemas.openxmlformats.org/officeDocument/2006/relationships/hyperlink" Target="http://www.espnfc.us/match?gameId=199173" TargetMode="External"/><Relationship Id="rId186" Type="http://schemas.openxmlformats.org/officeDocument/2006/relationships/hyperlink" Target="http://www.espnfc.us/match?gameId=206797" TargetMode="External"/><Relationship Id="rId187" Type="http://schemas.openxmlformats.org/officeDocument/2006/relationships/hyperlink" Target="http://www.espnfc.us/match?gameId=199160" TargetMode="External"/><Relationship Id="rId188" Type="http://schemas.openxmlformats.org/officeDocument/2006/relationships/hyperlink" Target="http://www.espnfc.us/match?gameId=199142" TargetMode="External"/><Relationship Id="rId189" Type="http://schemas.openxmlformats.org/officeDocument/2006/relationships/hyperlink" Target="http://www.espnfc.us/match?gameId=199141" TargetMode="External"/><Relationship Id="rId240" Type="http://schemas.openxmlformats.org/officeDocument/2006/relationships/hyperlink" Target="http://www.espnfc.us/match?gameId=219169" TargetMode="External"/><Relationship Id="rId241" Type="http://schemas.openxmlformats.org/officeDocument/2006/relationships/hyperlink" Target="http://www.espnfc.us/match?gameId=219122" TargetMode="External"/><Relationship Id="rId242" Type="http://schemas.openxmlformats.org/officeDocument/2006/relationships/hyperlink" Target="http://www.espnfc.us/match?gameId=219080" TargetMode="External"/><Relationship Id="rId243" Type="http://schemas.openxmlformats.org/officeDocument/2006/relationships/hyperlink" Target="http://www.espnfc.us/match?gameId=219070" TargetMode="External"/><Relationship Id="rId244" Type="http://schemas.openxmlformats.org/officeDocument/2006/relationships/hyperlink" Target="http://www.espnfc.us/match?gameId=219020" TargetMode="External"/><Relationship Id="rId245" Type="http://schemas.openxmlformats.org/officeDocument/2006/relationships/hyperlink" Target="http://www.espnfc.us/match?gameId=266543" TargetMode="External"/><Relationship Id="rId246" Type="http://schemas.openxmlformats.org/officeDocument/2006/relationships/hyperlink" Target="http://www.espnfc.us/match?gameId=244545" TargetMode="External"/><Relationship Id="rId247" Type="http://schemas.openxmlformats.org/officeDocument/2006/relationships/hyperlink" Target="http://www.espnfc.us/match?gameId=244529" TargetMode="External"/><Relationship Id="rId248" Type="http://schemas.openxmlformats.org/officeDocument/2006/relationships/hyperlink" Target="http://www.espnfc.us/match?gameId=244503" TargetMode="External"/><Relationship Id="rId249" Type="http://schemas.openxmlformats.org/officeDocument/2006/relationships/hyperlink" Target="http://www.espnfc.us/match?gameId=266494" TargetMode="External"/><Relationship Id="rId300" Type="http://schemas.openxmlformats.org/officeDocument/2006/relationships/hyperlink" Target="http://www.espnfc.us/match?gameId=246352" TargetMode="External"/><Relationship Id="rId301" Type="http://schemas.openxmlformats.org/officeDocument/2006/relationships/hyperlink" Target="http://www.espnfc.us/match?gameId=246348" TargetMode="External"/><Relationship Id="rId302" Type="http://schemas.openxmlformats.org/officeDocument/2006/relationships/hyperlink" Target="http://www.espnfc.us/match?gameId=246346" TargetMode="External"/><Relationship Id="rId303" Type="http://schemas.openxmlformats.org/officeDocument/2006/relationships/hyperlink" Target="http://www.espnfc.us/match?gameId=232276" TargetMode="External"/><Relationship Id="rId304" Type="http://schemas.openxmlformats.org/officeDocument/2006/relationships/hyperlink" Target="http://www.espnfc.us/match?gameId=232269" TargetMode="External"/><Relationship Id="rId305" Type="http://schemas.openxmlformats.org/officeDocument/2006/relationships/hyperlink" Target="http://www.espnfc.us/match?gameId=232260" TargetMode="External"/><Relationship Id="rId306" Type="http://schemas.openxmlformats.org/officeDocument/2006/relationships/hyperlink" Target="http://www.espnfc.us/match?gameId=238273" TargetMode="External"/><Relationship Id="rId307" Type="http://schemas.openxmlformats.org/officeDocument/2006/relationships/hyperlink" Target="http://www.espnfc.us/match?gameId=238269" TargetMode="External"/><Relationship Id="rId308" Type="http://schemas.openxmlformats.org/officeDocument/2006/relationships/hyperlink" Target="http://www.espnfc.us/match?gameId=238255" TargetMode="External"/><Relationship Id="rId309" Type="http://schemas.openxmlformats.org/officeDocument/2006/relationships/hyperlink" Target="http://www.espnfc.us/match?gameId=238013" TargetMode="External"/><Relationship Id="rId470" Type="http://schemas.openxmlformats.org/officeDocument/2006/relationships/hyperlink" Target="http://www.espnfc.us/match?gameId=367460" TargetMode="External"/><Relationship Id="rId471" Type="http://schemas.openxmlformats.org/officeDocument/2006/relationships/hyperlink" Target="http://www.espnfc.us/match?gameId=367478" TargetMode="External"/><Relationship Id="rId472" Type="http://schemas.openxmlformats.org/officeDocument/2006/relationships/drawing" Target="../drawings/drawing13.xml"/><Relationship Id="rId40" Type="http://schemas.openxmlformats.org/officeDocument/2006/relationships/hyperlink" Target="http://www.espnfc.us/match?gameId=54779" TargetMode="External"/><Relationship Id="rId41" Type="http://schemas.openxmlformats.org/officeDocument/2006/relationships/hyperlink" Target="http://www.espnfc.us/match?gameId=97144" TargetMode="External"/><Relationship Id="rId42" Type="http://schemas.openxmlformats.org/officeDocument/2006/relationships/hyperlink" Target="http://www.espnfc.us/match?gameId=54761" TargetMode="External"/><Relationship Id="rId43" Type="http://schemas.openxmlformats.org/officeDocument/2006/relationships/hyperlink" Target="http://www.espnfc.us/match?gameId=54754" TargetMode="External"/><Relationship Id="rId44" Type="http://schemas.openxmlformats.org/officeDocument/2006/relationships/hyperlink" Target="http://www.espnfc.us/match?gameId=54741" TargetMode="External"/><Relationship Id="rId45" Type="http://schemas.openxmlformats.org/officeDocument/2006/relationships/hyperlink" Target="http://www.espnfc.us/match?gameId=54726" TargetMode="External"/><Relationship Id="rId46" Type="http://schemas.openxmlformats.org/officeDocument/2006/relationships/hyperlink" Target="http://www.espnfc.us/match?gameId=54718" TargetMode="External"/><Relationship Id="rId47" Type="http://schemas.openxmlformats.org/officeDocument/2006/relationships/hyperlink" Target="http://www.espnfc.us/match?gameId=86166" TargetMode="External"/><Relationship Id="rId48" Type="http://schemas.openxmlformats.org/officeDocument/2006/relationships/hyperlink" Target="http://www.espnfc.us/match?gameId=54697" TargetMode="External"/><Relationship Id="rId49" Type="http://schemas.openxmlformats.org/officeDocument/2006/relationships/hyperlink" Target="http://www.espnfc.us/match?gameId=54691" TargetMode="External"/><Relationship Id="rId1" Type="http://schemas.openxmlformats.org/officeDocument/2006/relationships/hyperlink" Target="http://www.espnfc.us/match?gameId=24623" TargetMode="External"/><Relationship Id="rId2" Type="http://schemas.openxmlformats.org/officeDocument/2006/relationships/hyperlink" Target="http://www.espnfc.us/match?gameId=48435" TargetMode="External"/><Relationship Id="rId3" Type="http://schemas.openxmlformats.org/officeDocument/2006/relationships/hyperlink" Target="http://www.espnfc.us/match?gameId=24508" TargetMode="External"/><Relationship Id="rId4" Type="http://schemas.openxmlformats.org/officeDocument/2006/relationships/hyperlink" Target="http://www.espnfc.us/match?gameId=24400" TargetMode="External"/><Relationship Id="rId5" Type="http://schemas.openxmlformats.org/officeDocument/2006/relationships/hyperlink" Target="http://www.espnfc.us/match?gameId=24286" TargetMode="External"/><Relationship Id="rId6" Type="http://schemas.openxmlformats.org/officeDocument/2006/relationships/hyperlink" Target="http://www.espnfc.us/match?gameId=24003" TargetMode="External"/><Relationship Id="rId7" Type="http://schemas.openxmlformats.org/officeDocument/2006/relationships/hyperlink" Target="http://www.espnfc.us/match?gameId=38216" TargetMode="External"/><Relationship Id="rId8" Type="http://schemas.openxmlformats.org/officeDocument/2006/relationships/hyperlink" Target="http://www.espnfc.us/match?gameId=23750" TargetMode="External"/><Relationship Id="rId9" Type="http://schemas.openxmlformats.org/officeDocument/2006/relationships/hyperlink" Target="http://www.espnfc.us/match?gameId=23619" TargetMode="External"/><Relationship Id="rId190" Type="http://schemas.openxmlformats.org/officeDocument/2006/relationships/hyperlink" Target="http://www.espnfc.us/match?gameId=206120" TargetMode="External"/><Relationship Id="rId191" Type="http://schemas.openxmlformats.org/officeDocument/2006/relationships/hyperlink" Target="http://www.espnfc.us/match?gameId=199124" TargetMode="External"/><Relationship Id="rId192" Type="http://schemas.openxmlformats.org/officeDocument/2006/relationships/hyperlink" Target="http://www.espnfc.us/match?gameId=199115" TargetMode="External"/><Relationship Id="rId193" Type="http://schemas.openxmlformats.org/officeDocument/2006/relationships/hyperlink" Target="http://www.espnfc.us/match?gameId=204804" TargetMode="External"/><Relationship Id="rId194" Type="http://schemas.openxmlformats.org/officeDocument/2006/relationships/hyperlink" Target="http://www.espnfc.us/match?gameId=195346" TargetMode="External"/><Relationship Id="rId195" Type="http://schemas.openxmlformats.org/officeDocument/2006/relationships/hyperlink" Target="http://www.espnfc.us/match?gameId=240721" TargetMode="External"/><Relationship Id="rId196" Type="http://schemas.openxmlformats.org/officeDocument/2006/relationships/hyperlink" Target="http://www.espnfc.us/match?gameId=240721" TargetMode="External"/><Relationship Id="rId197" Type="http://schemas.openxmlformats.org/officeDocument/2006/relationships/hyperlink" Target="http://www.espnfc.us/match?gameId=239780" TargetMode="External"/><Relationship Id="rId198" Type="http://schemas.openxmlformats.org/officeDocument/2006/relationships/hyperlink" Target="http://www.espnfc.us/match?gameId=239739" TargetMode="External"/><Relationship Id="rId199" Type="http://schemas.openxmlformats.org/officeDocument/2006/relationships/hyperlink" Target="http://www.espnfc.us/match?gameId=239739" TargetMode="External"/><Relationship Id="rId250" Type="http://schemas.openxmlformats.org/officeDocument/2006/relationships/hyperlink" Target="http://www.espnfc.us/match?gameId=244443" TargetMode="External"/><Relationship Id="rId251" Type="http://schemas.openxmlformats.org/officeDocument/2006/relationships/hyperlink" Target="http://www.espnfc.us/match?gameId=266497" TargetMode="External"/><Relationship Id="rId252" Type="http://schemas.openxmlformats.org/officeDocument/2006/relationships/hyperlink" Target="http://www.espnfc.us/match?gameId=244390" TargetMode="External"/><Relationship Id="rId253" Type="http://schemas.openxmlformats.org/officeDocument/2006/relationships/hyperlink" Target="http://www.espnfc.us/match?gameId=244315" TargetMode="External"/><Relationship Id="rId254" Type="http://schemas.openxmlformats.org/officeDocument/2006/relationships/hyperlink" Target="http://www.espnfc.us/match?gameId=265528" TargetMode="External"/><Relationship Id="rId255" Type="http://schemas.openxmlformats.org/officeDocument/2006/relationships/hyperlink" Target="http://www.espnfc.us/match?gameId=265552" TargetMode="External"/><Relationship Id="rId256" Type="http://schemas.openxmlformats.org/officeDocument/2006/relationships/hyperlink" Target="http://www.espnfc.us/match?gameId=244212" TargetMode="External"/><Relationship Id="rId257" Type="http://schemas.openxmlformats.org/officeDocument/2006/relationships/hyperlink" Target="http://www.espnfc.us/match?gameId=265551" TargetMode="External"/><Relationship Id="rId258" Type="http://schemas.openxmlformats.org/officeDocument/2006/relationships/hyperlink" Target="http://www.espnfc.us/match?gameId=244151" TargetMode="External"/><Relationship Id="rId259" Type="http://schemas.openxmlformats.org/officeDocument/2006/relationships/hyperlink" Target="http://www.espnfc.us/match?gameId=244060" TargetMode="External"/><Relationship Id="rId310" Type="http://schemas.openxmlformats.org/officeDocument/2006/relationships/hyperlink" Target="http://www.espnfc.us/match?gameId=197435" TargetMode="External"/><Relationship Id="rId311" Type="http://schemas.openxmlformats.org/officeDocument/2006/relationships/hyperlink" Target="http://www.espnfc.us/match?gameId=197416" TargetMode="External"/><Relationship Id="rId312" Type="http://schemas.openxmlformats.org/officeDocument/2006/relationships/hyperlink" Target="http://www.espnfc.us/match?gameId=197394" TargetMode="External"/><Relationship Id="rId313" Type="http://schemas.openxmlformats.org/officeDocument/2006/relationships/hyperlink" Target="http://www.espnfc.us/match?gameId=197369" TargetMode="External"/><Relationship Id="rId314" Type="http://schemas.openxmlformats.org/officeDocument/2006/relationships/hyperlink" Target="http://www.espnfc.us/match?gameId=197347" TargetMode="External"/><Relationship Id="rId315" Type="http://schemas.openxmlformats.org/officeDocument/2006/relationships/hyperlink" Target="http://www.espnfc.us/match?gameId=197307" TargetMode="External"/><Relationship Id="rId316" Type="http://schemas.openxmlformats.org/officeDocument/2006/relationships/hyperlink" Target="http://www.espnfc.us/match?gameId=197279" TargetMode="External"/><Relationship Id="rId317" Type="http://schemas.openxmlformats.org/officeDocument/2006/relationships/hyperlink" Target="http://www.espnfc.us/match?gameId=290832" TargetMode="External"/><Relationship Id="rId318" Type="http://schemas.openxmlformats.org/officeDocument/2006/relationships/hyperlink" Target="http://www.espnfc.us/match?gameId=269758" TargetMode="External"/><Relationship Id="rId319" Type="http://schemas.openxmlformats.org/officeDocument/2006/relationships/hyperlink" Target="http://www.espnfc.us/match?gameId=269972" TargetMode="External"/><Relationship Id="rId50" Type="http://schemas.openxmlformats.org/officeDocument/2006/relationships/hyperlink" Target="http://www.espnfc.us/match?gameId=71478" TargetMode="External"/><Relationship Id="rId51" Type="http://schemas.openxmlformats.org/officeDocument/2006/relationships/hyperlink" Target="http://www.espnfc.us/match?gameId=54670" TargetMode="External"/><Relationship Id="rId52" Type="http://schemas.openxmlformats.org/officeDocument/2006/relationships/hyperlink" Target="http://www.espnfc.us/match?gameId=54662" TargetMode="External"/><Relationship Id="rId53" Type="http://schemas.openxmlformats.org/officeDocument/2006/relationships/hyperlink" Target="http://www.espnfc.us/match?gameId=54653" TargetMode="External"/><Relationship Id="rId54" Type="http://schemas.openxmlformats.org/officeDocument/2006/relationships/hyperlink" Target="http://www.espnfc.us/match?gameId=54639" TargetMode="External"/><Relationship Id="rId55" Type="http://schemas.openxmlformats.org/officeDocument/2006/relationships/hyperlink" Target="http://www.espnfc.us/match?gameId=71887" TargetMode="External"/><Relationship Id="rId56" Type="http://schemas.openxmlformats.org/officeDocument/2006/relationships/hyperlink" Target="http://www.espnfc.us/match?gameId=54629" TargetMode="External"/><Relationship Id="rId57" Type="http://schemas.openxmlformats.org/officeDocument/2006/relationships/hyperlink" Target="http://www.espnfc.us/match?gameId=54619" TargetMode="External"/><Relationship Id="rId58" Type="http://schemas.openxmlformats.org/officeDocument/2006/relationships/hyperlink" Target="http://www.espnfc.us/match?gameId=54609" TargetMode="External"/><Relationship Id="rId59" Type="http://schemas.openxmlformats.org/officeDocument/2006/relationships/hyperlink" Target="http://www.espnfc.us/match?gameId=54600" TargetMode="External"/><Relationship Id="rId260" Type="http://schemas.openxmlformats.org/officeDocument/2006/relationships/hyperlink" Target="http://www.espnfc.us/match?gameId=243989" TargetMode="External"/><Relationship Id="rId261" Type="http://schemas.openxmlformats.org/officeDocument/2006/relationships/hyperlink" Target="http://www.espnfc.us/match?gameId=260508" TargetMode="External"/><Relationship Id="rId262" Type="http://schemas.openxmlformats.org/officeDocument/2006/relationships/hyperlink" Target="http://www.espnfc.us/match?gameId=243778" TargetMode="External"/><Relationship Id="rId263" Type="http://schemas.openxmlformats.org/officeDocument/2006/relationships/hyperlink" Target="http://www.espnfc.us/match?gameId=260503" TargetMode="External"/><Relationship Id="rId264" Type="http://schemas.openxmlformats.org/officeDocument/2006/relationships/hyperlink" Target="http://www.espnfc.us/match?gameId=243709" TargetMode="External"/><Relationship Id="rId265" Type="http://schemas.openxmlformats.org/officeDocument/2006/relationships/hyperlink" Target="http://www.espnfc.us/match?gameId=261517" TargetMode="External"/><Relationship Id="rId266" Type="http://schemas.openxmlformats.org/officeDocument/2006/relationships/hyperlink" Target="http://www.espnfc.us/match?gameId=243596" TargetMode="External"/><Relationship Id="rId267" Type="http://schemas.openxmlformats.org/officeDocument/2006/relationships/hyperlink" Target="http://www.espnfc.us/match?gameId=243497" TargetMode="External"/><Relationship Id="rId268" Type="http://schemas.openxmlformats.org/officeDocument/2006/relationships/hyperlink" Target="http://www.espnfc.us/match?gameId=243488" TargetMode="External"/><Relationship Id="rId269" Type="http://schemas.openxmlformats.org/officeDocument/2006/relationships/hyperlink" Target="http://www.espnfc.us/match?gameId=260932" TargetMode="External"/><Relationship Id="rId320" Type="http://schemas.openxmlformats.org/officeDocument/2006/relationships/hyperlink" Target="http://www.espnfc.us/match?gameId=269846" TargetMode="External"/><Relationship Id="rId321" Type="http://schemas.openxmlformats.org/officeDocument/2006/relationships/hyperlink" Target="http://www.espnfc.us/match?gameId=269763" TargetMode="External"/><Relationship Id="rId322" Type="http://schemas.openxmlformats.org/officeDocument/2006/relationships/hyperlink" Target="http://www.espnfc.us/match?gameId=269815" TargetMode="External"/><Relationship Id="rId323" Type="http://schemas.openxmlformats.org/officeDocument/2006/relationships/hyperlink" Target="http://www.espnfc.us/match?gameId=290579" TargetMode="External"/><Relationship Id="rId324" Type="http://schemas.openxmlformats.org/officeDocument/2006/relationships/hyperlink" Target="http://www.espnfc.us/match?gameId=269903" TargetMode="External"/><Relationship Id="rId325" Type="http://schemas.openxmlformats.org/officeDocument/2006/relationships/hyperlink" Target="http://www.espnfc.us/match?gameId=269958" TargetMode="External"/><Relationship Id="rId326" Type="http://schemas.openxmlformats.org/officeDocument/2006/relationships/hyperlink" Target="http://www.espnfc.us/match?gameId=269840" TargetMode="External"/><Relationship Id="rId327" Type="http://schemas.openxmlformats.org/officeDocument/2006/relationships/hyperlink" Target="http://www.espnfc.us/match?gameId=269887" TargetMode="External"/><Relationship Id="rId328" Type="http://schemas.openxmlformats.org/officeDocument/2006/relationships/hyperlink" Target="http://www.espnfc.us/match?gameId=285591" TargetMode="External"/><Relationship Id="rId329" Type="http://schemas.openxmlformats.org/officeDocument/2006/relationships/hyperlink" Target="http://www.espnfc.us/match?gameId=270123" TargetMode="External"/><Relationship Id="rId100" Type="http://schemas.openxmlformats.org/officeDocument/2006/relationships/hyperlink" Target="http://www.espnfc.us/match?gameId=108565" TargetMode="External"/><Relationship Id="rId101" Type="http://schemas.openxmlformats.org/officeDocument/2006/relationships/hyperlink" Target="http://www.espnfc.us/match?gameId=108512" TargetMode="External"/><Relationship Id="rId102" Type="http://schemas.openxmlformats.org/officeDocument/2006/relationships/hyperlink" Target="http://www.espnfc.us/match?gameId=108448" TargetMode="External"/><Relationship Id="rId103" Type="http://schemas.openxmlformats.org/officeDocument/2006/relationships/hyperlink" Target="http://www.espnfc.us/match?gameId=108416" TargetMode="External"/><Relationship Id="rId104" Type="http://schemas.openxmlformats.org/officeDocument/2006/relationships/hyperlink" Target="http://www.espnfc.us/match?gameId=131584" TargetMode="External"/><Relationship Id="rId105" Type="http://schemas.openxmlformats.org/officeDocument/2006/relationships/hyperlink" Target="http://www.espnfc.us/match?gameId=108364" TargetMode="External"/><Relationship Id="rId106" Type="http://schemas.openxmlformats.org/officeDocument/2006/relationships/hyperlink" Target="http://www.espnfc.us/match?gameId=131428" TargetMode="External"/><Relationship Id="rId107" Type="http://schemas.openxmlformats.org/officeDocument/2006/relationships/hyperlink" Target="http://www.espnfc.us/match?gameId=108295" TargetMode="External"/><Relationship Id="rId108" Type="http://schemas.openxmlformats.org/officeDocument/2006/relationships/hyperlink" Target="http://www.espnfc.us/match?gameId=108214" TargetMode="External"/><Relationship Id="rId109" Type="http://schemas.openxmlformats.org/officeDocument/2006/relationships/hyperlink" Target="http://www.espnfc.us/match?gameId=130198" TargetMode="External"/><Relationship Id="rId60" Type="http://schemas.openxmlformats.org/officeDocument/2006/relationships/hyperlink" Target="http://www.espnfc.us/match?gameId=54586" TargetMode="External"/><Relationship Id="rId61" Type="http://schemas.openxmlformats.org/officeDocument/2006/relationships/hyperlink" Target="http://www.espnfc.us/match?gameId=69146" TargetMode="External"/><Relationship Id="rId62" Type="http://schemas.openxmlformats.org/officeDocument/2006/relationships/hyperlink" Target="http://www.espnfc.us/match?gameId=54570" TargetMode="External"/><Relationship Id="rId63" Type="http://schemas.openxmlformats.org/officeDocument/2006/relationships/hyperlink" Target="http://www.espnfc.us/match?gameId=54560" TargetMode="External"/><Relationship Id="rId64" Type="http://schemas.openxmlformats.org/officeDocument/2006/relationships/hyperlink" Target="http://www.espnfc.us/match?gameId=54551" TargetMode="External"/><Relationship Id="rId65" Type="http://schemas.openxmlformats.org/officeDocument/2006/relationships/hyperlink" Target="http://www.espnfc.us/match?gameId=54540" TargetMode="External"/><Relationship Id="rId66" Type="http://schemas.openxmlformats.org/officeDocument/2006/relationships/hyperlink" Target="http://www.espnfc.us/match?gameId=69740" TargetMode="External"/><Relationship Id="rId67" Type="http://schemas.openxmlformats.org/officeDocument/2006/relationships/hyperlink" Target="http://www.espnfc.us/match?gameId=54532" TargetMode="External"/><Relationship Id="rId68" Type="http://schemas.openxmlformats.org/officeDocument/2006/relationships/hyperlink" Target="http://www.espnfc.us/match?gameId=54516" TargetMode="External"/><Relationship Id="rId69" Type="http://schemas.openxmlformats.org/officeDocument/2006/relationships/hyperlink" Target="http://www.espnfc.us/match?gameId=54509" TargetMode="External"/><Relationship Id="rId270" Type="http://schemas.openxmlformats.org/officeDocument/2006/relationships/hyperlink" Target="http://www.espnfc.us/match?gameId=243336" TargetMode="External"/><Relationship Id="rId271" Type="http://schemas.openxmlformats.org/officeDocument/2006/relationships/hyperlink" Target="http://www.espnfc.us/match?gameId=260471" TargetMode="External"/><Relationship Id="rId272" Type="http://schemas.openxmlformats.org/officeDocument/2006/relationships/hyperlink" Target="http://www.espnfc.us/match?gameId=243287" TargetMode="External"/><Relationship Id="rId273" Type="http://schemas.openxmlformats.org/officeDocument/2006/relationships/hyperlink" Target="http://www.espnfc.us/match?gameId=258930" TargetMode="External"/><Relationship Id="rId274" Type="http://schemas.openxmlformats.org/officeDocument/2006/relationships/hyperlink" Target="http://www.espnfc.us/match?gameId=243196" TargetMode="External"/><Relationship Id="rId275" Type="http://schemas.openxmlformats.org/officeDocument/2006/relationships/hyperlink" Target="http://www.espnfc.us/match?gameId=243126" TargetMode="External"/><Relationship Id="rId276" Type="http://schemas.openxmlformats.org/officeDocument/2006/relationships/hyperlink" Target="http://www.espnfc.us/match?gameId=243061" TargetMode="External"/><Relationship Id="rId277" Type="http://schemas.openxmlformats.org/officeDocument/2006/relationships/hyperlink" Target="http://www.espnfc.us/match?gameId=242992" TargetMode="External"/><Relationship Id="rId278" Type="http://schemas.openxmlformats.org/officeDocument/2006/relationships/hyperlink" Target="http://www.espnfc.us/match?gameId=254715" TargetMode="External"/><Relationship Id="rId279" Type="http://schemas.openxmlformats.org/officeDocument/2006/relationships/hyperlink" Target="http://www.espnfc.us/match?gameId=242914" TargetMode="External"/><Relationship Id="rId330" Type="http://schemas.openxmlformats.org/officeDocument/2006/relationships/hyperlink" Target="http://www.espnfc.us/match?gameId=289281" TargetMode="External"/><Relationship Id="rId331" Type="http://schemas.openxmlformats.org/officeDocument/2006/relationships/hyperlink" Target="http://www.espnfc.us/match?gameId=270045" TargetMode="External"/><Relationship Id="rId332" Type="http://schemas.openxmlformats.org/officeDocument/2006/relationships/hyperlink" Target="http://www.espnfc.us/match?gameId=285583" TargetMode="External"/><Relationship Id="rId333" Type="http://schemas.openxmlformats.org/officeDocument/2006/relationships/hyperlink" Target="http://www.espnfc.us/match?gameId=269963" TargetMode="External"/><Relationship Id="rId334" Type="http://schemas.openxmlformats.org/officeDocument/2006/relationships/hyperlink" Target="http://www.espnfc.us/match?gameId=269795" TargetMode="External"/><Relationship Id="rId335" Type="http://schemas.openxmlformats.org/officeDocument/2006/relationships/hyperlink" Target="http://www.espnfc.us/match?gameId=270081" TargetMode="External"/><Relationship Id="rId336" Type="http://schemas.openxmlformats.org/officeDocument/2006/relationships/hyperlink" Target="http://www.espnfc.us/match?gameId=269761" TargetMode="External"/><Relationship Id="rId337" Type="http://schemas.openxmlformats.org/officeDocument/2006/relationships/hyperlink" Target="http://www.espnfc.us/match?gameId=269843" TargetMode="External"/><Relationship Id="rId338" Type="http://schemas.openxmlformats.org/officeDocument/2006/relationships/hyperlink" Target="http://www.espnfc.us/match?gameId=269805" TargetMode="External"/><Relationship Id="rId339" Type="http://schemas.openxmlformats.org/officeDocument/2006/relationships/hyperlink" Target="http://www.espnfc.us/match?gameId=285968" TargetMode="External"/><Relationship Id="rId110" Type="http://schemas.openxmlformats.org/officeDocument/2006/relationships/hyperlink" Target="http://www.espnfc.us/match?gameId=129280" TargetMode="External"/><Relationship Id="rId111" Type="http://schemas.openxmlformats.org/officeDocument/2006/relationships/hyperlink" Target="http://www.espnfc.us/match?gameId=108110" TargetMode="External"/><Relationship Id="rId112" Type="http://schemas.openxmlformats.org/officeDocument/2006/relationships/hyperlink" Target="http://www.espnfc.us/match?gameId=108030" TargetMode="External"/><Relationship Id="rId113" Type="http://schemas.openxmlformats.org/officeDocument/2006/relationships/hyperlink" Target="http://www.espnfc.us/match?gameId=127529" TargetMode="External"/><Relationship Id="rId114" Type="http://schemas.openxmlformats.org/officeDocument/2006/relationships/hyperlink" Target="http://www.espnfc.us/match?gameId=107904" TargetMode="External"/><Relationship Id="rId115" Type="http://schemas.openxmlformats.org/officeDocument/2006/relationships/hyperlink" Target="http://www.espnfc.us/match?gameId=107860" TargetMode="External"/><Relationship Id="rId70" Type="http://schemas.openxmlformats.org/officeDocument/2006/relationships/hyperlink" Target="http://www.espnfc.us/match?gameId=54500" TargetMode="External"/><Relationship Id="rId71" Type="http://schemas.openxmlformats.org/officeDocument/2006/relationships/hyperlink" Target="http://www.espnfc.us/match?gameId=63840" TargetMode="External"/><Relationship Id="rId72" Type="http://schemas.openxmlformats.org/officeDocument/2006/relationships/hyperlink" Target="http://www.espnfc.us/match?gameId=54491" TargetMode="External"/><Relationship Id="rId73" Type="http://schemas.openxmlformats.org/officeDocument/2006/relationships/hyperlink" Target="http://www.espnfc.us/match?gameId=54484" TargetMode="External"/><Relationship Id="rId74" Type="http://schemas.openxmlformats.org/officeDocument/2006/relationships/hyperlink" Target="http://www.espnfc.us/match?gameId=54474" TargetMode="External"/><Relationship Id="rId75" Type="http://schemas.openxmlformats.org/officeDocument/2006/relationships/hyperlink" Target="http://www.espnfc.us/match?gameId=54456" TargetMode="External"/><Relationship Id="rId76" Type="http://schemas.openxmlformats.org/officeDocument/2006/relationships/hyperlink" Target="http://www.espnfc.us/match?gameId=54447" TargetMode="External"/><Relationship Id="rId77" Type="http://schemas.openxmlformats.org/officeDocument/2006/relationships/hyperlink" Target="http://www.espnfc.us/match?gameId=54439" TargetMode="External"/><Relationship Id="rId78" Type="http://schemas.openxmlformats.org/officeDocument/2006/relationships/hyperlink" Target="http://www.espnfc.us/match?gameId=54430" TargetMode="External"/><Relationship Id="rId79" Type="http://schemas.openxmlformats.org/officeDocument/2006/relationships/hyperlink" Target="http://www.espnfc.us/match?gameId=54420" TargetMode="External"/><Relationship Id="rId116" Type="http://schemas.openxmlformats.org/officeDocument/2006/relationships/hyperlink" Target="http://www.espnfc.us/match?gameId=123753" TargetMode="External"/><Relationship Id="rId117" Type="http://schemas.openxmlformats.org/officeDocument/2006/relationships/hyperlink" Target="http://www.espnfc.us/match?gameId=107737" TargetMode="External"/><Relationship Id="rId118" Type="http://schemas.openxmlformats.org/officeDocument/2006/relationships/hyperlink" Target="http://www.espnfc.us/match?gameId=107696" TargetMode="External"/><Relationship Id="rId119" Type="http://schemas.openxmlformats.org/officeDocument/2006/relationships/hyperlink" Target="http://www.espnfc.us/match?gameId=107593" TargetMode="External"/><Relationship Id="rId280" Type="http://schemas.openxmlformats.org/officeDocument/2006/relationships/hyperlink" Target="http://www.espnfc.us/match?gameId=246338" TargetMode="External"/><Relationship Id="rId281" Type="http://schemas.openxmlformats.org/officeDocument/2006/relationships/hyperlink" Target="http://www.espnfc.us/match?gameId=254706" TargetMode="External"/><Relationship Id="rId282" Type="http://schemas.openxmlformats.org/officeDocument/2006/relationships/hyperlink" Target="http://www.espnfc.us/match?gameId=242782" TargetMode="External"/><Relationship Id="rId283" Type="http://schemas.openxmlformats.org/officeDocument/2006/relationships/hyperlink" Target="http://www.espnfc.us/match?gameId=256023" TargetMode="External"/><Relationship Id="rId284" Type="http://schemas.openxmlformats.org/officeDocument/2006/relationships/hyperlink" Target="http://www.espnfc.us/match?gameId=242722" TargetMode="External"/><Relationship Id="rId285" Type="http://schemas.openxmlformats.org/officeDocument/2006/relationships/hyperlink" Target="http://www.espnfc.us/match?gameId=246365" TargetMode="External"/><Relationship Id="rId286" Type="http://schemas.openxmlformats.org/officeDocument/2006/relationships/hyperlink" Target="http://www.espnfc.us/match?gameId=254688" TargetMode="External"/><Relationship Id="rId287" Type="http://schemas.openxmlformats.org/officeDocument/2006/relationships/hyperlink" Target="http://www.espnfc.us/match?gameId=242599" TargetMode="External"/><Relationship Id="rId288" Type="http://schemas.openxmlformats.org/officeDocument/2006/relationships/hyperlink" Target="http://www.espnfc.us/match?gameId=246354" TargetMode="External"/><Relationship Id="rId289" Type="http://schemas.openxmlformats.org/officeDocument/2006/relationships/hyperlink" Target="http://www.espnfc.us/match?gameId=246344" TargetMode="External"/><Relationship Id="rId340" Type="http://schemas.openxmlformats.org/officeDocument/2006/relationships/hyperlink" Target="http://www.espnfc.us/match?gameId=269930" TargetMode="External"/><Relationship Id="rId341" Type="http://schemas.openxmlformats.org/officeDocument/2006/relationships/hyperlink" Target="http://www.espnfc.us/match?gameId=269985" TargetMode="External"/><Relationship Id="rId342" Type="http://schemas.openxmlformats.org/officeDocument/2006/relationships/hyperlink" Target="http://www.espnfc.us/match?gameId=269893" TargetMode="External"/><Relationship Id="rId343" Type="http://schemas.openxmlformats.org/officeDocument/2006/relationships/hyperlink" Target="http://www.espnfc.us/match?gameId=283254" TargetMode="External"/><Relationship Id="rId344" Type="http://schemas.openxmlformats.org/officeDocument/2006/relationships/hyperlink" Target="http://www.espnfc.us/match?gameId=270066" TargetMode="External"/><Relationship Id="rId345" Type="http://schemas.openxmlformats.org/officeDocument/2006/relationships/hyperlink" Target="http://www.espnfc.us/match?gameId=270084" TargetMode="External"/><Relationship Id="rId346" Type="http://schemas.openxmlformats.org/officeDocument/2006/relationships/hyperlink" Target="http://www.espnfc.us/match?gameId=283238" TargetMode="External"/><Relationship Id="rId347" Type="http://schemas.openxmlformats.org/officeDocument/2006/relationships/hyperlink" Target="http://www.espnfc.us/match?gameId=270002" TargetMode="External"/><Relationship Id="rId348" Type="http://schemas.openxmlformats.org/officeDocument/2006/relationships/hyperlink" Target="http://www.espnfc.us/match?gameId=284574" TargetMode="External"/><Relationship Id="rId349" Type="http://schemas.openxmlformats.org/officeDocument/2006/relationships/hyperlink" Target="http://www.espnfc.us/match?gameId=284570" TargetMode="External"/><Relationship Id="rId400" Type="http://schemas.openxmlformats.org/officeDocument/2006/relationships/hyperlink" Target="http://www.espnfc.us/match?gameId=310125" TargetMode="External"/><Relationship Id="rId401" Type="http://schemas.openxmlformats.org/officeDocument/2006/relationships/hyperlink" Target="http://www.espnfc.us/match?gameId=292961" TargetMode="External"/><Relationship Id="rId402" Type="http://schemas.openxmlformats.org/officeDocument/2006/relationships/hyperlink" Target="http://www.espnfc.us/match?gameId=293100" TargetMode="External"/><Relationship Id="rId403" Type="http://schemas.openxmlformats.org/officeDocument/2006/relationships/hyperlink" Target="http://www.espnfc.us/match?gameId=293014" TargetMode="External"/><Relationship Id="rId404" Type="http://schemas.openxmlformats.org/officeDocument/2006/relationships/hyperlink" Target="http://www.espnfc.us/match?gameId=292953" TargetMode="External"/><Relationship Id="rId405" Type="http://schemas.openxmlformats.org/officeDocument/2006/relationships/hyperlink" Target="http://www.espnfc.us/match?gameId=293186" TargetMode="External"/><Relationship Id="rId406" Type="http://schemas.openxmlformats.org/officeDocument/2006/relationships/hyperlink" Target="http://www.espnfc.us/match?gameId=293174" TargetMode="External"/><Relationship Id="rId407" Type="http://schemas.openxmlformats.org/officeDocument/2006/relationships/hyperlink" Target="http://www.espnfc.us/match?gameId=307873" TargetMode="External"/><Relationship Id="rId408" Type="http://schemas.openxmlformats.org/officeDocument/2006/relationships/hyperlink" Target="http://www.espnfc.us/match?gameId=292887" TargetMode="External"/><Relationship Id="rId409" Type="http://schemas.openxmlformats.org/officeDocument/2006/relationships/hyperlink" Target="http://www.espnfc.us/match?gameId=293046" TargetMode="External"/><Relationship Id="rId120" Type="http://schemas.openxmlformats.org/officeDocument/2006/relationships/hyperlink" Target="http://www.espnfc.us/match?gameId=107520" TargetMode="External"/><Relationship Id="rId121" Type="http://schemas.openxmlformats.org/officeDocument/2006/relationships/hyperlink" Target="http://www.espnfc.us/match?gameId=107430" TargetMode="External"/><Relationship Id="rId122" Type="http://schemas.openxmlformats.org/officeDocument/2006/relationships/hyperlink" Target="http://www.espnfc.us/match?gameId=107420" TargetMode="External"/><Relationship Id="rId123" Type="http://schemas.openxmlformats.org/officeDocument/2006/relationships/hyperlink" Target="http://www.espnfc.us/match?gameId=103167" TargetMode="External"/><Relationship Id="rId124" Type="http://schemas.openxmlformats.org/officeDocument/2006/relationships/hyperlink" Target="http://www.espnfc.us/match?gameId=176215" TargetMode="External"/><Relationship Id="rId125" Type="http://schemas.openxmlformats.org/officeDocument/2006/relationships/hyperlink" Target="http://www.espnfc.us/match?gameId=175816" TargetMode="External"/><Relationship Id="rId80" Type="http://schemas.openxmlformats.org/officeDocument/2006/relationships/hyperlink" Target="http://www.espnfc.us/match?gameId=47503" TargetMode="External"/><Relationship Id="rId81" Type="http://schemas.openxmlformats.org/officeDocument/2006/relationships/hyperlink" Target="http://www.espnfc.us/match?gameId=109810" TargetMode="External"/><Relationship Id="rId82" Type="http://schemas.openxmlformats.org/officeDocument/2006/relationships/hyperlink" Target="http://www.espnfc.us/match?gameId=109763" TargetMode="External"/><Relationship Id="rId83" Type="http://schemas.openxmlformats.org/officeDocument/2006/relationships/hyperlink" Target="http://www.espnfc.us/match?gameId=109717" TargetMode="External"/><Relationship Id="rId84" Type="http://schemas.openxmlformats.org/officeDocument/2006/relationships/hyperlink" Target="http://www.espnfc.us/match?gameId=109658" TargetMode="External"/><Relationship Id="rId85" Type="http://schemas.openxmlformats.org/officeDocument/2006/relationships/hyperlink" Target="http://www.espnfc.us/match?gameId=109603" TargetMode="External"/><Relationship Id="rId86" Type="http://schemas.openxmlformats.org/officeDocument/2006/relationships/hyperlink" Target="http://www.espnfc.us/match?gameId=109546" TargetMode="External"/><Relationship Id="rId87" Type="http://schemas.openxmlformats.org/officeDocument/2006/relationships/hyperlink" Target="http://www.espnfc.us/match?gameId=109493" TargetMode="External"/><Relationship Id="rId88" Type="http://schemas.openxmlformats.org/officeDocument/2006/relationships/hyperlink" Target="http://www.espnfc.us/match?gameId=147945" TargetMode="External"/><Relationship Id="rId89" Type="http://schemas.openxmlformats.org/officeDocument/2006/relationships/hyperlink" Target="http://www.espnfc.us/match?gameId=109376" TargetMode="External"/><Relationship Id="rId126" Type="http://schemas.openxmlformats.org/officeDocument/2006/relationships/hyperlink" Target="http://www.espnfc.us/match?gameId=153832" TargetMode="External"/><Relationship Id="rId127" Type="http://schemas.openxmlformats.org/officeDocument/2006/relationships/hyperlink" Target="http://www.espnfc.us/match?gameId=153764" TargetMode="External"/><Relationship Id="rId128" Type="http://schemas.openxmlformats.org/officeDocument/2006/relationships/hyperlink" Target="http://www.espnfc.us/match?gameId=153691" TargetMode="External"/><Relationship Id="rId129" Type="http://schemas.openxmlformats.org/officeDocument/2006/relationships/hyperlink" Target="http://www.espnfc.us/match?gameId=153611" TargetMode="External"/><Relationship Id="rId290" Type="http://schemas.openxmlformats.org/officeDocument/2006/relationships/hyperlink" Target="http://www.espnfc.us/match?gameId=254686" TargetMode="External"/><Relationship Id="rId291" Type="http://schemas.openxmlformats.org/officeDocument/2006/relationships/hyperlink" Target="http://www.espnfc.us/match?gameId=242394" TargetMode="External"/><Relationship Id="rId292" Type="http://schemas.openxmlformats.org/officeDocument/2006/relationships/hyperlink" Target="http://www.espnfc.us/match?gameId=242297" TargetMode="External"/><Relationship Id="rId293" Type="http://schemas.openxmlformats.org/officeDocument/2006/relationships/hyperlink" Target="http://www.espnfc.us/match?gameId=254673" TargetMode="External"/><Relationship Id="rId294" Type="http://schemas.openxmlformats.org/officeDocument/2006/relationships/hyperlink" Target="http://www.espnfc.us/match?gameId=242225" TargetMode="External"/><Relationship Id="rId295" Type="http://schemas.openxmlformats.org/officeDocument/2006/relationships/hyperlink" Target="http://www.espnfc.us/match?gameId=246359" TargetMode="External"/><Relationship Id="rId296" Type="http://schemas.openxmlformats.org/officeDocument/2006/relationships/hyperlink" Target="http://www.espnfc.us/match?gameId=254667" TargetMode="External"/><Relationship Id="rId297" Type="http://schemas.openxmlformats.org/officeDocument/2006/relationships/hyperlink" Target="http://www.espnfc.us/match?gameId=242074" TargetMode="External"/><Relationship Id="rId298" Type="http://schemas.openxmlformats.org/officeDocument/2006/relationships/hyperlink" Target="http://www.espnfc.us/match?gameId=236400" TargetMode="External"/><Relationship Id="rId299" Type="http://schemas.openxmlformats.org/officeDocument/2006/relationships/hyperlink" Target="http://www.espnfc.us/match?gameId=236378" TargetMode="External"/><Relationship Id="rId350" Type="http://schemas.openxmlformats.org/officeDocument/2006/relationships/hyperlink" Target="http://www.espnfc.us/match?gameId=269794" TargetMode="External"/><Relationship Id="rId351" Type="http://schemas.openxmlformats.org/officeDocument/2006/relationships/hyperlink" Target="http://www.espnfc.us/match?gameId=283236" TargetMode="External"/><Relationship Id="rId352" Type="http://schemas.openxmlformats.org/officeDocument/2006/relationships/hyperlink" Target="http://www.espnfc.us/match?gameId=269775" TargetMode="External"/><Relationship Id="rId353" Type="http://schemas.openxmlformats.org/officeDocument/2006/relationships/hyperlink" Target="http://www.espnfc.us/match?gameId=269946" TargetMode="External"/><Relationship Id="rId354" Type="http://schemas.openxmlformats.org/officeDocument/2006/relationships/hyperlink" Target="http://www.espnfc.us/match?gameId=283239" TargetMode="External"/><Relationship Id="rId355" Type="http://schemas.openxmlformats.org/officeDocument/2006/relationships/hyperlink" Target="http://www.espnfc.us/match?gameId=269970" TargetMode="External"/><Relationship Id="rId356" Type="http://schemas.openxmlformats.org/officeDocument/2006/relationships/hyperlink" Target="http://www.espnfc.us/match?gameId=236552" TargetMode="External"/><Relationship Id="rId357" Type="http://schemas.openxmlformats.org/officeDocument/2006/relationships/hyperlink" Target="http://www.espnfc.us/match?gameId=270111" TargetMode="External"/><Relationship Id="rId358" Type="http://schemas.openxmlformats.org/officeDocument/2006/relationships/hyperlink" Target="http://www.espnfc.us/match?gameId=283192" TargetMode="External"/><Relationship Id="rId359" Type="http://schemas.openxmlformats.org/officeDocument/2006/relationships/hyperlink" Target="http://www.espnfc.us/match?gameId=269877" TargetMode="External"/><Relationship Id="rId410" Type="http://schemas.openxmlformats.org/officeDocument/2006/relationships/hyperlink" Target="http://www.espnfc.us/match?gameId=293158" TargetMode="External"/><Relationship Id="rId411" Type="http://schemas.openxmlformats.org/officeDocument/2006/relationships/hyperlink" Target="http://www.espnfc.us/match?gameId=307846" TargetMode="External"/><Relationship Id="rId412" Type="http://schemas.openxmlformats.org/officeDocument/2006/relationships/hyperlink" Target="http://www.espnfc.us/match?gameId=293056" TargetMode="External"/><Relationship Id="rId413" Type="http://schemas.openxmlformats.org/officeDocument/2006/relationships/hyperlink" Target="http://www.espnfc.us/match?gameId=292912" TargetMode="External"/><Relationship Id="rId414" Type="http://schemas.openxmlformats.org/officeDocument/2006/relationships/hyperlink" Target="http://www.espnfc.us/match?gameId=307876" TargetMode="External"/><Relationship Id="rId415" Type="http://schemas.openxmlformats.org/officeDocument/2006/relationships/hyperlink" Target="http://www.espnfc.us/match?gameId=292841" TargetMode="External"/><Relationship Id="rId416" Type="http://schemas.openxmlformats.org/officeDocument/2006/relationships/hyperlink" Target="http://www.espnfc.us/match?gameId=293195" TargetMode="External"/><Relationship Id="rId417" Type="http://schemas.openxmlformats.org/officeDocument/2006/relationships/hyperlink" Target="http://www.espnfc.us/match?gameId=307807" TargetMode="External"/><Relationship Id="rId418" Type="http://schemas.openxmlformats.org/officeDocument/2006/relationships/hyperlink" Target="http://www.espnfc.us/match?gameId=293002" TargetMode="External"/><Relationship Id="rId419" Type="http://schemas.openxmlformats.org/officeDocument/2006/relationships/hyperlink" Target="http://www.espnfc.us/match?gameId=307975" TargetMode="External"/><Relationship Id="rId130" Type="http://schemas.openxmlformats.org/officeDocument/2006/relationships/hyperlink" Target="http://www.espnfc.us/match?gameId=153541" TargetMode="External"/><Relationship Id="rId131" Type="http://schemas.openxmlformats.org/officeDocument/2006/relationships/hyperlink" Target="http://www.espnfc.us/match?gameId=153365" TargetMode="External"/><Relationship Id="rId132" Type="http://schemas.openxmlformats.org/officeDocument/2006/relationships/hyperlink" Target="http://www.espnfc.us/match?gameId=153252" TargetMode="External"/><Relationship Id="rId133" Type="http://schemas.openxmlformats.org/officeDocument/2006/relationships/hyperlink" Target="http://www.espnfc.us/match?gameId=153245" TargetMode="External"/><Relationship Id="rId134" Type="http://schemas.openxmlformats.org/officeDocument/2006/relationships/hyperlink" Target="http://www.espnfc.us/match?gameId=153155" TargetMode="External"/><Relationship Id="rId135" Type="http://schemas.openxmlformats.org/officeDocument/2006/relationships/hyperlink" Target="http://www.espnfc.us/match?gameId=167160" TargetMode="External"/><Relationship Id="rId90" Type="http://schemas.openxmlformats.org/officeDocument/2006/relationships/hyperlink" Target="http://www.espnfc.us/match?gameId=109314" TargetMode="External"/><Relationship Id="rId91" Type="http://schemas.openxmlformats.org/officeDocument/2006/relationships/hyperlink" Target="http://www.espnfc.us/match?gameId=136749" TargetMode="External"/><Relationship Id="rId92" Type="http://schemas.openxmlformats.org/officeDocument/2006/relationships/hyperlink" Target="http://www.espnfc.us/match?gameId=108859" TargetMode="External"/><Relationship Id="rId93" Type="http://schemas.openxmlformats.org/officeDocument/2006/relationships/hyperlink" Target="http://www.espnfc.us/match?gameId=133918" TargetMode="External"/><Relationship Id="rId94" Type="http://schemas.openxmlformats.org/officeDocument/2006/relationships/hyperlink" Target="http://www.espnfc.us/match?gameId=108770" TargetMode="External"/><Relationship Id="rId95" Type="http://schemas.openxmlformats.org/officeDocument/2006/relationships/hyperlink" Target="http://www.espnfc.us/match?gameId=132097" TargetMode="External"/><Relationship Id="rId96" Type="http://schemas.openxmlformats.org/officeDocument/2006/relationships/hyperlink" Target="http://www.espnfc.us/match?gameId=108729" TargetMode="External"/><Relationship Id="rId97" Type="http://schemas.openxmlformats.org/officeDocument/2006/relationships/hyperlink" Target="http://www.espnfc.us/match?gameId=108714" TargetMode="External"/><Relationship Id="rId98" Type="http://schemas.openxmlformats.org/officeDocument/2006/relationships/hyperlink" Target="http://www.espnfc.us/match?gameId=131974" TargetMode="External"/><Relationship Id="rId99" Type="http://schemas.openxmlformats.org/officeDocument/2006/relationships/hyperlink" Target="http://www.espnfc.us/match?gameId=108623" TargetMode="External"/><Relationship Id="rId136" Type="http://schemas.openxmlformats.org/officeDocument/2006/relationships/hyperlink" Target="http://www.espnfc.us/match?gameId=152964" TargetMode="External"/><Relationship Id="rId137" Type="http://schemas.openxmlformats.org/officeDocument/2006/relationships/hyperlink" Target="http://www.espnfc.us/match?gameId=152725" TargetMode="External"/><Relationship Id="rId138" Type="http://schemas.openxmlformats.org/officeDocument/2006/relationships/hyperlink" Target="http://www.espnfc.us/match?gameId=152640" TargetMode="External"/><Relationship Id="rId139" Type="http://schemas.openxmlformats.org/officeDocument/2006/relationships/hyperlink" Target="http://www.espnfc.us/match?gameId=152550" TargetMode="External"/><Relationship Id="rId360" Type="http://schemas.openxmlformats.org/officeDocument/2006/relationships/hyperlink" Target="http://www.espnfc.us/match?gameId=270033" TargetMode="External"/><Relationship Id="rId361" Type="http://schemas.openxmlformats.org/officeDocument/2006/relationships/hyperlink" Target="http://www.espnfc.us/match?gameId=283193" TargetMode="External"/><Relationship Id="rId362" Type="http://schemas.openxmlformats.org/officeDocument/2006/relationships/hyperlink" Target="http://www.espnfc.us/match?gameId=270015" TargetMode="External"/><Relationship Id="rId363" Type="http://schemas.openxmlformats.org/officeDocument/2006/relationships/hyperlink" Target="http://www.espnfc.us/match?gameId=236533" TargetMode="External"/><Relationship Id="rId364" Type="http://schemas.openxmlformats.org/officeDocument/2006/relationships/hyperlink" Target="http://www.espnfc.us/match?gameId=236512" TargetMode="External"/><Relationship Id="rId365" Type="http://schemas.openxmlformats.org/officeDocument/2006/relationships/hyperlink" Target="http://www.espnfc.us/match?gameId=269941" TargetMode="External"/><Relationship Id="rId366" Type="http://schemas.openxmlformats.org/officeDocument/2006/relationships/hyperlink" Target="http://www.espnfc.us/match?gameId=269929" TargetMode="External"/><Relationship Id="rId367" Type="http://schemas.openxmlformats.org/officeDocument/2006/relationships/hyperlink" Target="http://www.espnfc.us/match?gameId=269904" TargetMode="External"/><Relationship Id="rId368" Type="http://schemas.openxmlformats.org/officeDocument/2006/relationships/hyperlink" Target="http://www.espnfc.us/match?gameId=270001" TargetMode="External"/><Relationship Id="rId369" Type="http://schemas.openxmlformats.org/officeDocument/2006/relationships/hyperlink" Target="http://www.espnfc.us/match?gameId=266235" TargetMode="External"/><Relationship Id="rId420" Type="http://schemas.openxmlformats.org/officeDocument/2006/relationships/hyperlink" Target="http://www.espnfc.us/match?gameId=292880" TargetMode="External"/><Relationship Id="rId421" Type="http://schemas.openxmlformats.org/officeDocument/2006/relationships/hyperlink" Target="http://www.espnfc.us/match?gameId=307791" TargetMode="External"/><Relationship Id="rId422" Type="http://schemas.openxmlformats.org/officeDocument/2006/relationships/hyperlink" Target="http://www.espnfc.us/match?gameId=293146" TargetMode="External"/><Relationship Id="rId423" Type="http://schemas.openxmlformats.org/officeDocument/2006/relationships/hyperlink" Target="http://www.espnfc.us/match?gameId=292902" TargetMode="External"/><Relationship Id="rId424" Type="http://schemas.openxmlformats.org/officeDocument/2006/relationships/hyperlink" Target="http://www.espnfc.us/match?gameId=293148" TargetMode="External"/><Relationship Id="rId425" Type="http://schemas.openxmlformats.org/officeDocument/2006/relationships/hyperlink" Target="http://www.espnfc.us/match?gameId=292884" TargetMode="External"/><Relationship Id="rId426" Type="http://schemas.openxmlformats.org/officeDocument/2006/relationships/hyperlink" Target="http://www.espnfc.us/match?gameId=296926" TargetMode="External"/><Relationship Id="rId427" Type="http://schemas.openxmlformats.org/officeDocument/2006/relationships/hyperlink" Target="http://www.espnfc.us/match?gameId=264034" TargetMode="External"/><Relationship Id="rId428" Type="http://schemas.openxmlformats.org/officeDocument/2006/relationships/hyperlink" Target="http://www.espnfc.us/match?gameId=264032" TargetMode="External"/><Relationship Id="rId429" Type="http://schemas.openxmlformats.org/officeDocument/2006/relationships/hyperlink" Target="http://www.espnfc.us/match?gameId=289220" TargetMode="External"/><Relationship Id="rId140" Type="http://schemas.openxmlformats.org/officeDocument/2006/relationships/hyperlink" Target="http://www.espnfc.us/match?gameId=152461" TargetMode="External"/><Relationship Id="rId141" Type="http://schemas.openxmlformats.org/officeDocument/2006/relationships/hyperlink" Target="http://www.espnfc.us/match?gameId=152178" TargetMode="External"/><Relationship Id="rId142" Type="http://schemas.openxmlformats.org/officeDocument/2006/relationships/hyperlink" Target="http://www.espnfc.us/match?gameId=152163" TargetMode="External"/><Relationship Id="rId143" Type="http://schemas.openxmlformats.org/officeDocument/2006/relationships/hyperlink" Target="http://www.espnfc.us/match?gameId=152112" TargetMode="External"/><Relationship Id="rId144" Type="http://schemas.openxmlformats.org/officeDocument/2006/relationships/hyperlink" Target="http://www.espnfc.us/match?gameId=152039" TargetMode="External"/><Relationship Id="rId145" Type="http://schemas.openxmlformats.org/officeDocument/2006/relationships/hyperlink" Target="http://www.espnfc.us/match?gameId=188824" TargetMode="External"/><Relationship Id="rId146" Type="http://schemas.openxmlformats.org/officeDocument/2006/relationships/hyperlink" Target="http://www.espnfc.us/match?gameId=188816" TargetMode="External"/><Relationship Id="rId147" Type="http://schemas.openxmlformats.org/officeDocument/2006/relationships/hyperlink" Target="http://www.espnfc.us/match?gameId=190002" TargetMode="External"/><Relationship Id="rId148" Type="http://schemas.openxmlformats.org/officeDocument/2006/relationships/hyperlink" Target="http://www.espnfc.us/match?gameId=190265" TargetMode="External"/><Relationship Id="rId149" Type="http://schemas.openxmlformats.org/officeDocument/2006/relationships/hyperlink" Target="http://www.espnfc.us/match?gameId=188793" TargetMode="External"/><Relationship Id="rId200" Type="http://schemas.openxmlformats.org/officeDocument/2006/relationships/hyperlink" Target="http://www.espnfc.us/match?gameId=220953" TargetMode="External"/><Relationship Id="rId201" Type="http://schemas.openxmlformats.org/officeDocument/2006/relationships/hyperlink" Target="http://www.espnfc.us/match?gameId=239779" TargetMode="External"/><Relationship Id="rId202" Type="http://schemas.openxmlformats.org/officeDocument/2006/relationships/hyperlink" Target="http://www.espnfc.us/match?gameId=238757" TargetMode="External"/><Relationship Id="rId203" Type="http://schemas.openxmlformats.org/officeDocument/2006/relationships/hyperlink" Target="http://www.espnfc.us/match?gameId=237602" TargetMode="External"/><Relationship Id="rId204" Type="http://schemas.openxmlformats.org/officeDocument/2006/relationships/hyperlink" Target="http://www.espnfc.us/match?gameId=238332" TargetMode="External"/><Relationship Id="rId205" Type="http://schemas.openxmlformats.org/officeDocument/2006/relationships/hyperlink" Target="http://www.espnfc.us/match?gameId=238387" TargetMode="External"/><Relationship Id="rId206" Type="http://schemas.openxmlformats.org/officeDocument/2006/relationships/hyperlink" Target="http://www.espnfc.us/match?gameId=238306" TargetMode="External"/><Relationship Id="rId207" Type="http://schemas.openxmlformats.org/officeDocument/2006/relationships/hyperlink" Target="http://www.espnfc.us/match?gameId=238386" TargetMode="External"/><Relationship Id="rId208" Type="http://schemas.openxmlformats.org/officeDocument/2006/relationships/hyperlink" Target="http://www.espnfc.us/match?gameId=235633" TargetMode="External"/><Relationship Id="rId209" Type="http://schemas.openxmlformats.org/officeDocument/2006/relationships/hyperlink" Target="http://www.espnfc.us/match?gameId=237535" TargetMode="External"/><Relationship Id="rId370" Type="http://schemas.openxmlformats.org/officeDocument/2006/relationships/hyperlink" Target="http://www.espnfc.us/match?gameId=275374" TargetMode="External"/><Relationship Id="rId371" Type="http://schemas.openxmlformats.org/officeDocument/2006/relationships/hyperlink" Target="http://www.espnfc.us/match?gameId=276253" TargetMode="External"/><Relationship Id="rId372" Type="http://schemas.openxmlformats.org/officeDocument/2006/relationships/hyperlink" Target="http://www.espnfc.us/match?gameId=276255" TargetMode="External"/><Relationship Id="rId373" Type="http://schemas.openxmlformats.org/officeDocument/2006/relationships/hyperlink" Target="http://www.espnfc.us/match?gameId=276252" TargetMode="External"/><Relationship Id="rId374" Type="http://schemas.openxmlformats.org/officeDocument/2006/relationships/hyperlink" Target="http://www.espnfc.us/match?gameId=266292" TargetMode="External"/><Relationship Id="rId375" Type="http://schemas.openxmlformats.org/officeDocument/2006/relationships/hyperlink" Target="http://www.espnfc.us/match?gameId=266290" TargetMode="External"/><Relationship Id="rId376" Type="http://schemas.openxmlformats.org/officeDocument/2006/relationships/hyperlink" Target="http://www.espnfc.us/match?gameId=256025" TargetMode="External"/><Relationship Id="rId377" Type="http://schemas.openxmlformats.org/officeDocument/2006/relationships/hyperlink" Target="http://www.espnfc.us/match?gameId=292959" TargetMode="External"/><Relationship Id="rId378" Type="http://schemas.openxmlformats.org/officeDocument/2006/relationships/hyperlink" Target="http://www.espnfc.us/match?gameId=292947" TargetMode="External"/><Relationship Id="rId379" Type="http://schemas.openxmlformats.org/officeDocument/2006/relationships/hyperlink" Target="http://www.espnfc.us/match?gameId=292957" TargetMode="External"/><Relationship Id="rId430" Type="http://schemas.openxmlformats.org/officeDocument/2006/relationships/hyperlink" Target="http://www.espnfc.us/match?gameId=289211" TargetMode="External"/><Relationship Id="rId431" Type="http://schemas.openxmlformats.org/officeDocument/2006/relationships/hyperlink" Target="http://www.espnfc.us/match?gameId=289199" TargetMode="External"/><Relationship Id="rId432" Type="http://schemas.openxmlformats.org/officeDocument/2006/relationships/hyperlink" Target="http://www.espnfc.us/match?gameId=285660" TargetMode="External"/><Relationship Id="rId433" Type="http://schemas.openxmlformats.org/officeDocument/2006/relationships/hyperlink" Target="http://www.espnfc.us/match?gameId=333782" TargetMode="External"/><Relationship Id="rId434" Type="http://schemas.openxmlformats.org/officeDocument/2006/relationships/hyperlink" Target="http://www.espnfc.us/match?gameId=318049" TargetMode="External"/><Relationship Id="rId435" Type="http://schemas.openxmlformats.org/officeDocument/2006/relationships/hyperlink" Target="http://www.espnfc.us/match?gameId=331188" TargetMode="External"/><Relationship Id="rId436" Type="http://schemas.openxmlformats.org/officeDocument/2006/relationships/hyperlink" Target="http://www.espnfc.us/match?gameId=332768" TargetMode="External"/><Relationship Id="rId437" Type="http://schemas.openxmlformats.org/officeDocument/2006/relationships/hyperlink" Target="http://www.espnfc.us/match?gameId=318185" TargetMode="External"/><Relationship Id="rId438" Type="http://schemas.openxmlformats.org/officeDocument/2006/relationships/hyperlink" Target="http://www.espnfc.us/match?gameId=331224" TargetMode="External"/><Relationship Id="rId439" Type="http://schemas.openxmlformats.org/officeDocument/2006/relationships/hyperlink" Target="http://www.espnfc.us/match?gameId=317996" TargetMode="External"/><Relationship Id="rId150" Type="http://schemas.openxmlformats.org/officeDocument/2006/relationships/hyperlink" Target="http://www.espnfc.us/match?gameId=188785" TargetMode="External"/><Relationship Id="rId151" Type="http://schemas.openxmlformats.org/officeDocument/2006/relationships/hyperlink" Target="http://www.espnfc.us/match?gameId=188768" TargetMode="External"/><Relationship Id="rId152" Type="http://schemas.openxmlformats.org/officeDocument/2006/relationships/hyperlink" Target="http://www.espnfc.us/match?gameId=188744" TargetMode="External"/><Relationship Id="rId153" Type="http://schemas.openxmlformats.org/officeDocument/2006/relationships/hyperlink" Target="http://www.espnfc.us/match?gameId=199460" TargetMode="External"/><Relationship Id="rId154" Type="http://schemas.openxmlformats.org/officeDocument/2006/relationships/hyperlink" Target="http://www.espnfc.us/match?gameId=199444" TargetMode="External"/><Relationship Id="rId155" Type="http://schemas.openxmlformats.org/officeDocument/2006/relationships/hyperlink" Target="http://www.espnfc.us/match?gameId=199439" TargetMode="External"/><Relationship Id="rId156" Type="http://schemas.openxmlformats.org/officeDocument/2006/relationships/hyperlink" Target="http://www.espnfc.us/match?gameId=199425" TargetMode="External"/><Relationship Id="rId157" Type="http://schemas.openxmlformats.org/officeDocument/2006/relationships/hyperlink" Target="http://www.espnfc.us/match?gameId=199419" TargetMode="External"/><Relationship Id="rId158" Type="http://schemas.openxmlformats.org/officeDocument/2006/relationships/hyperlink" Target="http://www.espnfc.us/match?gameId=199410" TargetMode="External"/><Relationship Id="rId159" Type="http://schemas.openxmlformats.org/officeDocument/2006/relationships/hyperlink" Target="http://www.espnfc.us/match?gameId=199402" TargetMode="External"/><Relationship Id="rId210" Type="http://schemas.openxmlformats.org/officeDocument/2006/relationships/hyperlink" Target="http://www.espnfc.us/match?gameId=237464" TargetMode="External"/><Relationship Id="rId211" Type="http://schemas.openxmlformats.org/officeDocument/2006/relationships/hyperlink" Target="http://www.espnfc.us/match?gameId=233742" TargetMode="External"/><Relationship Id="rId212" Type="http://schemas.openxmlformats.org/officeDocument/2006/relationships/hyperlink" Target="http://www.espnfc.us/match?gameId=220521" TargetMode="External"/><Relationship Id="rId213" Type="http://schemas.openxmlformats.org/officeDocument/2006/relationships/hyperlink" Target="http://www.espnfc.us/match?gameId=235283" TargetMode="External"/><Relationship Id="rId214" Type="http://schemas.openxmlformats.org/officeDocument/2006/relationships/hyperlink" Target="http://www.espnfc.us/match?gameId=233730" TargetMode="External"/><Relationship Id="rId215" Type="http://schemas.openxmlformats.org/officeDocument/2006/relationships/hyperlink" Target="http://www.espnfc.us/match?gameId=235862" TargetMode="External"/><Relationship Id="rId216" Type="http://schemas.openxmlformats.org/officeDocument/2006/relationships/hyperlink" Target="http://www.espnfc.us/match?gameId=233240" TargetMode="External"/><Relationship Id="rId217" Type="http://schemas.openxmlformats.org/officeDocument/2006/relationships/hyperlink" Target="http://www.espnfc.us/match?gameId=220308" TargetMode="External"/><Relationship Id="rId218" Type="http://schemas.openxmlformats.org/officeDocument/2006/relationships/hyperlink" Target="http://www.espnfc.us/match?gameId=220299" TargetMode="External"/><Relationship Id="rId219" Type="http://schemas.openxmlformats.org/officeDocument/2006/relationships/hyperlink" Target="http://www.espnfc.us/match?gameId=234076" TargetMode="External"/><Relationship Id="rId380" Type="http://schemas.openxmlformats.org/officeDocument/2006/relationships/hyperlink" Target="http://www.espnfc.us/match?gameId=292911" TargetMode="External"/><Relationship Id="rId381" Type="http://schemas.openxmlformats.org/officeDocument/2006/relationships/hyperlink" Target="http://www.espnfc.us/match?gameId=293183" TargetMode="External"/><Relationship Id="rId382" Type="http://schemas.openxmlformats.org/officeDocument/2006/relationships/hyperlink" Target="http://www.espnfc.us/match?gameId=292831" TargetMode="External"/><Relationship Id="rId383" Type="http://schemas.openxmlformats.org/officeDocument/2006/relationships/hyperlink" Target="http://www.espnfc.us/match?gameId=292948" TargetMode="External"/><Relationship Id="rId384" Type="http://schemas.openxmlformats.org/officeDocument/2006/relationships/hyperlink" Target="http://www.espnfc.us/match?gameId=315210" TargetMode="External"/><Relationship Id="rId385" Type="http://schemas.openxmlformats.org/officeDocument/2006/relationships/hyperlink" Target="http://www.espnfc.us/match?gameId=293080" TargetMode="External"/><Relationship Id="rId386" Type="http://schemas.openxmlformats.org/officeDocument/2006/relationships/hyperlink" Target="http://www.espnfc.us/match?gameId=315215" TargetMode="External"/><Relationship Id="rId387" Type="http://schemas.openxmlformats.org/officeDocument/2006/relationships/hyperlink" Target="http://www.espnfc.us/match?gameId=293089" TargetMode="External"/><Relationship Id="rId388" Type="http://schemas.openxmlformats.org/officeDocument/2006/relationships/hyperlink" Target="http://www.espnfc.us/match?gameId=293087" TargetMode="External"/><Relationship Id="rId389" Type="http://schemas.openxmlformats.org/officeDocument/2006/relationships/hyperlink" Target="http://www.espnfc.us/match?gameId=310988" TargetMode="External"/><Relationship Id="rId440" Type="http://schemas.openxmlformats.org/officeDocument/2006/relationships/hyperlink" Target="http://www.espnfc.us/match?gameId=317950" TargetMode="External"/><Relationship Id="rId441" Type="http://schemas.openxmlformats.org/officeDocument/2006/relationships/hyperlink" Target="http://www.espnfc.us/match?gameId=331251" TargetMode="External"/><Relationship Id="rId442" Type="http://schemas.openxmlformats.org/officeDocument/2006/relationships/hyperlink" Target="http://www.espnfc.us/match?gameId=318097" TargetMode="External"/><Relationship Id="rId443" Type="http://schemas.openxmlformats.org/officeDocument/2006/relationships/hyperlink" Target="http://www.espnfc.us/match?gameId=318172" TargetMode="External"/><Relationship Id="rId444" Type="http://schemas.openxmlformats.org/officeDocument/2006/relationships/hyperlink" Target="http://www.espnfc.us/match?gameId=331226" TargetMode="External"/><Relationship Id="rId445" Type="http://schemas.openxmlformats.org/officeDocument/2006/relationships/hyperlink" Target="http://www.espnfc.us/match?gameId=317933" TargetMode="External"/><Relationship Id="rId446" Type="http://schemas.openxmlformats.org/officeDocument/2006/relationships/hyperlink" Target="http://www.espnfc.us/match?gameId=317983" TargetMode="External"/><Relationship Id="rId447" Type="http://schemas.openxmlformats.org/officeDocument/2006/relationships/hyperlink" Target="http://www.espnfc.us/match?gameId=318244" TargetMode="External"/><Relationship Id="rId448" Type="http://schemas.openxmlformats.org/officeDocument/2006/relationships/hyperlink" Target="http://www.espnfc.us/match?gameId=318050" TargetMode="External"/><Relationship Id="rId449" Type="http://schemas.openxmlformats.org/officeDocument/2006/relationships/hyperlink" Target="http://www.espnfc.us/match?gameId=351720" TargetMode="External"/><Relationship Id="rId10" Type="http://schemas.openxmlformats.org/officeDocument/2006/relationships/hyperlink" Target="http://www.espnfc.us/match?gameId=23476" TargetMode="External"/><Relationship Id="rId11" Type="http://schemas.openxmlformats.org/officeDocument/2006/relationships/hyperlink" Target="http://www.espnfc.us/match?gameId=23330" TargetMode="External"/><Relationship Id="rId12" Type="http://schemas.openxmlformats.org/officeDocument/2006/relationships/hyperlink" Target="http://www.espnfc.us/match?gameId=23101" TargetMode="External"/><Relationship Id="rId13" Type="http://schemas.openxmlformats.org/officeDocument/2006/relationships/hyperlink" Target="http://www.espnfc.us/match?gameId=22946" TargetMode="External"/><Relationship Id="rId14" Type="http://schemas.openxmlformats.org/officeDocument/2006/relationships/hyperlink" Target="http://www.espnfc.us/match?gameId=22918" TargetMode="External"/><Relationship Id="rId15" Type="http://schemas.openxmlformats.org/officeDocument/2006/relationships/hyperlink" Target="http://www.espnfc.us/match?gameId=34762" TargetMode="External"/><Relationship Id="rId16" Type="http://schemas.openxmlformats.org/officeDocument/2006/relationships/hyperlink" Target="http://www.espnfc.us/match?gameId=33348" TargetMode="External"/><Relationship Id="rId17" Type="http://schemas.openxmlformats.org/officeDocument/2006/relationships/hyperlink" Target="http://www.espnfc.us/match?gameId=22677" TargetMode="External"/><Relationship Id="rId18" Type="http://schemas.openxmlformats.org/officeDocument/2006/relationships/hyperlink" Target="http://www.espnfc.us/match?gameId=22670" TargetMode="External"/><Relationship Id="rId19" Type="http://schemas.openxmlformats.org/officeDocument/2006/relationships/hyperlink" Target="http://www.espnfc.us/match?gameId=22575" TargetMode="External"/><Relationship Id="rId160" Type="http://schemas.openxmlformats.org/officeDocument/2006/relationships/hyperlink" Target="http://www.espnfc.us/match?gameId=199391" TargetMode="External"/><Relationship Id="rId161" Type="http://schemas.openxmlformats.org/officeDocument/2006/relationships/hyperlink" Target="http://www.espnfc.us/match?gameId=199380" TargetMode="External"/><Relationship Id="rId162" Type="http://schemas.openxmlformats.org/officeDocument/2006/relationships/hyperlink" Target="http://www.espnfc.us/match?gameId=212243" TargetMode="External"/><Relationship Id="rId163" Type="http://schemas.openxmlformats.org/officeDocument/2006/relationships/hyperlink" Target="http://www.espnfc.us/match?gameId=212025" TargetMode="External"/><Relationship Id="rId164" Type="http://schemas.openxmlformats.org/officeDocument/2006/relationships/hyperlink" Target="http://www.espnfc.us/match?gameId=213498" TargetMode="External"/><Relationship Id="rId165" Type="http://schemas.openxmlformats.org/officeDocument/2006/relationships/hyperlink" Target="http://www.espnfc.us/match?gameId=211805" TargetMode="External"/><Relationship Id="rId166" Type="http://schemas.openxmlformats.org/officeDocument/2006/relationships/hyperlink" Target="http://www.espnfc.us/match?gameId=199336" TargetMode="External"/><Relationship Id="rId167" Type="http://schemas.openxmlformats.org/officeDocument/2006/relationships/hyperlink" Target="http://www.espnfc.us/match?gameId=212577" TargetMode="External"/><Relationship Id="rId168" Type="http://schemas.openxmlformats.org/officeDocument/2006/relationships/hyperlink" Target="http://www.espnfc.us/match?gameId=212508" TargetMode="External"/><Relationship Id="rId169" Type="http://schemas.openxmlformats.org/officeDocument/2006/relationships/hyperlink" Target="http://www.espnfc.us/match?gameId=199318" TargetMode="External"/><Relationship Id="rId220" Type="http://schemas.openxmlformats.org/officeDocument/2006/relationships/hyperlink" Target="http://www.espnfc.us/match?gameId=233986" TargetMode="External"/><Relationship Id="rId221" Type="http://schemas.openxmlformats.org/officeDocument/2006/relationships/hyperlink" Target="http://www.espnfc.us/match?gameId=233746" TargetMode="External"/><Relationship Id="rId222" Type="http://schemas.openxmlformats.org/officeDocument/2006/relationships/hyperlink" Target="http://www.espnfc.us/match?gameId=234108" TargetMode="External"/><Relationship Id="rId223" Type="http://schemas.openxmlformats.org/officeDocument/2006/relationships/hyperlink" Target="http://www.espnfc.us/match?gameId=230599" TargetMode="External"/><Relationship Id="rId224" Type="http://schemas.openxmlformats.org/officeDocument/2006/relationships/hyperlink" Target="http://www.espnfc.us/match?gameId=220030" TargetMode="External"/><Relationship Id="rId225" Type="http://schemas.openxmlformats.org/officeDocument/2006/relationships/hyperlink" Target="http://www.espnfc.us/match?gameId=219981" TargetMode="External"/><Relationship Id="rId226" Type="http://schemas.openxmlformats.org/officeDocument/2006/relationships/hyperlink" Target="http://www.espnfc.us/match?gameId=219935" TargetMode="External"/><Relationship Id="rId227" Type="http://schemas.openxmlformats.org/officeDocument/2006/relationships/hyperlink" Target="http://www.espnfc.us/match?gameId=219891" TargetMode="External"/><Relationship Id="rId228" Type="http://schemas.openxmlformats.org/officeDocument/2006/relationships/hyperlink" Target="http://www.espnfc.us/match?gameId=230584" TargetMode="External"/><Relationship Id="rId229" Type="http://schemas.openxmlformats.org/officeDocument/2006/relationships/hyperlink" Target="http://www.espnfc.us/match?gameId=230673" TargetMode="External"/><Relationship Id="rId390" Type="http://schemas.openxmlformats.org/officeDocument/2006/relationships/hyperlink" Target="http://www.espnfc.us/match?gameId=292991" TargetMode="External"/><Relationship Id="rId391" Type="http://schemas.openxmlformats.org/officeDocument/2006/relationships/hyperlink" Target="http://www.espnfc.us/match?gameId=293110" TargetMode="External"/><Relationship Id="rId392" Type="http://schemas.openxmlformats.org/officeDocument/2006/relationships/hyperlink" Target="http://www.espnfc.us/match?gameId=310994" TargetMode="External"/><Relationship Id="rId393" Type="http://schemas.openxmlformats.org/officeDocument/2006/relationships/hyperlink" Target="http://www.espnfc.us/match?gameId=313688" TargetMode="External"/><Relationship Id="rId394" Type="http://schemas.openxmlformats.org/officeDocument/2006/relationships/hyperlink" Target="http://www.espnfc.us/match?gameId=293197" TargetMode="External"/><Relationship Id="rId395" Type="http://schemas.openxmlformats.org/officeDocument/2006/relationships/hyperlink" Target="http://www.espnfc.us/match?gameId=293136" TargetMode="External"/><Relationship Id="rId396" Type="http://schemas.openxmlformats.org/officeDocument/2006/relationships/hyperlink" Target="http://www.espnfc.us/match?gameId=293162" TargetMode="External"/><Relationship Id="rId397" Type="http://schemas.openxmlformats.org/officeDocument/2006/relationships/hyperlink" Target="http://www.espnfc.us/match?gameId=311913" TargetMode="External"/><Relationship Id="rId398" Type="http://schemas.openxmlformats.org/officeDocument/2006/relationships/hyperlink" Target="http://www.espnfc.us/match?gameId=293075" TargetMode="External"/><Relationship Id="rId399" Type="http://schemas.openxmlformats.org/officeDocument/2006/relationships/hyperlink" Target="http://www.espnfc.us/match?gameId=292986" TargetMode="External"/><Relationship Id="rId450" Type="http://schemas.openxmlformats.org/officeDocument/2006/relationships/hyperlink" Target="http://www.espnfc.us/match?gameId=351733" TargetMode="External"/><Relationship Id="rId451" Type="http://schemas.openxmlformats.org/officeDocument/2006/relationships/hyperlink" Target="http://www.espnfc.us/match?gameId=351792" TargetMode="External"/><Relationship Id="rId452" Type="http://schemas.openxmlformats.org/officeDocument/2006/relationships/hyperlink" Target="http://www.espnfc.us/match?gameId=351803" TargetMode="External"/><Relationship Id="rId453" Type="http://schemas.openxmlformats.org/officeDocument/2006/relationships/hyperlink" Target="http://www.espnfc.us/match?gameId=351810" TargetMode="External"/><Relationship Id="rId454" Type="http://schemas.openxmlformats.org/officeDocument/2006/relationships/hyperlink" Target="http://www.espnfc.us/match?gameId=351836" TargetMode="External"/><Relationship Id="rId455" Type="http://schemas.openxmlformats.org/officeDocument/2006/relationships/hyperlink" Target="http://www.espnfc.us/match?gameId=351842" TargetMode="External"/><Relationship Id="rId456" Type="http://schemas.openxmlformats.org/officeDocument/2006/relationships/hyperlink" Target="http://www.espnfc.us/match?gameId=358630" TargetMode="External"/><Relationship Id="rId457" Type="http://schemas.openxmlformats.org/officeDocument/2006/relationships/hyperlink" Target="http://www.espnfc.us/match?gameId=351851" TargetMode="External"/><Relationship Id="rId458" Type="http://schemas.openxmlformats.org/officeDocument/2006/relationships/hyperlink" Target="http://www.espnfc.us/match?gameId=351863" TargetMode="External"/></Relationships>
</file>

<file path=xl/worksheets/_rels/sheet2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espnfc.us/match?gameId=307852" TargetMode="External"/><Relationship Id="rId510" Type="http://schemas.openxmlformats.org/officeDocument/2006/relationships/hyperlink" Target="http://www.espnfc.us/match?gameId=332059" TargetMode="External"/><Relationship Id="rId511" Type="http://schemas.openxmlformats.org/officeDocument/2006/relationships/hyperlink" Target="http://www.espnfc.us/match?gameId=320987" TargetMode="External"/><Relationship Id="rId512" Type="http://schemas.openxmlformats.org/officeDocument/2006/relationships/hyperlink" Target="http://www.espnfc.us/match?gameId=320990" TargetMode="External"/><Relationship Id="rId20" Type="http://schemas.openxmlformats.org/officeDocument/2006/relationships/hyperlink" Target="http://www.espnfc.us/match?gameId=22034" TargetMode="External"/><Relationship Id="rId21" Type="http://schemas.openxmlformats.org/officeDocument/2006/relationships/hyperlink" Target="http://www.espnfc.us/match?gameId=21963" TargetMode="External"/><Relationship Id="rId22" Type="http://schemas.openxmlformats.org/officeDocument/2006/relationships/hyperlink" Target="http://www.espnfc.us/match?gameId=21832" TargetMode="External"/><Relationship Id="rId23" Type="http://schemas.openxmlformats.org/officeDocument/2006/relationships/hyperlink" Target="http://www.espnfc.us/match?gameId=21680" TargetMode="External"/><Relationship Id="rId24" Type="http://schemas.openxmlformats.org/officeDocument/2006/relationships/hyperlink" Target="http://www.espnfc.us/match?gameId=25754" TargetMode="External"/><Relationship Id="rId25" Type="http://schemas.openxmlformats.org/officeDocument/2006/relationships/hyperlink" Target="http://www.espnfc.us/match?gameId=25670" TargetMode="External"/><Relationship Id="rId26" Type="http://schemas.openxmlformats.org/officeDocument/2006/relationships/hyperlink" Target="http://www.espnfc.us/match?gameId=21522" TargetMode="External"/><Relationship Id="rId27" Type="http://schemas.openxmlformats.org/officeDocument/2006/relationships/hyperlink" Target="http://www.espnfc.us/match?gameId=21344" TargetMode="External"/><Relationship Id="rId28" Type="http://schemas.openxmlformats.org/officeDocument/2006/relationships/hyperlink" Target="http://www.espnfc.us/match?gameId=21176" TargetMode="External"/><Relationship Id="rId29" Type="http://schemas.openxmlformats.org/officeDocument/2006/relationships/hyperlink" Target="http://www.espnfc.us/match?gameId=20728" TargetMode="External"/><Relationship Id="rId513" Type="http://schemas.openxmlformats.org/officeDocument/2006/relationships/hyperlink" Target="http://www.espnfc.us/match?gameId=332034" TargetMode="External"/><Relationship Id="rId514" Type="http://schemas.openxmlformats.org/officeDocument/2006/relationships/hyperlink" Target="http://www.espnfc.us/match?gameId=321005" TargetMode="External"/><Relationship Id="rId515" Type="http://schemas.openxmlformats.org/officeDocument/2006/relationships/hyperlink" Target="http://www.espnfc.us/match?gameId=321010" TargetMode="External"/><Relationship Id="rId516" Type="http://schemas.openxmlformats.org/officeDocument/2006/relationships/hyperlink" Target="http://www.espnfc.us/match?gameId=327677" TargetMode="External"/><Relationship Id="rId517" Type="http://schemas.openxmlformats.org/officeDocument/2006/relationships/hyperlink" Target="http://www.espnfc.us/match?gameId=321022" TargetMode="External"/><Relationship Id="rId518" Type="http://schemas.openxmlformats.org/officeDocument/2006/relationships/hyperlink" Target="http://www.espnfc.us/match?gameId=321028" TargetMode="External"/><Relationship Id="rId519" Type="http://schemas.openxmlformats.org/officeDocument/2006/relationships/hyperlink" Target="http://www.espnfc.us/match?gameId=321039" TargetMode="External"/><Relationship Id="rId170" Type="http://schemas.openxmlformats.org/officeDocument/2006/relationships/hyperlink" Target="http://www.espnfc.us/match?gameId=139044" TargetMode="External"/><Relationship Id="rId171" Type="http://schemas.openxmlformats.org/officeDocument/2006/relationships/hyperlink" Target="http://www.espnfc.us/match?gameId=131248" TargetMode="External"/><Relationship Id="rId172" Type="http://schemas.openxmlformats.org/officeDocument/2006/relationships/hyperlink" Target="http://www.espnfc.us/match?gameId=131246" TargetMode="External"/><Relationship Id="rId173" Type="http://schemas.openxmlformats.org/officeDocument/2006/relationships/hyperlink" Target="http://www.espnfc.us/match?gameId=67033" TargetMode="External"/><Relationship Id="rId174" Type="http://schemas.openxmlformats.org/officeDocument/2006/relationships/hyperlink" Target="http://www.espnfc.us/match?gameId=67015" TargetMode="External"/><Relationship Id="rId175" Type="http://schemas.openxmlformats.org/officeDocument/2006/relationships/hyperlink" Target="http://www.espnfc.us/match?gameId=65842" TargetMode="External"/><Relationship Id="rId176" Type="http://schemas.openxmlformats.org/officeDocument/2006/relationships/hyperlink" Target="http://www.espnfc.us/match?gameId=65827" TargetMode="External"/><Relationship Id="rId177" Type="http://schemas.openxmlformats.org/officeDocument/2006/relationships/hyperlink" Target="http://www.espnfc.us/match?gameId=65359" TargetMode="External"/><Relationship Id="rId178" Type="http://schemas.openxmlformats.org/officeDocument/2006/relationships/hyperlink" Target="http://www.espnfc.us/match?gameId=65329" TargetMode="External"/><Relationship Id="rId179" Type="http://schemas.openxmlformats.org/officeDocument/2006/relationships/hyperlink" Target="http://www.espnfc.us/match?gameId=63997" TargetMode="External"/><Relationship Id="rId230" Type="http://schemas.openxmlformats.org/officeDocument/2006/relationships/hyperlink" Target="http://www.espnfc.us/match?gameId=204025" TargetMode="External"/><Relationship Id="rId231" Type="http://schemas.openxmlformats.org/officeDocument/2006/relationships/hyperlink" Target="http://www.espnfc.us/match?gameId=211975" TargetMode="External"/><Relationship Id="rId232" Type="http://schemas.openxmlformats.org/officeDocument/2006/relationships/hyperlink" Target="http://www.espnfc.us/match?gameId=204004" TargetMode="External"/><Relationship Id="rId233" Type="http://schemas.openxmlformats.org/officeDocument/2006/relationships/hyperlink" Target="http://www.espnfc.us/match?gameId=211959" TargetMode="External"/><Relationship Id="rId234" Type="http://schemas.openxmlformats.org/officeDocument/2006/relationships/hyperlink" Target="http://www.espnfc.us/match?gameId=203994" TargetMode="External"/><Relationship Id="rId235" Type="http://schemas.openxmlformats.org/officeDocument/2006/relationships/hyperlink" Target="http://www.espnfc.us/match?gameId=203983" TargetMode="External"/><Relationship Id="rId236" Type="http://schemas.openxmlformats.org/officeDocument/2006/relationships/hyperlink" Target="http://www.espnfc.us/match?gameId=203973" TargetMode="External"/><Relationship Id="rId237" Type="http://schemas.openxmlformats.org/officeDocument/2006/relationships/hyperlink" Target="http://www.espnfc.us/match?gameId=203948" TargetMode="External"/><Relationship Id="rId238" Type="http://schemas.openxmlformats.org/officeDocument/2006/relationships/hyperlink" Target="http://www.espnfc.us/match?gameId=212077" TargetMode="External"/><Relationship Id="rId239" Type="http://schemas.openxmlformats.org/officeDocument/2006/relationships/hyperlink" Target="http://www.espnfc.us/match?gameId=203938" TargetMode="External"/><Relationship Id="rId460" Type="http://schemas.openxmlformats.org/officeDocument/2006/relationships/hyperlink" Target="http://www.espnfc.us/match?gameId=297016" TargetMode="External"/><Relationship Id="rId461" Type="http://schemas.openxmlformats.org/officeDocument/2006/relationships/hyperlink" Target="http://www.espnfc.us/match?gameId=307411" TargetMode="External"/><Relationship Id="rId462" Type="http://schemas.openxmlformats.org/officeDocument/2006/relationships/hyperlink" Target="http://www.espnfc.us/match?gameId=297128" TargetMode="External"/><Relationship Id="rId463" Type="http://schemas.openxmlformats.org/officeDocument/2006/relationships/hyperlink" Target="http://www.espnfc.us/match?gameId=307832" TargetMode="External"/><Relationship Id="rId464" Type="http://schemas.openxmlformats.org/officeDocument/2006/relationships/hyperlink" Target="http://www.espnfc.us/match?gameId=297037" TargetMode="External"/><Relationship Id="rId465" Type="http://schemas.openxmlformats.org/officeDocument/2006/relationships/hyperlink" Target="http://www.espnfc.us/match?gameId=297159" TargetMode="External"/><Relationship Id="rId466" Type="http://schemas.openxmlformats.org/officeDocument/2006/relationships/hyperlink" Target="http://www.espnfc.us/match?gameId=307862" TargetMode="External"/><Relationship Id="rId467" Type="http://schemas.openxmlformats.org/officeDocument/2006/relationships/hyperlink" Target="http://www.espnfc.us/match?gameId=296968" TargetMode="External"/><Relationship Id="rId468" Type="http://schemas.openxmlformats.org/officeDocument/2006/relationships/hyperlink" Target="http://www.espnfc.us/match?gameId=297236" TargetMode="External"/><Relationship Id="rId469" Type="http://schemas.openxmlformats.org/officeDocument/2006/relationships/hyperlink" Target="http://www.espnfc.us/match?gameId=297229" TargetMode="External"/><Relationship Id="rId520" Type="http://schemas.openxmlformats.org/officeDocument/2006/relationships/hyperlink" Target="http://www.espnfc.us/match?gameId=324767" TargetMode="External"/><Relationship Id="rId521" Type="http://schemas.openxmlformats.org/officeDocument/2006/relationships/hyperlink" Target="http://www.espnfc.us/match?gameId=389770" TargetMode="External"/><Relationship Id="rId522" Type="http://schemas.openxmlformats.org/officeDocument/2006/relationships/hyperlink" Target="http://www.espnfc.us/match?gameId=389731" TargetMode="External"/><Relationship Id="rId30" Type="http://schemas.openxmlformats.org/officeDocument/2006/relationships/hyperlink" Target="http://www.espnfc.us/match?gameId=20640" TargetMode="External"/><Relationship Id="rId31" Type="http://schemas.openxmlformats.org/officeDocument/2006/relationships/hyperlink" Target="http://www.espnfc.us/match?gameId=17921" TargetMode="External"/><Relationship Id="rId32" Type="http://schemas.openxmlformats.org/officeDocument/2006/relationships/hyperlink" Target="http://www.espnfc.us/match?gameId=17910" TargetMode="External"/><Relationship Id="rId33" Type="http://schemas.openxmlformats.org/officeDocument/2006/relationships/hyperlink" Target="http://www.espnfc.us/match?gameId=17577" TargetMode="External"/><Relationship Id="rId34" Type="http://schemas.openxmlformats.org/officeDocument/2006/relationships/hyperlink" Target="http://www.espnfc.us/match?gameId=19462" TargetMode="External"/><Relationship Id="rId35" Type="http://schemas.openxmlformats.org/officeDocument/2006/relationships/hyperlink" Target="http://www.espnfc.us/match?gameId=16443" TargetMode="External"/><Relationship Id="rId36" Type="http://schemas.openxmlformats.org/officeDocument/2006/relationships/hyperlink" Target="http://www.espnfc.us/match?gameId=15866" TargetMode="External"/><Relationship Id="rId37" Type="http://schemas.openxmlformats.org/officeDocument/2006/relationships/hyperlink" Target="http://www.espnfc.us/match?gameId=18978" TargetMode="External"/><Relationship Id="rId38" Type="http://schemas.openxmlformats.org/officeDocument/2006/relationships/hyperlink" Target="http://www.espnfc.us/match?gameId=14648" TargetMode="External"/><Relationship Id="rId39" Type="http://schemas.openxmlformats.org/officeDocument/2006/relationships/hyperlink" Target="http://www.espnfc.us/match?gameId=14161" TargetMode="External"/><Relationship Id="rId523" Type="http://schemas.openxmlformats.org/officeDocument/2006/relationships/hyperlink" Target="http://www.espnfc.us/match?gameId=389049" TargetMode="External"/><Relationship Id="rId524" Type="http://schemas.openxmlformats.org/officeDocument/2006/relationships/hyperlink" Target="http://www.espnfc.us/match?gameId=425128" TargetMode="External"/><Relationship Id="rId525" Type="http://schemas.openxmlformats.org/officeDocument/2006/relationships/hyperlink" Target="http://www.espnfc.us/match?gameId=420870" TargetMode="External"/><Relationship Id="rId526" Type="http://schemas.openxmlformats.org/officeDocument/2006/relationships/drawing" Target="../drawings/drawing2.xml"/><Relationship Id="rId180" Type="http://schemas.openxmlformats.org/officeDocument/2006/relationships/hyperlink" Target="http://www.espnfc.us/match?gameId=60629" TargetMode="External"/><Relationship Id="rId181" Type="http://schemas.openxmlformats.org/officeDocument/2006/relationships/hyperlink" Target="http://www.espnfc.us/match?gameId=188672" TargetMode="External"/><Relationship Id="rId182" Type="http://schemas.openxmlformats.org/officeDocument/2006/relationships/hyperlink" Target="http://www.espnfc.us/match?gameId=188483" TargetMode="External"/><Relationship Id="rId183" Type="http://schemas.openxmlformats.org/officeDocument/2006/relationships/hyperlink" Target="http://www.espnfc.us/match?gameId=188379" TargetMode="External"/><Relationship Id="rId184" Type="http://schemas.openxmlformats.org/officeDocument/2006/relationships/hyperlink" Target="http://www.espnfc.us/match?gameId=188635" TargetMode="External"/><Relationship Id="rId185" Type="http://schemas.openxmlformats.org/officeDocument/2006/relationships/hyperlink" Target="http://www.espnfc.us/match?gameId=188431" TargetMode="External"/><Relationship Id="rId186" Type="http://schemas.openxmlformats.org/officeDocument/2006/relationships/hyperlink" Target="http://www.espnfc.us/match?gameId=188687" TargetMode="External"/><Relationship Id="rId187" Type="http://schemas.openxmlformats.org/officeDocument/2006/relationships/hyperlink" Target="http://www.espnfc.us/match?gameId=188615" TargetMode="External"/><Relationship Id="rId188" Type="http://schemas.openxmlformats.org/officeDocument/2006/relationships/hyperlink" Target="http://www.espnfc.us/match?gameId=188597" TargetMode="External"/><Relationship Id="rId189" Type="http://schemas.openxmlformats.org/officeDocument/2006/relationships/hyperlink" Target="http://www.espnfc.us/match?gameId=188642" TargetMode="External"/><Relationship Id="rId240" Type="http://schemas.openxmlformats.org/officeDocument/2006/relationships/hyperlink" Target="http://www.espnfc.us/match?gameId=204974" TargetMode="External"/><Relationship Id="rId241" Type="http://schemas.openxmlformats.org/officeDocument/2006/relationships/hyperlink" Target="http://www.espnfc.us/match?gameId=203918" TargetMode="External"/><Relationship Id="rId242" Type="http://schemas.openxmlformats.org/officeDocument/2006/relationships/hyperlink" Target="http://www.espnfc.us/match?gameId=203908" TargetMode="External"/><Relationship Id="rId243" Type="http://schemas.openxmlformats.org/officeDocument/2006/relationships/hyperlink" Target="http://www.espnfc.us/match?gameId=203897" TargetMode="External"/><Relationship Id="rId244" Type="http://schemas.openxmlformats.org/officeDocument/2006/relationships/hyperlink" Target="http://www.espnfc.us/match?gameId=203887" TargetMode="External"/><Relationship Id="rId245" Type="http://schemas.openxmlformats.org/officeDocument/2006/relationships/hyperlink" Target="http://www.espnfc.us/match?gameId=205507" TargetMode="External"/><Relationship Id="rId246" Type="http://schemas.openxmlformats.org/officeDocument/2006/relationships/hyperlink" Target="http://www.espnfc.us/match?gameId=203876" TargetMode="External"/><Relationship Id="rId247" Type="http://schemas.openxmlformats.org/officeDocument/2006/relationships/hyperlink" Target="http://www.espnfc.us/match?gameId=203866" TargetMode="External"/><Relationship Id="rId248" Type="http://schemas.openxmlformats.org/officeDocument/2006/relationships/hyperlink" Target="http://www.espnfc.us/match?gameId=203855" TargetMode="External"/><Relationship Id="rId249" Type="http://schemas.openxmlformats.org/officeDocument/2006/relationships/hyperlink" Target="http://www.espnfc.us/match?gameId=205488" TargetMode="External"/><Relationship Id="rId300" Type="http://schemas.openxmlformats.org/officeDocument/2006/relationships/hyperlink" Target="http://www.espnfc.us/match?gameId=226703" TargetMode="External"/><Relationship Id="rId301" Type="http://schemas.openxmlformats.org/officeDocument/2006/relationships/hyperlink" Target="http://www.espnfc.us/match?gameId=226445" TargetMode="External"/><Relationship Id="rId302" Type="http://schemas.openxmlformats.org/officeDocument/2006/relationships/hyperlink" Target="http://www.espnfc.us/match?gameId=226643" TargetMode="External"/><Relationship Id="rId303" Type="http://schemas.openxmlformats.org/officeDocument/2006/relationships/hyperlink" Target="http://www.espnfc.us/match?gameId=226471" TargetMode="External"/><Relationship Id="rId304" Type="http://schemas.openxmlformats.org/officeDocument/2006/relationships/hyperlink" Target="http://www.espnfc.us/match?gameId=226436" TargetMode="External"/><Relationship Id="rId305" Type="http://schemas.openxmlformats.org/officeDocument/2006/relationships/hyperlink" Target="http://www.espnfc.us/match?gameId=226411" TargetMode="External"/><Relationship Id="rId306" Type="http://schemas.openxmlformats.org/officeDocument/2006/relationships/hyperlink" Target="http://www.espnfc.us/match?gameId=226411" TargetMode="External"/><Relationship Id="rId307" Type="http://schemas.openxmlformats.org/officeDocument/2006/relationships/hyperlink" Target="http://www.espnfc.us/match?gameId=226603" TargetMode="External"/><Relationship Id="rId308" Type="http://schemas.openxmlformats.org/officeDocument/2006/relationships/hyperlink" Target="http://www.espnfc.us/match?gameId=226644" TargetMode="External"/><Relationship Id="rId309" Type="http://schemas.openxmlformats.org/officeDocument/2006/relationships/hyperlink" Target="http://www.espnfc.us/match?gameId=226621" TargetMode="External"/><Relationship Id="rId470" Type="http://schemas.openxmlformats.org/officeDocument/2006/relationships/hyperlink" Target="http://www.espnfc.us/match?gameId=307868" TargetMode="External"/><Relationship Id="rId471" Type="http://schemas.openxmlformats.org/officeDocument/2006/relationships/hyperlink" Target="http://www.espnfc.us/match?gameId=297144" TargetMode="External"/><Relationship Id="rId472" Type="http://schemas.openxmlformats.org/officeDocument/2006/relationships/hyperlink" Target="http://www.espnfc.us/match?gameId=297023" TargetMode="External"/><Relationship Id="rId473" Type="http://schemas.openxmlformats.org/officeDocument/2006/relationships/hyperlink" Target="http://www.espnfc.us/match?gameId=297154" TargetMode="External"/><Relationship Id="rId474" Type="http://schemas.openxmlformats.org/officeDocument/2006/relationships/hyperlink" Target="http://www.espnfc.us/match?gameId=320743" TargetMode="External"/><Relationship Id="rId475" Type="http://schemas.openxmlformats.org/officeDocument/2006/relationships/hyperlink" Target="http://www.espnfc.us/match?gameId=320750" TargetMode="External"/><Relationship Id="rId476" Type="http://schemas.openxmlformats.org/officeDocument/2006/relationships/hyperlink" Target="http://www.espnfc.us/match?gameId=320761" TargetMode="External"/><Relationship Id="rId477" Type="http://schemas.openxmlformats.org/officeDocument/2006/relationships/hyperlink" Target="http://www.espnfc.us/match?gameId=320765" TargetMode="External"/><Relationship Id="rId478" Type="http://schemas.openxmlformats.org/officeDocument/2006/relationships/hyperlink" Target="http://www.espnfc.us/match?gameId=320779" TargetMode="External"/><Relationship Id="rId479" Type="http://schemas.openxmlformats.org/officeDocument/2006/relationships/hyperlink" Target="http://www.espnfc.us/match?gameId=320785" TargetMode="External"/><Relationship Id="rId40" Type="http://schemas.openxmlformats.org/officeDocument/2006/relationships/hyperlink" Target="http://www.espnfc.us/match?gameId=98453" TargetMode="External"/><Relationship Id="rId41" Type="http://schemas.openxmlformats.org/officeDocument/2006/relationships/hyperlink" Target="http://www.espnfc.us/match?gameId=98440" TargetMode="External"/><Relationship Id="rId42" Type="http://schemas.openxmlformats.org/officeDocument/2006/relationships/hyperlink" Target="http://www.espnfc.us/match?gameId=65806" TargetMode="External"/><Relationship Id="rId43" Type="http://schemas.openxmlformats.org/officeDocument/2006/relationships/hyperlink" Target="http://www.espnfc.us/match?gameId=65765" TargetMode="External"/><Relationship Id="rId44" Type="http://schemas.openxmlformats.org/officeDocument/2006/relationships/hyperlink" Target="http://www.espnfc.us/match?gameId=65731" TargetMode="External"/><Relationship Id="rId45" Type="http://schemas.openxmlformats.org/officeDocument/2006/relationships/hyperlink" Target="http://www.espnfc.us/match?gameId=65536" TargetMode="External"/><Relationship Id="rId46" Type="http://schemas.openxmlformats.org/officeDocument/2006/relationships/hyperlink" Target="http://www.espnfc.us/match?gameId=65466" TargetMode="External"/><Relationship Id="rId47" Type="http://schemas.openxmlformats.org/officeDocument/2006/relationships/hyperlink" Target="http://www.espnfc.us/match?gameId=65408" TargetMode="External"/><Relationship Id="rId48" Type="http://schemas.openxmlformats.org/officeDocument/2006/relationships/hyperlink" Target="http://www.espnfc.us/match?gameId=65307" TargetMode="External"/><Relationship Id="rId49" Type="http://schemas.openxmlformats.org/officeDocument/2006/relationships/hyperlink" Target="http://www.espnfc.us/match?gameId=65243" TargetMode="External"/><Relationship Id="rId1" Type="http://schemas.openxmlformats.org/officeDocument/2006/relationships/hyperlink" Target="http://www.espnfc.us/match?gameId=24596" TargetMode="External"/><Relationship Id="rId2" Type="http://schemas.openxmlformats.org/officeDocument/2006/relationships/hyperlink" Target="http://www.espnfc.us/match?gameId=24550" TargetMode="External"/><Relationship Id="rId3" Type="http://schemas.openxmlformats.org/officeDocument/2006/relationships/hyperlink" Target="http://www.espnfc.us/match?gameId=24486" TargetMode="External"/><Relationship Id="rId4" Type="http://schemas.openxmlformats.org/officeDocument/2006/relationships/hyperlink" Target="http://www.espnfc.us/match?gameId=24376" TargetMode="External"/><Relationship Id="rId5" Type="http://schemas.openxmlformats.org/officeDocument/2006/relationships/hyperlink" Target="http://www.espnfc.us/match?gameId=24259" TargetMode="External"/><Relationship Id="rId6" Type="http://schemas.openxmlformats.org/officeDocument/2006/relationships/hyperlink" Target="http://www.espnfc.us/match?gameId=24083" TargetMode="External"/><Relationship Id="rId7" Type="http://schemas.openxmlformats.org/officeDocument/2006/relationships/hyperlink" Target="http://www.espnfc.us/match?gameId=23973" TargetMode="External"/><Relationship Id="rId8" Type="http://schemas.openxmlformats.org/officeDocument/2006/relationships/hyperlink" Target="http://www.espnfc.us/match?gameId=23848" TargetMode="External"/><Relationship Id="rId9" Type="http://schemas.openxmlformats.org/officeDocument/2006/relationships/hyperlink" Target="http://www.espnfc.us/match?gameId=23725" TargetMode="External"/><Relationship Id="rId190" Type="http://schemas.openxmlformats.org/officeDocument/2006/relationships/hyperlink" Target="http://www.espnfc.us/match?gameId=188568" TargetMode="External"/><Relationship Id="rId191" Type="http://schemas.openxmlformats.org/officeDocument/2006/relationships/hyperlink" Target="http://www.espnfc.us/match?gameId=188706" TargetMode="External"/><Relationship Id="rId192" Type="http://schemas.openxmlformats.org/officeDocument/2006/relationships/hyperlink" Target="http://www.espnfc.us/match?gameId=188656" TargetMode="External"/><Relationship Id="rId193" Type="http://schemas.openxmlformats.org/officeDocument/2006/relationships/hyperlink" Target="http://www.espnfc.us/match?gameId=192149" TargetMode="External"/><Relationship Id="rId194" Type="http://schemas.openxmlformats.org/officeDocument/2006/relationships/hyperlink" Target="http://www.espnfc.us/match?gameId=188523" TargetMode="External"/><Relationship Id="rId195" Type="http://schemas.openxmlformats.org/officeDocument/2006/relationships/hyperlink" Target="http://www.espnfc.us/match?gameId=188399" TargetMode="External"/><Relationship Id="rId196" Type="http://schemas.openxmlformats.org/officeDocument/2006/relationships/hyperlink" Target="http://www.espnfc.us/match?gameId=192141" TargetMode="External"/><Relationship Id="rId197" Type="http://schemas.openxmlformats.org/officeDocument/2006/relationships/hyperlink" Target="http://www.espnfc.us/match?gameId=188448" TargetMode="External"/><Relationship Id="rId198" Type="http://schemas.openxmlformats.org/officeDocument/2006/relationships/hyperlink" Target="http://www.espnfc.us/match?gameId=188521" TargetMode="External"/><Relationship Id="rId199" Type="http://schemas.openxmlformats.org/officeDocument/2006/relationships/hyperlink" Target="http://www.espnfc.us/match?gameId=188525" TargetMode="External"/><Relationship Id="rId250" Type="http://schemas.openxmlformats.org/officeDocument/2006/relationships/hyperlink" Target="http://www.espnfc.us/match?gameId=204975" TargetMode="External"/><Relationship Id="rId251" Type="http://schemas.openxmlformats.org/officeDocument/2006/relationships/hyperlink" Target="http://www.espnfc.us/match?gameId=203834" TargetMode="External"/><Relationship Id="rId252" Type="http://schemas.openxmlformats.org/officeDocument/2006/relationships/hyperlink" Target="http://www.espnfc.us/match?gameId=205474" TargetMode="External"/><Relationship Id="rId253" Type="http://schemas.openxmlformats.org/officeDocument/2006/relationships/hyperlink" Target="http://www.espnfc.us/match?gameId=203823" TargetMode="External"/><Relationship Id="rId254" Type="http://schemas.openxmlformats.org/officeDocument/2006/relationships/hyperlink" Target="http://www.espnfc.us/match?gameId=203812" TargetMode="External"/><Relationship Id="rId255" Type="http://schemas.openxmlformats.org/officeDocument/2006/relationships/hyperlink" Target="http://www.espnfc.us/match?gameId=205456" TargetMode="External"/><Relationship Id="rId256" Type="http://schemas.openxmlformats.org/officeDocument/2006/relationships/hyperlink" Target="http://www.espnfc.us/match?gameId=203802" TargetMode="External"/><Relationship Id="rId257" Type="http://schemas.openxmlformats.org/officeDocument/2006/relationships/hyperlink" Target="http://www.espnfc.us/match?gameId=203791" TargetMode="External"/><Relationship Id="rId258" Type="http://schemas.openxmlformats.org/officeDocument/2006/relationships/hyperlink" Target="http://www.espnfc.us/match?gameId=205443" TargetMode="External"/><Relationship Id="rId259" Type="http://schemas.openxmlformats.org/officeDocument/2006/relationships/hyperlink" Target="http://www.espnfc.us/match?gameId=203781" TargetMode="External"/><Relationship Id="rId310" Type="http://schemas.openxmlformats.org/officeDocument/2006/relationships/hyperlink" Target="http://www.espnfc.us/match?gameId=228786" TargetMode="External"/><Relationship Id="rId311" Type="http://schemas.openxmlformats.org/officeDocument/2006/relationships/hyperlink" Target="http://www.espnfc.us/match?gameId=226532" TargetMode="External"/><Relationship Id="rId312" Type="http://schemas.openxmlformats.org/officeDocument/2006/relationships/hyperlink" Target="http://www.espnfc.us/match?gameId=226735" TargetMode="External"/><Relationship Id="rId313" Type="http://schemas.openxmlformats.org/officeDocument/2006/relationships/hyperlink" Target="http://www.espnfc.us/match?gameId=228831" TargetMode="External"/><Relationship Id="rId314" Type="http://schemas.openxmlformats.org/officeDocument/2006/relationships/hyperlink" Target="http://www.espnfc.us/match?gameId=226410" TargetMode="External"/><Relationship Id="rId315" Type="http://schemas.openxmlformats.org/officeDocument/2006/relationships/hyperlink" Target="http://www.espnfc.us/match?gameId=226497" TargetMode="External"/><Relationship Id="rId316" Type="http://schemas.openxmlformats.org/officeDocument/2006/relationships/hyperlink" Target="http://www.espnfc.us/match?gameId=228818" TargetMode="External"/><Relationship Id="rId317" Type="http://schemas.openxmlformats.org/officeDocument/2006/relationships/hyperlink" Target="http://www.espnfc.us/match?gameId=226539" TargetMode="External"/><Relationship Id="rId318" Type="http://schemas.openxmlformats.org/officeDocument/2006/relationships/hyperlink" Target="http://www.espnfc.us/match?gameId=226539" TargetMode="External"/><Relationship Id="rId319" Type="http://schemas.openxmlformats.org/officeDocument/2006/relationships/hyperlink" Target="http://www.espnfc.us/match?gameId=226668" TargetMode="External"/><Relationship Id="rId480" Type="http://schemas.openxmlformats.org/officeDocument/2006/relationships/hyperlink" Target="http://www.espnfc.us/match?gameId=340187" TargetMode="External"/><Relationship Id="rId481" Type="http://schemas.openxmlformats.org/officeDocument/2006/relationships/hyperlink" Target="http://www.espnfc.us/match?gameId=320797" TargetMode="External"/><Relationship Id="rId482" Type="http://schemas.openxmlformats.org/officeDocument/2006/relationships/hyperlink" Target="http://www.espnfc.us/match?gameId=340457" TargetMode="External"/><Relationship Id="rId483" Type="http://schemas.openxmlformats.org/officeDocument/2006/relationships/hyperlink" Target="http://www.espnfc.us/match?gameId=320801" TargetMode="External"/><Relationship Id="rId484" Type="http://schemas.openxmlformats.org/officeDocument/2006/relationships/hyperlink" Target="http://www.espnfc.us/match?gameId=320814" TargetMode="External"/><Relationship Id="rId485" Type="http://schemas.openxmlformats.org/officeDocument/2006/relationships/hyperlink" Target="http://www.espnfc.us/match?gameId=339819" TargetMode="External"/><Relationship Id="rId486" Type="http://schemas.openxmlformats.org/officeDocument/2006/relationships/hyperlink" Target="http://www.espnfc.us/match?gameId=320821" TargetMode="External"/><Relationship Id="rId487" Type="http://schemas.openxmlformats.org/officeDocument/2006/relationships/hyperlink" Target="http://www.espnfc.us/match?gameId=339818" TargetMode="External"/><Relationship Id="rId488" Type="http://schemas.openxmlformats.org/officeDocument/2006/relationships/hyperlink" Target="http://www.espnfc.us/match?gameId=320832" TargetMode="External"/><Relationship Id="rId489" Type="http://schemas.openxmlformats.org/officeDocument/2006/relationships/hyperlink" Target="http://www.espnfc.us/match?gameId=320843" TargetMode="External"/><Relationship Id="rId50" Type="http://schemas.openxmlformats.org/officeDocument/2006/relationships/hyperlink" Target="http://www.espnfc.us/match?gameId=65197" TargetMode="External"/><Relationship Id="rId51" Type="http://schemas.openxmlformats.org/officeDocument/2006/relationships/hyperlink" Target="http://www.espnfc.us/match?gameId=65137" TargetMode="External"/><Relationship Id="rId52" Type="http://schemas.openxmlformats.org/officeDocument/2006/relationships/hyperlink" Target="http://www.espnfc.us/match?gameId=65076" TargetMode="External"/><Relationship Id="rId53" Type="http://schemas.openxmlformats.org/officeDocument/2006/relationships/hyperlink" Target="http://www.espnfc.us/match?gameId=65012" TargetMode="External"/><Relationship Id="rId54" Type="http://schemas.openxmlformats.org/officeDocument/2006/relationships/hyperlink" Target="http://www.espnfc.us/match?gameId=64967" TargetMode="External"/><Relationship Id="rId55" Type="http://schemas.openxmlformats.org/officeDocument/2006/relationships/hyperlink" Target="http://www.espnfc.us/match?gameId=64891" TargetMode="External"/><Relationship Id="rId56" Type="http://schemas.openxmlformats.org/officeDocument/2006/relationships/hyperlink" Target="http://www.espnfc.us/match?gameId=64839" TargetMode="External"/><Relationship Id="rId57" Type="http://schemas.openxmlformats.org/officeDocument/2006/relationships/hyperlink" Target="http://www.espnfc.us/match?gameId=64809" TargetMode="External"/><Relationship Id="rId58" Type="http://schemas.openxmlformats.org/officeDocument/2006/relationships/hyperlink" Target="http://www.espnfc.us/match?gameId=64750" TargetMode="External"/><Relationship Id="rId59" Type="http://schemas.openxmlformats.org/officeDocument/2006/relationships/hyperlink" Target="http://www.espnfc.us/match?gameId=64735" TargetMode="External"/><Relationship Id="rId260" Type="http://schemas.openxmlformats.org/officeDocument/2006/relationships/hyperlink" Target="http://www.espnfc.us/match?gameId=203781" TargetMode="External"/><Relationship Id="rId261" Type="http://schemas.openxmlformats.org/officeDocument/2006/relationships/hyperlink" Target="http://www.espnfc.us/match?gameId=203766" TargetMode="External"/><Relationship Id="rId262" Type="http://schemas.openxmlformats.org/officeDocument/2006/relationships/hyperlink" Target="http://www.espnfc.us/match?gameId=198225" TargetMode="External"/><Relationship Id="rId263" Type="http://schemas.openxmlformats.org/officeDocument/2006/relationships/hyperlink" Target="http://www.espnfc.us/match?gameId=191973" TargetMode="External"/><Relationship Id="rId264" Type="http://schemas.openxmlformats.org/officeDocument/2006/relationships/hyperlink" Target="http://www.espnfc.us/match?gameId=191964" TargetMode="External"/><Relationship Id="rId265" Type="http://schemas.openxmlformats.org/officeDocument/2006/relationships/hyperlink" Target="http://www.espnfc.us/match?gameId=191948" TargetMode="External"/><Relationship Id="rId266" Type="http://schemas.openxmlformats.org/officeDocument/2006/relationships/hyperlink" Target="http://www.espnfc.us/match?gameId=191932" TargetMode="External"/><Relationship Id="rId267" Type="http://schemas.openxmlformats.org/officeDocument/2006/relationships/hyperlink" Target="http://www.espnfc.us/match?gameId=197697" TargetMode="External"/><Relationship Id="rId268" Type="http://schemas.openxmlformats.org/officeDocument/2006/relationships/hyperlink" Target="http://www.espnfc.us/match?gameId=197685" TargetMode="External"/><Relationship Id="rId269" Type="http://schemas.openxmlformats.org/officeDocument/2006/relationships/hyperlink" Target="http://www.espnfc.us/match?gameId=194781" TargetMode="External"/><Relationship Id="rId320" Type="http://schemas.openxmlformats.org/officeDocument/2006/relationships/hyperlink" Target="http://www.espnfc.us/match?gameId=226668" TargetMode="External"/><Relationship Id="rId321" Type="http://schemas.openxmlformats.org/officeDocument/2006/relationships/hyperlink" Target="http://www.espnfc.us/match?gameId=226633" TargetMode="External"/><Relationship Id="rId322" Type="http://schemas.openxmlformats.org/officeDocument/2006/relationships/hyperlink" Target="http://www.espnfc.us/match?gameId=228803" TargetMode="External"/><Relationship Id="rId323" Type="http://schemas.openxmlformats.org/officeDocument/2006/relationships/hyperlink" Target="http://www.espnfc.us/match?gameId=226653" TargetMode="External"/><Relationship Id="rId324" Type="http://schemas.openxmlformats.org/officeDocument/2006/relationships/hyperlink" Target="http://www.espnfc.us/match?gameId=226522" TargetMode="External"/><Relationship Id="rId325" Type="http://schemas.openxmlformats.org/officeDocument/2006/relationships/hyperlink" Target="http://www.espnfc.us/match?gameId=228779" TargetMode="External"/><Relationship Id="rId326" Type="http://schemas.openxmlformats.org/officeDocument/2006/relationships/hyperlink" Target="http://www.espnfc.us/match?gameId=226480" TargetMode="External"/><Relationship Id="rId327" Type="http://schemas.openxmlformats.org/officeDocument/2006/relationships/hyperlink" Target="http://www.espnfc.us/match?gameId=226431" TargetMode="External"/><Relationship Id="rId328" Type="http://schemas.openxmlformats.org/officeDocument/2006/relationships/hyperlink" Target="http://www.espnfc.us/match?gameId=226737" TargetMode="External"/><Relationship Id="rId329" Type="http://schemas.openxmlformats.org/officeDocument/2006/relationships/hyperlink" Target="http://www.espnfc.us/match?gameId=228753" TargetMode="External"/><Relationship Id="rId490" Type="http://schemas.openxmlformats.org/officeDocument/2006/relationships/hyperlink" Target="http://www.espnfc.us/match?gameId=334870" TargetMode="External"/><Relationship Id="rId491" Type="http://schemas.openxmlformats.org/officeDocument/2006/relationships/hyperlink" Target="http://www.espnfc.us/match?gameId=320853" TargetMode="External"/><Relationship Id="rId492" Type="http://schemas.openxmlformats.org/officeDocument/2006/relationships/hyperlink" Target="http://www.espnfc.us/match?gameId=334854" TargetMode="External"/><Relationship Id="rId493" Type="http://schemas.openxmlformats.org/officeDocument/2006/relationships/hyperlink" Target="http://www.espnfc.us/match?gameId=320861" TargetMode="External"/><Relationship Id="rId494" Type="http://schemas.openxmlformats.org/officeDocument/2006/relationships/hyperlink" Target="http://www.espnfc.us/match?gameId=320869" TargetMode="External"/><Relationship Id="rId495" Type="http://schemas.openxmlformats.org/officeDocument/2006/relationships/hyperlink" Target="http://www.espnfc.us/match?gameId=320888" TargetMode="External"/><Relationship Id="rId496" Type="http://schemas.openxmlformats.org/officeDocument/2006/relationships/hyperlink" Target="http://www.espnfc.us/match?gameId=333609" TargetMode="External"/><Relationship Id="rId497" Type="http://schemas.openxmlformats.org/officeDocument/2006/relationships/hyperlink" Target="http://www.espnfc.us/match?gameId=320898" TargetMode="External"/><Relationship Id="rId498" Type="http://schemas.openxmlformats.org/officeDocument/2006/relationships/hyperlink" Target="http://www.espnfc.us/match?gameId=320905" TargetMode="External"/><Relationship Id="rId499" Type="http://schemas.openxmlformats.org/officeDocument/2006/relationships/hyperlink" Target="http://www.espnfc.us/match?gameId=320908" TargetMode="External"/><Relationship Id="rId100" Type="http://schemas.openxmlformats.org/officeDocument/2006/relationships/hyperlink" Target="http://www.espnfc.us/match?gameId=131529" TargetMode="External"/><Relationship Id="rId101" Type="http://schemas.openxmlformats.org/officeDocument/2006/relationships/hyperlink" Target="http://www.espnfc.us/match?gameId=131411" TargetMode="External"/><Relationship Id="rId102" Type="http://schemas.openxmlformats.org/officeDocument/2006/relationships/hyperlink" Target="http://www.espnfc.us/match?gameId=131329" TargetMode="External"/><Relationship Id="rId103" Type="http://schemas.openxmlformats.org/officeDocument/2006/relationships/hyperlink" Target="http://www.espnfc.us/match?gameId=130509" TargetMode="External"/><Relationship Id="rId104" Type="http://schemas.openxmlformats.org/officeDocument/2006/relationships/hyperlink" Target="http://www.espnfc.us/match?gameId=130077" TargetMode="External"/><Relationship Id="rId105" Type="http://schemas.openxmlformats.org/officeDocument/2006/relationships/hyperlink" Target="http://www.espnfc.us/match?gameId=129948" TargetMode="External"/><Relationship Id="rId106" Type="http://schemas.openxmlformats.org/officeDocument/2006/relationships/hyperlink" Target="http://www.espnfc.us/match?gameId=129459" TargetMode="External"/><Relationship Id="rId107" Type="http://schemas.openxmlformats.org/officeDocument/2006/relationships/hyperlink" Target="http://www.espnfc.us/match?gameId=128980" TargetMode="External"/><Relationship Id="rId108" Type="http://schemas.openxmlformats.org/officeDocument/2006/relationships/hyperlink" Target="http://www.espnfc.us/match?gameId=128476" TargetMode="External"/><Relationship Id="rId109" Type="http://schemas.openxmlformats.org/officeDocument/2006/relationships/hyperlink" Target="http://www.espnfc.us/match?gameId=128104" TargetMode="External"/><Relationship Id="rId60" Type="http://schemas.openxmlformats.org/officeDocument/2006/relationships/hyperlink" Target="http://www.espnfc.us/match?gameId=71847" TargetMode="External"/><Relationship Id="rId61" Type="http://schemas.openxmlformats.org/officeDocument/2006/relationships/hyperlink" Target="http://www.espnfc.us/match?gameId=64664" TargetMode="External"/><Relationship Id="rId62" Type="http://schemas.openxmlformats.org/officeDocument/2006/relationships/hyperlink" Target="http://www.espnfc.us/match?gameId=64600" TargetMode="External"/><Relationship Id="rId63" Type="http://schemas.openxmlformats.org/officeDocument/2006/relationships/hyperlink" Target="http://www.espnfc.us/match?gameId=64536" TargetMode="External"/><Relationship Id="rId64" Type="http://schemas.openxmlformats.org/officeDocument/2006/relationships/hyperlink" Target="http://www.espnfc.us/match?gameId=64417" TargetMode="External"/><Relationship Id="rId65" Type="http://schemas.openxmlformats.org/officeDocument/2006/relationships/hyperlink" Target="http://www.espnfc.us/match?gameId=64360" TargetMode="External"/><Relationship Id="rId66" Type="http://schemas.openxmlformats.org/officeDocument/2006/relationships/hyperlink" Target="http://www.espnfc.us/match?gameId=64157" TargetMode="External"/><Relationship Id="rId67" Type="http://schemas.openxmlformats.org/officeDocument/2006/relationships/hyperlink" Target="http://www.espnfc.us/match?gameId=68906" TargetMode="External"/><Relationship Id="rId68" Type="http://schemas.openxmlformats.org/officeDocument/2006/relationships/hyperlink" Target="http://www.espnfc.us/match?gameId=63818" TargetMode="External"/><Relationship Id="rId69" Type="http://schemas.openxmlformats.org/officeDocument/2006/relationships/hyperlink" Target="http://www.espnfc.us/match?gameId=63758" TargetMode="External"/><Relationship Id="rId270" Type="http://schemas.openxmlformats.org/officeDocument/2006/relationships/hyperlink" Target="http://www.espnfc.us/match?gameId=190068" TargetMode="External"/><Relationship Id="rId271" Type="http://schemas.openxmlformats.org/officeDocument/2006/relationships/hyperlink" Target="http://www.espnfc.us/match?gameId=190067" TargetMode="External"/><Relationship Id="rId272" Type="http://schemas.openxmlformats.org/officeDocument/2006/relationships/hyperlink" Target="http://www.espnfc.us/match?gameId=179038" TargetMode="External"/><Relationship Id="rId273" Type="http://schemas.openxmlformats.org/officeDocument/2006/relationships/hyperlink" Target="http://www.espnfc.us/match?gameId=179035" TargetMode="External"/><Relationship Id="rId274" Type="http://schemas.openxmlformats.org/officeDocument/2006/relationships/hyperlink" Target="http://www.espnfc.us/match?gameId=179030" TargetMode="External"/><Relationship Id="rId275" Type="http://schemas.openxmlformats.org/officeDocument/2006/relationships/hyperlink" Target="http://www.espnfc.us/match?gameId=155373" TargetMode="External"/><Relationship Id="rId276" Type="http://schemas.openxmlformats.org/officeDocument/2006/relationships/hyperlink" Target="http://www.espnfc.us/match?gameId=155356" TargetMode="External"/><Relationship Id="rId277" Type="http://schemas.openxmlformats.org/officeDocument/2006/relationships/hyperlink" Target="http://www.espnfc.us/match?gameId=154864" TargetMode="External"/><Relationship Id="rId278" Type="http://schemas.openxmlformats.org/officeDocument/2006/relationships/hyperlink" Target="http://www.espnfc.us/match?gameId=154271" TargetMode="External"/><Relationship Id="rId279" Type="http://schemas.openxmlformats.org/officeDocument/2006/relationships/hyperlink" Target="http://www.espnfc.us/match?gameId=152882" TargetMode="External"/><Relationship Id="rId330" Type="http://schemas.openxmlformats.org/officeDocument/2006/relationships/hyperlink" Target="http://www.espnfc.us/match?gameId=226573" TargetMode="External"/><Relationship Id="rId331" Type="http://schemas.openxmlformats.org/officeDocument/2006/relationships/hyperlink" Target="http://www.espnfc.us/match?gameId=226616" TargetMode="External"/><Relationship Id="rId332" Type="http://schemas.openxmlformats.org/officeDocument/2006/relationships/hyperlink" Target="http://www.espnfc.us/match?gameId=226553" TargetMode="External"/><Relationship Id="rId333" Type="http://schemas.openxmlformats.org/officeDocument/2006/relationships/hyperlink" Target="http://www.espnfc.us/match?gameId=226553" TargetMode="External"/><Relationship Id="rId334" Type="http://schemas.openxmlformats.org/officeDocument/2006/relationships/hyperlink" Target="http://www.espnfc.us/match?gameId=252762" TargetMode="External"/><Relationship Id="rId335" Type="http://schemas.openxmlformats.org/officeDocument/2006/relationships/hyperlink" Target="http://www.espnfc.us/match?gameId=252910" TargetMode="External"/><Relationship Id="rId336" Type="http://schemas.openxmlformats.org/officeDocument/2006/relationships/hyperlink" Target="http://www.espnfc.us/match?gameId=252921" TargetMode="External"/><Relationship Id="rId337" Type="http://schemas.openxmlformats.org/officeDocument/2006/relationships/hyperlink" Target="http://www.espnfc.us/match?gameId=252851" TargetMode="External"/><Relationship Id="rId338" Type="http://schemas.openxmlformats.org/officeDocument/2006/relationships/hyperlink" Target="http://www.espnfc.us/match?gameId=252775" TargetMode="External"/><Relationship Id="rId339" Type="http://schemas.openxmlformats.org/officeDocument/2006/relationships/hyperlink" Target="http://www.espnfc.us/match?gameId=252885" TargetMode="External"/><Relationship Id="rId110" Type="http://schemas.openxmlformats.org/officeDocument/2006/relationships/hyperlink" Target="http://www.espnfc.us/match?gameId=126056" TargetMode="External"/><Relationship Id="rId111" Type="http://schemas.openxmlformats.org/officeDocument/2006/relationships/hyperlink" Target="http://www.espnfc.us/match?gameId=125336" TargetMode="External"/><Relationship Id="rId112" Type="http://schemas.openxmlformats.org/officeDocument/2006/relationships/hyperlink" Target="http://www.espnfc.us/match?gameId=122999" TargetMode="External"/><Relationship Id="rId113" Type="http://schemas.openxmlformats.org/officeDocument/2006/relationships/hyperlink" Target="http://www.espnfc.us/match?gameId=121894" TargetMode="External"/><Relationship Id="rId114" Type="http://schemas.openxmlformats.org/officeDocument/2006/relationships/hyperlink" Target="http://www.espnfc.us/match?gameId=121572" TargetMode="External"/><Relationship Id="rId115" Type="http://schemas.openxmlformats.org/officeDocument/2006/relationships/hyperlink" Target="http://www.espnfc.us/match?gameId=121559" TargetMode="External"/><Relationship Id="rId70" Type="http://schemas.openxmlformats.org/officeDocument/2006/relationships/hyperlink" Target="http://www.espnfc.us/match?gameId=63243" TargetMode="External"/><Relationship Id="rId71" Type="http://schemas.openxmlformats.org/officeDocument/2006/relationships/hyperlink" Target="http://www.espnfc.us/match?gameId=60612" TargetMode="External"/><Relationship Id="rId72" Type="http://schemas.openxmlformats.org/officeDocument/2006/relationships/hyperlink" Target="http://www.espnfc.us/match?gameId=47507" TargetMode="External"/><Relationship Id="rId73" Type="http://schemas.openxmlformats.org/officeDocument/2006/relationships/hyperlink" Target="http://www.espnfc.us/match?gameId=45294" TargetMode="External"/><Relationship Id="rId74" Type="http://schemas.openxmlformats.org/officeDocument/2006/relationships/hyperlink" Target="http://www.espnfc.us/match?gameId=151474" TargetMode="External"/><Relationship Id="rId75" Type="http://schemas.openxmlformats.org/officeDocument/2006/relationships/hyperlink" Target="http://www.espnfc.us/match?gameId=151173" TargetMode="External"/><Relationship Id="rId76" Type="http://schemas.openxmlformats.org/officeDocument/2006/relationships/hyperlink" Target="http://www.espnfc.us/match?gameId=150957" TargetMode="External"/><Relationship Id="rId77" Type="http://schemas.openxmlformats.org/officeDocument/2006/relationships/hyperlink" Target="http://www.espnfc.us/match?gameId=150679" TargetMode="External"/><Relationship Id="rId78" Type="http://schemas.openxmlformats.org/officeDocument/2006/relationships/hyperlink" Target="http://www.espnfc.us/match?gameId=150137" TargetMode="External"/><Relationship Id="rId79" Type="http://schemas.openxmlformats.org/officeDocument/2006/relationships/hyperlink" Target="http://www.espnfc.us/match?gameId=149512" TargetMode="External"/><Relationship Id="rId116" Type="http://schemas.openxmlformats.org/officeDocument/2006/relationships/hyperlink" Target="http://www.espnfc.us/match?gameId=119484" TargetMode="External"/><Relationship Id="rId117" Type="http://schemas.openxmlformats.org/officeDocument/2006/relationships/hyperlink" Target="http://www.espnfc.us/match?gameId=118594" TargetMode="External"/><Relationship Id="rId118" Type="http://schemas.openxmlformats.org/officeDocument/2006/relationships/hyperlink" Target="http://www.espnfc.us/match?gameId=78450" TargetMode="External"/><Relationship Id="rId119" Type="http://schemas.openxmlformats.org/officeDocument/2006/relationships/hyperlink" Target="http://www.espnfc.us/match?gameId=179125" TargetMode="External"/><Relationship Id="rId280" Type="http://schemas.openxmlformats.org/officeDocument/2006/relationships/hyperlink" Target="http://www.espnfc.us/match?gameId=152834" TargetMode="External"/><Relationship Id="rId281" Type="http://schemas.openxmlformats.org/officeDocument/2006/relationships/hyperlink" Target="http://www.espnfc.us/match?gameId=226702" TargetMode="External"/><Relationship Id="rId282" Type="http://schemas.openxmlformats.org/officeDocument/2006/relationships/hyperlink" Target="http://www.espnfc.us/match?gameId=226702" TargetMode="External"/><Relationship Id="rId283" Type="http://schemas.openxmlformats.org/officeDocument/2006/relationships/hyperlink" Target="http://www.espnfc.us/match?gameId=226586" TargetMode="External"/><Relationship Id="rId284" Type="http://schemas.openxmlformats.org/officeDocument/2006/relationships/hyperlink" Target="http://www.espnfc.us/match?gameId=226561" TargetMode="External"/><Relationship Id="rId285" Type="http://schemas.openxmlformats.org/officeDocument/2006/relationships/hyperlink" Target="http://www.espnfc.us/match?gameId=226482" TargetMode="External"/><Relationship Id="rId286" Type="http://schemas.openxmlformats.org/officeDocument/2006/relationships/hyperlink" Target="http://www.espnfc.us/match?gameId=226482" TargetMode="External"/><Relationship Id="rId287" Type="http://schemas.openxmlformats.org/officeDocument/2006/relationships/hyperlink" Target="http://www.espnfc.us/match?gameId=226379" TargetMode="External"/><Relationship Id="rId288" Type="http://schemas.openxmlformats.org/officeDocument/2006/relationships/hyperlink" Target="http://www.espnfc.us/match?gameId=226444" TargetMode="External"/><Relationship Id="rId289" Type="http://schemas.openxmlformats.org/officeDocument/2006/relationships/hyperlink" Target="http://www.espnfc.us/match?gameId=238814" TargetMode="External"/><Relationship Id="rId340" Type="http://schemas.openxmlformats.org/officeDocument/2006/relationships/hyperlink" Target="http://www.espnfc.us/match?gameId=252786" TargetMode="External"/><Relationship Id="rId341" Type="http://schemas.openxmlformats.org/officeDocument/2006/relationships/hyperlink" Target="http://www.espnfc.us/match?gameId=252959" TargetMode="External"/><Relationship Id="rId342" Type="http://schemas.openxmlformats.org/officeDocument/2006/relationships/hyperlink" Target="http://www.espnfc.us/match?gameId=253000" TargetMode="External"/><Relationship Id="rId343" Type="http://schemas.openxmlformats.org/officeDocument/2006/relationships/hyperlink" Target="http://www.espnfc.us/match?gameId=252864" TargetMode="External"/><Relationship Id="rId344" Type="http://schemas.openxmlformats.org/officeDocument/2006/relationships/hyperlink" Target="http://www.espnfc.us/match?gameId=253012" TargetMode="External"/><Relationship Id="rId345" Type="http://schemas.openxmlformats.org/officeDocument/2006/relationships/hyperlink" Target="http://www.espnfc.us/match?gameId=252977" TargetMode="External"/><Relationship Id="rId346" Type="http://schemas.openxmlformats.org/officeDocument/2006/relationships/hyperlink" Target="http://www.espnfc.us/match?gameId=260518" TargetMode="External"/><Relationship Id="rId347" Type="http://schemas.openxmlformats.org/officeDocument/2006/relationships/hyperlink" Target="http://www.espnfc.us/match?gameId=252849" TargetMode="External"/><Relationship Id="rId348" Type="http://schemas.openxmlformats.org/officeDocument/2006/relationships/hyperlink" Target="http://www.espnfc.us/match?gameId=252848" TargetMode="External"/><Relationship Id="rId349" Type="http://schemas.openxmlformats.org/officeDocument/2006/relationships/hyperlink" Target="http://www.espnfc.us/match?gameId=260515" TargetMode="External"/><Relationship Id="rId400" Type="http://schemas.openxmlformats.org/officeDocument/2006/relationships/hyperlink" Target="http://www.espnfc.us/match?gameId=275692" TargetMode="External"/><Relationship Id="rId401" Type="http://schemas.openxmlformats.org/officeDocument/2006/relationships/hyperlink" Target="http://www.espnfc.us/match?gameId=275690" TargetMode="External"/><Relationship Id="rId402" Type="http://schemas.openxmlformats.org/officeDocument/2006/relationships/hyperlink" Target="http://www.espnfc.us/match?gameId=275650" TargetMode="External"/><Relationship Id="rId403" Type="http://schemas.openxmlformats.org/officeDocument/2006/relationships/hyperlink" Target="http://www.espnfc.us/match?gameId=275588" TargetMode="External"/><Relationship Id="rId404" Type="http://schemas.openxmlformats.org/officeDocument/2006/relationships/hyperlink" Target="http://www.espnfc.us/match?gameId=283200" TargetMode="External"/><Relationship Id="rId405" Type="http://schemas.openxmlformats.org/officeDocument/2006/relationships/hyperlink" Target="http://www.espnfc.us/match?gameId=275739" TargetMode="External"/><Relationship Id="rId406" Type="http://schemas.openxmlformats.org/officeDocument/2006/relationships/hyperlink" Target="http://www.espnfc.us/match?gameId=275714" TargetMode="External"/><Relationship Id="rId407" Type="http://schemas.openxmlformats.org/officeDocument/2006/relationships/hyperlink" Target="http://www.espnfc.us/match?gameId=283212" TargetMode="External"/><Relationship Id="rId408" Type="http://schemas.openxmlformats.org/officeDocument/2006/relationships/hyperlink" Target="http://www.espnfc.us/match?gameId=275841" TargetMode="External"/><Relationship Id="rId409" Type="http://schemas.openxmlformats.org/officeDocument/2006/relationships/hyperlink" Target="http://www.espnfc.us/match?gameId=275561" TargetMode="External"/><Relationship Id="rId120" Type="http://schemas.openxmlformats.org/officeDocument/2006/relationships/hyperlink" Target="http://www.espnfc.us/match?gameId=179134" TargetMode="External"/><Relationship Id="rId121" Type="http://schemas.openxmlformats.org/officeDocument/2006/relationships/hyperlink" Target="http://www.espnfc.us/match?gameId=179114" TargetMode="External"/><Relationship Id="rId122" Type="http://schemas.openxmlformats.org/officeDocument/2006/relationships/hyperlink" Target="http://www.espnfc.us/match?gameId=179103" TargetMode="External"/><Relationship Id="rId123" Type="http://schemas.openxmlformats.org/officeDocument/2006/relationships/hyperlink" Target="http://www.espnfc.us/match?gameId=179092" TargetMode="External"/><Relationship Id="rId124" Type="http://schemas.openxmlformats.org/officeDocument/2006/relationships/hyperlink" Target="http://www.espnfc.us/match?gameId=179082" TargetMode="External"/><Relationship Id="rId125" Type="http://schemas.openxmlformats.org/officeDocument/2006/relationships/hyperlink" Target="http://www.espnfc.us/match?gameId=179071" TargetMode="External"/><Relationship Id="rId80" Type="http://schemas.openxmlformats.org/officeDocument/2006/relationships/hyperlink" Target="http://www.espnfc.us/match?gameId=148966" TargetMode="External"/><Relationship Id="rId81" Type="http://schemas.openxmlformats.org/officeDocument/2006/relationships/hyperlink" Target="http://www.espnfc.us/match?gameId=148129" TargetMode="External"/><Relationship Id="rId82" Type="http://schemas.openxmlformats.org/officeDocument/2006/relationships/hyperlink" Target="http://www.espnfc.us/match?gameId=147932" TargetMode="External"/><Relationship Id="rId83" Type="http://schemas.openxmlformats.org/officeDocument/2006/relationships/hyperlink" Target="http://www.espnfc.us/match?gameId=146849" TargetMode="External"/><Relationship Id="rId84" Type="http://schemas.openxmlformats.org/officeDocument/2006/relationships/hyperlink" Target="http://www.espnfc.us/match?gameId=146251" TargetMode="External"/><Relationship Id="rId85" Type="http://schemas.openxmlformats.org/officeDocument/2006/relationships/hyperlink" Target="http://www.espnfc.us/match?gameId=146015" TargetMode="External"/><Relationship Id="rId86" Type="http://schemas.openxmlformats.org/officeDocument/2006/relationships/hyperlink" Target="http://www.espnfc.us/match?gameId=142132" TargetMode="External"/><Relationship Id="rId87" Type="http://schemas.openxmlformats.org/officeDocument/2006/relationships/hyperlink" Target="http://www.espnfc.us/match?gameId=140481" TargetMode="External"/><Relationship Id="rId88" Type="http://schemas.openxmlformats.org/officeDocument/2006/relationships/hyperlink" Target="http://www.espnfc.us/match?gameId=140009" TargetMode="External"/><Relationship Id="rId89" Type="http://schemas.openxmlformats.org/officeDocument/2006/relationships/hyperlink" Target="http://www.espnfc.us/match?gameId=139010" TargetMode="External"/><Relationship Id="rId126" Type="http://schemas.openxmlformats.org/officeDocument/2006/relationships/hyperlink" Target="http://www.espnfc.us/match?gameId=179061" TargetMode="External"/><Relationship Id="rId127" Type="http://schemas.openxmlformats.org/officeDocument/2006/relationships/hyperlink" Target="http://www.espnfc.us/match?gameId=179050" TargetMode="External"/><Relationship Id="rId128" Type="http://schemas.openxmlformats.org/officeDocument/2006/relationships/hyperlink" Target="http://www.espnfc.us/match?gameId=179140" TargetMode="External"/><Relationship Id="rId129" Type="http://schemas.openxmlformats.org/officeDocument/2006/relationships/hyperlink" Target="http://www.espnfc.us/match?gameId=178720" TargetMode="External"/><Relationship Id="rId290" Type="http://schemas.openxmlformats.org/officeDocument/2006/relationships/hyperlink" Target="http://www.espnfc.us/match?gameId=226559" TargetMode="External"/><Relationship Id="rId291" Type="http://schemas.openxmlformats.org/officeDocument/2006/relationships/hyperlink" Target="http://www.espnfc.us/match?gameId=226559" TargetMode="External"/><Relationship Id="rId292" Type="http://schemas.openxmlformats.org/officeDocument/2006/relationships/hyperlink" Target="http://www.espnfc.us/match?gameId=226391" TargetMode="External"/><Relationship Id="rId293" Type="http://schemas.openxmlformats.org/officeDocument/2006/relationships/hyperlink" Target="http://www.espnfc.us/match?gameId=226723" TargetMode="External"/><Relationship Id="rId294" Type="http://schemas.openxmlformats.org/officeDocument/2006/relationships/hyperlink" Target="http://www.espnfc.us/match?gameId=226591" TargetMode="External"/><Relationship Id="rId295" Type="http://schemas.openxmlformats.org/officeDocument/2006/relationships/hyperlink" Target="http://www.espnfc.us/match?gameId=233741" TargetMode="External"/><Relationship Id="rId296" Type="http://schemas.openxmlformats.org/officeDocument/2006/relationships/hyperlink" Target="http://www.espnfc.us/match?gameId=233741" TargetMode="External"/><Relationship Id="rId297" Type="http://schemas.openxmlformats.org/officeDocument/2006/relationships/hyperlink" Target="http://www.espnfc.us/match?gameId=226476" TargetMode="External"/><Relationship Id="rId298" Type="http://schemas.openxmlformats.org/officeDocument/2006/relationships/hyperlink" Target="http://www.espnfc.us/match?gameId=226721" TargetMode="External"/><Relationship Id="rId299" Type="http://schemas.openxmlformats.org/officeDocument/2006/relationships/hyperlink" Target="http://www.espnfc.us/match?gameId=233729" TargetMode="External"/><Relationship Id="rId350" Type="http://schemas.openxmlformats.org/officeDocument/2006/relationships/hyperlink" Target="http://www.espnfc.us/match?gameId=252946" TargetMode="External"/><Relationship Id="rId351" Type="http://schemas.openxmlformats.org/officeDocument/2006/relationships/hyperlink" Target="http://www.espnfc.us/match?gameId=252940" TargetMode="External"/><Relationship Id="rId352" Type="http://schemas.openxmlformats.org/officeDocument/2006/relationships/hyperlink" Target="http://www.espnfc.us/match?gameId=253028" TargetMode="External"/><Relationship Id="rId353" Type="http://schemas.openxmlformats.org/officeDocument/2006/relationships/hyperlink" Target="http://www.espnfc.us/match?gameId=253049" TargetMode="External"/><Relationship Id="rId354" Type="http://schemas.openxmlformats.org/officeDocument/2006/relationships/hyperlink" Target="http://www.espnfc.us/match?gameId=252753" TargetMode="External"/><Relationship Id="rId355" Type="http://schemas.openxmlformats.org/officeDocument/2006/relationships/hyperlink" Target="http://www.espnfc.us/match?gameId=252960" TargetMode="External"/><Relationship Id="rId356" Type="http://schemas.openxmlformats.org/officeDocument/2006/relationships/hyperlink" Target="http://www.espnfc.us/match?gameId=253068" TargetMode="External"/><Relationship Id="rId357" Type="http://schemas.openxmlformats.org/officeDocument/2006/relationships/hyperlink" Target="http://www.espnfc.us/match?gameId=253033" TargetMode="External"/><Relationship Id="rId358" Type="http://schemas.openxmlformats.org/officeDocument/2006/relationships/hyperlink" Target="http://www.espnfc.us/match?gameId=252950" TargetMode="External"/><Relationship Id="rId359" Type="http://schemas.openxmlformats.org/officeDocument/2006/relationships/hyperlink" Target="http://www.espnfc.us/match?gameId=253079" TargetMode="External"/><Relationship Id="rId410" Type="http://schemas.openxmlformats.org/officeDocument/2006/relationships/hyperlink" Target="http://www.espnfc.us/match?gameId=283255" TargetMode="External"/><Relationship Id="rId411" Type="http://schemas.openxmlformats.org/officeDocument/2006/relationships/hyperlink" Target="http://www.espnfc.us/match?gameId=275886" TargetMode="External"/><Relationship Id="rId412" Type="http://schemas.openxmlformats.org/officeDocument/2006/relationships/hyperlink" Target="http://www.espnfc.us/match?gameId=275612" TargetMode="External"/><Relationship Id="rId413" Type="http://schemas.openxmlformats.org/officeDocument/2006/relationships/hyperlink" Target="http://www.espnfc.us/match?gameId=283211" TargetMode="External"/><Relationship Id="rId414" Type="http://schemas.openxmlformats.org/officeDocument/2006/relationships/hyperlink" Target="http://www.espnfc.us/match?gameId=275687" TargetMode="External"/><Relationship Id="rId415" Type="http://schemas.openxmlformats.org/officeDocument/2006/relationships/hyperlink" Target="http://www.espnfc.us/match?gameId=275576" TargetMode="External"/><Relationship Id="rId416" Type="http://schemas.openxmlformats.org/officeDocument/2006/relationships/hyperlink" Target="http://www.espnfc.us/match?gameId=283173" TargetMode="External"/><Relationship Id="rId417" Type="http://schemas.openxmlformats.org/officeDocument/2006/relationships/hyperlink" Target="http://www.espnfc.us/match?gameId=275847" TargetMode="External"/><Relationship Id="rId418" Type="http://schemas.openxmlformats.org/officeDocument/2006/relationships/hyperlink" Target="http://www.espnfc.us/match?gameId=275620" TargetMode="External"/><Relationship Id="rId419" Type="http://schemas.openxmlformats.org/officeDocument/2006/relationships/hyperlink" Target="http://www.espnfc.us/match?gameId=275662" TargetMode="External"/><Relationship Id="rId130" Type="http://schemas.openxmlformats.org/officeDocument/2006/relationships/hyperlink" Target="http://www.espnfc.us/match?gameId=169930" TargetMode="External"/><Relationship Id="rId131" Type="http://schemas.openxmlformats.org/officeDocument/2006/relationships/hyperlink" Target="http://www.espnfc.us/match?gameId=169930" TargetMode="External"/><Relationship Id="rId132" Type="http://schemas.openxmlformats.org/officeDocument/2006/relationships/hyperlink" Target="http://www.espnfc.us/match?gameId=169918" TargetMode="External"/><Relationship Id="rId133" Type="http://schemas.openxmlformats.org/officeDocument/2006/relationships/hyperlink" Target="http://www.espnfc.us/match?gameId=175667" TargetMode="External"/><Relationship Id="rId134" Type="http://schemas.openxmlformats.org/officeDocument/2006/relationships/hyperlink" Target="http://www.espnfc.us/match?gameId=174618" TargetMode="External"/><Relationship Id="rId135" Type="http://schemas.openxmlformats.org/officeDocument/2006/relationships/hyperlink" Target="http://www.espnfc.us/match?gameId=173478" TargetMode="External"/><Relationship Id="rId90" Type="http://schemas.openxmlformats.org/officeDocument/2006/relationships/hyperlink" Target="http://www.espnfc.us/match?gameId=137293" TargetMode="External"/><Relationship Id="rId91" Type="http://schemas.openxmlformats.org/officeDocument/2006/relationships/hyperlink" Target="http://www.espnfc.us/match?gameId=135856" TargetMode="External"/><Relationship Id="rId92" Type="http://schemas.openxmlformats.org/officeDocument/2006/relationships/hyperlink" Target="http://www.espnfc.us/match?gameId=133914" TargetMode="External"/><Relationship Id="rId93" Type="http://schemas.openxmlformats.org/officeDocument/2006/relationships/hyperlink" Target="http://www.espnfc.us/match?gameId=132130" TargetMode="External"/><Relationship Id="rId94" Type="http://schemas.openxmlformats.org/officeDocument/2006/relationships/hyperlink" Target="http://www.espnfc.us/match?gameId=132080" TargetMode="External"/><Relationship Id="rId95" Type="http://schemas.openxmlformats.org/officeDocument/2006/relationships/hyperlink" Target="http://www.espnfc.us/match?gameId=132015" TargetMode="External"/><Relationship Id="rId96" Type="http://schemas.openxmlformats.org/officeDocument/2006/relationships/hyperlink" Target="http://www.espnfc.us/match?gameId=131895" TargetMode="External"/><Relationship Id="rId97" Type="http://schemas.openxmlformats.org/officeDocument/2006/relationships/hyperlink" Target="http://www.espnfc.us/match?gameId=131802" TargetMode="External"/><Relationship Id="rId98" Type="http://schemas.openxmlformats.org/officeDocument/2006/relationships/hyperlink" Target="http://www.espnfc.us/match?gameId=131663" TargetMode="External"/><Relationship Id="rId99" Type="http://schemas.openxmlformats.org/officeDocument/2006/relationships/hyperlink" Target="http://www.espnfc.us/match?gameId=131577" TargetMode="External"/><Relationship Id="rId136" Type="http://schemas.openxmlformats.org/officeDocument/2006/relationships/hyperlink" Target="http://www.espnfc.us/match?gameId=170854" TargetMode="External"/><Relationship Id="rId137" Type="http://schemas.openxmlformats.org/officeDocument/2006/relationships/hyperlink" Target="http://www.espnfc.us/match?gameId=169984" TargetMode="External"/><Relationship Id="rId138" Type="http://schemas.openxmlformats.org/officeDocument/2006/relationships/hyperlink" Target="http://www.espnfc.us/match?gameId=169850" TargetMode="External"/><Relationship Id="rId139" Type="http://schemas.openxmlformats.org/officeDocument/2006/relationships/hyperlink" Target="http://www.espnfc.us/match?gameId=169749" TargetMode="External"/><Relationship Id="rId360" Type="http://schemas.openxmlformats.org/officeDocument/2006/relationships/hyperlink" Target="http://www.espnfc.us/match?gameId=254765" TargetMode="External"/><Relationship Id="rId361" Type="http://schemas.openxmlformats.org/officeDocument/2006/relationships/hyperlink" Target="http://www.espnfc.us/match?gameId=252757" TargetMode="External"/><Relationship Id="rId362" Type="http://schemas.openxmlformats.org/officeDocument/2006/relationships/hyperlink" Target="http://www.espnfc.us/match?gameId=252901" TargetMode="External"/><Relationship Id="rId363" Type="http://schemas.openxmlformats.org/officeDocument/2006/relationships/hyperlink" Target="http://www.espnfc.us/match?gameId=254756" TargetMode="External"/><Relationship Id="rId364" Type="http://schemas.openxmlformats.org/officeDocument/2006/relationships/hyperlink" Target="http://www.espnfc.us/match?gameId=253004" TargetMode="External"/><Relationship Id="rId365" Type="http://schemas.openxmlformats.org/officeDocument/2006/relationships/hyperlink" Target="http://www.espnfc.us/match?gameId=252783" TargetMode="External"/><Relationship Id="rId366" Type="http://schemas.openxmlformats.org/officeDocument/2006/relationships/hyperlink" Target="http://www.espnfc.us/match?gameId=258472" TargetMode="External"/><Relationship Id="rId367" Type="http://schemas.openxmlformats.org/officeDocument/2006/relationships/hyperlink" Target="http://www.espnfc.us/match?gameId=252966" TargetMode="External"/><Relationship Id="rId368" Type="http://schemas.openxmlformats.org/officeDocument/2006/relationships/hyperlink" Target="http://www.espnfc.us/match?gameId=254710" TargetMode="External"/><Relationship Id="rId369" Type="http://schemas.openxmlformats.org/officeDocument/2006/relationships/hyperlink" Target="http://www.espnfc.us/match?gameId=252843" TargetMode="External"/><Relationship Id="rId420" Type="http://schemas.openxmlformats.org/officeDocument/2006/relationships/hyperlink" Target="http://www.espnfc.us/match?gameId=283225" TargetMode="External"/><Relationship Id="rId421" Type="http://schemas.openxmlformats.org/officeDocument/2006/relationships/hyperlink" Target="http://www.espnfc.us/match?gameId=275781" TargetMode="External"/><Relationship Id="rId422" Type="http://schemas.openxmlformats.org/officeDocument/2006/relationships/hyperlink" Target="http://www.espnfc.us/match?gameId=275652" TargetMode="External"/><Relationship Id="rId423" Type="http://schemas.openxmlformats.org/officeDocument/2006/relationships/hyperlink" Target="http://www.espnfc.us/match?gameId=314702" TargetMode="External"/><Relationship Id="rId424" Type="http://schemas.openxmlformats.org/officeDocument/2006/relationships/hyperlink" Target="http://www.espnfc.us/match?gameId=296941" TargetMode="External"/><Relationship Id="rId425" Type="http://schemas.openxmlformats.org/officeDocument/2006/relationships/hyperlink" Target="http://www.espnfc.us/match?gameId=296954" TargetMode="External"/><Relationship Id="rId426" Type="http://schemas.openxmlformats.org/officeDocument/2006/relationships/hyperlink" Target="http://www.espnfc.us/match?gameId=315490" TargetMode="External"/><Relationship Id="rId427" Type="http://schemas.openxmlformats.org/officeDocument/2006/relationships/hyperlink" Target="http://www.espnfc.us/match?gameId=297196" TargetMode="External"/><Relationship Id="rId428" Type="http://schemas.openxmlformats.org/officeDocument/2006/relationships/hyperlink" Target="http://www.espnfc.us/match?gameId=315489" TargetMode="External"/><Relationship Id="rId429" Type="http://schemas.openxmlformats.org/officeDocument/2006/relationships/hyperlink" Target="http://www.espnfc.us/match?gameId=296950" TargetMode="External"/><Relationship Id="rId140" Type="http://schemas.openxmlformats.org/officeDocument/2006/relationships/hyperlink" Target="http://www.espnfc.us/match?gameId=169734" TargetMode="External"/><Relationship Id="rId141" Type="http://schemas.openxmlformats.org/officeDocument/2006/relationships/hyperlink" Target="http://www.espnfc.us/match?gameId=169566" TargetMode="External"/><Relationship Id="rId142" Type="http://schemas.openxmlformats.org/officeDocument/2006/relationships/hyperlink" Target="http://www.espnfc.us/match?gameId=169541" TargetMode="External"/><Relationship Id="rId143" Type="http://schemas.openxmlformats.org/officeDocument/2006/relationships/hyperlink" Target="http://www.espnfc.us/match?gameId=169352" TargetMode="External"/><Relationship Id="rId144" Type="http://schemas.openxmlformats.org/officeDocument/2006/relationships/hyperlink" Target="http://www.espnfc.us/match?gameId=169193" TargetMode="External"/><Relationship Id="rId145" Type="http://schemas.openxmlformats.org/officeDocument/2006/relationships/hyperlink" Target="http://www.espnfc.us/match?gameId=169128" TargetMode="External"/><Relationship Id="rId146" Type="http://schemas.openxmlformats.org/officeDocument/2006/relationships/hyperlink" Target="http://www.espnfc.us/match?gameId=168977" TargetMode="External"/><Relationship Id="rId147" Type="http://schemas.openxmlformats.org/officeDocument/2006/relationships/hyperlink" Target="http://www.espnfc.us/match?gameId=168889" TargetMode="External"/><Relationship Id="rId148" Type="http://schemas.openxmlformats.org/officeDocument/2006/relationships/hyperlink" Target="http://www.espnfc.us/match?gameId=168457" TargetMode="External"/><Relationship Id="rId149" Type="http://schemas.openxmlformats.org/officeDocument/2006/relationships/hyperlink" Target="http://www.espnfc.us/match?gameId=168112" TargetMode="External"/><Relationship Id="rId200" Type="http://schemas.openxmlformats.org/officeDocument/2006/relationships/hyperlink" Target="http://www.espnfc.us/match?gameId=188795" TargetMode="External"/><Relationship Id="rId201" Type="http://schemas.openxmlformats.org/officeDocument/2006/relationships/hyperlink" Target="http://www.espnfc.us/match?gameId=188535" TargetMode="External"/><Relationship Id="rId202" Type="http://schemas.openxmlformats.org/officeDocument/2006/relationships/hyperlink" Target="http://www.espnfc.us/match?gameId=190181" TargetMode="External"/><Relationship Id="rId203" Type="http://schemas.openxmlformats.org/officeDocument/2006/relationships/hyperlink" Target="http://www.espnfc.us/match?gameId=188430" TargetMode="External"/><Relationship Id="rId204" Type="http://schemas.openxmlformats.org/officeDocument/2006/relationships/hyperlink" Target="http://www.espnfc.us/match?gameId=188787" TargetMode="External"/><Relationship Id="rId205" Type="http://schemas.openxmlformats.org/officeDocument/2006/relationships/hyperlink" Target="http://www.espnfc.us/match?gameId=188501" TargetMode="External"/><Relationship Id="rId206" Type="http://schemas.openxmlformats.org/officeDocument/2006/relationships/hyperlink" Target="http://www.espnfc.us/match?gameId=188481" TargetMode="External"/><Relationship Id="rId207" Type="http://schemas.openxmlformats.org/officeDocument/2006/relationships/hyperlink" Target="http://www.espnfc.us/match?gameId=188771" TargetMode="External"/><Relationship Id="rId208" Type="http://schemas.openxmlformats.org/officeDocument/2006/relationships/hyperlink" Target="http://www.espnfc.us/match?gameId=188441" TargetMode="External"/><Relationship Id="rId209" Type="http://schemas.openxmlformats.org/officeDocument/2006/relationships/hyperlink" Target="http://www.espnfc.us/match?gameId=188547" TargetMode="External"/><Relationship Id="rId370" Type="http://schemas.openxmlformats.org/officeDocument/2006/relationships/hyperlink" Target="http://www.espnfc.us/match?gameId=253112" TargetMode="External"/><Relationship Id="rId371" Type="http://schemas.openxmlformats.org/officeDocument/2006/relationships/hyperlink" Target="http://www.espnfc.us/match?gameId=254748" TargetMode="External"/><Relationship Id="rId372" Type="http://schemas.openxmlformats.org/officeDocument/2006/relationships/hyperlink" Target="http://www.espnfc.us/match?gameId=253006" TargetMode="External"/><Relationship Id="rId373" Type="http://schemas.openxmlformats.org/officeDocument/2006/relationships/hyperlink" Target="http://www.espnfc.us/match?gameId=252831" TargetMode="External"/><Relationship Id="rId374" Type="http://schemas.openxmlformats.org/officeDocument/2006/relationships/hyperlink" Target="http://www.espnfc.us/match?gameId=254669" TargetMode="External"/><Relationship Id="rId375" Type="http://schemas.openxmlformats.org/officeDocument/2006/relationships/hyperlink" Target="http://www.espnfc.us/match?gameId=252800" TargetMode="External"/><Relationship Id="rId376" Type="http://schemas.openxmlformats.org/officeDocument/2006/relationships/hyperlink" Target="http://www.espnfc.us/match?gameId=253108" TargetMode="External"/><Relationship Id="rId377" Type="http://schemas.openxmlformats.org/officeDocument/2006/relationships/hyperlink" Target="http://www.espnfc.us/match?gameId=253106" TargetMode="External"/><Relationship Id="rId378" Type="http://schemas.openxmlformats.org/officeDocument/2006/relationships/hyperlink" Target="http://www.espnfc.us/match?gameId=254740" TargetMode="External"/><Relationship Id="rId379" Type="http://schemas.openxmlformats.org/officeDocument/2006/relationships/hyperlink" Target="http://www.espnfc.us/match?gameId=252769" TargetMode="External"/><Relationship Id="rId430" Type="http://schemas.openxmlformats.org/officeDocument/2006/relationships/hyperlink" Target="http://www.espnfc.us/match?gameId=297193" TargetMode="External"/><Relationship Id="rId431" Type="http://schemas.openxmlformats.org/officeDocument/2006/relationships/hyperlink" Target="http://www.espnfc.us/match?gameId=315213" TargetMode="External"/><Relationship Id="rId432" Type="http://schemas.openxmlformats.org/officeDocument/2006/relationships/hyperlink" Target="http://www.espnfc.us/match?gameId=297066" TargetMode="External"/><Relationship Id="rId433" Type="http://schemas.openxmlformats.org/officeDocument/2006/relationships/hyperlink" Target="http://www.espnfc.us/match?gameId=315209" TargetMode="External"/><Relationship Id="rId434" Type="http://schemas.openxmlformats.org/officeDocument/2006/relationships/hyperlink" Target="http://www.espnfc.us/match?gameId=297015" TargetMode="External"/><Relationship Id="rId435" Type="http://schemas.openxmlformats.org/officeDocument/2006/relationships/hyperlink" Target="http://www.espnfc.us/match?gameId=297170" TargetMode="External"/><Relationship Id="rId436" Type="http://schemas.openxmlformats.org/officeDocument/2006/relationships/hyperlink" Target="http://www.espnfc.us/match?gameId=297115" TargetMode="External"/><Relationship Id="rId437" Type="http://schemas.openxmlformats.org/officeDocument/2006/relationships/hyperlink" Target="http://www.espnfc.us/match?gameId=310991" TargetMode="External"/><Relationship Id="rId438" Type="http://schemas.openxmlformats.org/officeDocument/2006/relationships/hyperlink" Target="http://www.espnfc.us/match?gameId=297226" TargetMode="External"/><Relationship Id="rId439" Type="http://schemas.openxmlformats.org/officeDocument/2006/relationships/hyperlink" Target="http://www.espnfc.us/match?gameId=313123" TargetMode="External"/><Relationship Id="rId150" Type="http://schemas.openxmlformats.org/officeDocument/2006/relationships/hyperlink" Target="http://www.espnfc.us/match?gameId=167879" TargetMode="External"/><Relationship Id="rId151" Type="http://schemas.openxmlformats.org/officeDocument/2006/relationships/hyperlink" Target="http://www.espnfc.us/match?gameId=167169" TargetMode="External"/><Relationship Id="rId152" Type="http://schemas.openxmlformats.org/officeDocument/2006/relationships/hyperlink" Target="http://www.espnfc.us/match?gameId=166652" TargetMode="External"/><Relationship Id="rId153" Type="http://schemas.openxmlformats.org/officeDocument/2006/relationships/hyperlink" Target="http://www.espnfc.us/match?gameId=166499" TargetMode="External"/><Relationship Id="rId154" Type="http://schemas.openxmlformats.org/officeDocument/2006/relationships/hyperlink" Target="http://www.espnfc.us/match?gameId=164990" TargetMode="External"/><Relationship Id="rId155" Type="http://schemas.openxmlformats.org/officeDocument/2006/relationships/hyperlink" Target="http://www.espnfc.us/match?gameId=164162" TargetMode="External"/><Relationship Id="rId156" Type="http://schemas.openxmlformats.org/officeDocument/2006/relationships/hyperlink" Target="http://www.espnfc.us/match?gameId=163909" TargetMode="External"/><Relationship Id="rId157" Type="http://schemas.openxmlformats.org/officeDocument/2006/relationships/hyperlink" Target="http://www.espnfc.us/match?gameId=163161" TargetMode="External"/><Relationship Id="rId158" Type="http://schemas.openxmlformats.org/officeDocument/2006/relationships/hyperlink" Target="http://www.espnfc.us/match?gameId=161994" TargetMode="External"/><Relationship Id="rId159" Type="http://schemas.openxmlformats.org/officeDocument/2006/relationships/hyperlink" Target="http://www.espnfc.us/match?gameId=161591" TargetMode="External"/><Relationship Id="rId210" Type="http://schemas.openxmlformats.org/officeDocument/2006/relationships/hyperlink" Target="http://www.espnfc.us/match?gameId=188490" TargetMode="External"/><Relationship Id="rId211" Type="http://schemas.openxmlformats.org/officeDocument/2006/relationships/hyperlink" Target="http://www.espnfc.us/match?gameId=188747" TargetMode="External"/><Relationship Id="rId212" Type="http://schemas.openxmlformats.org/officeDocument/2006/relationships/hyperlink" Target="http://www.espnfc.us/match?gameId=188682" TargetMode="External"/><Relationship Id="rId213" Type="http://schemas.openxmlformats.org/officeDocument/2006/relationships/hyperlink" Target="http://www.espnfc.us/match?gameId=188983" TargetMode="External"/><Relationship Id="rId214" Type="http://schemas.openxmlformats.org/officeDocument/2006/relationships/hyperlink" Target="http://www.espnfc.us/match?gameId=188331" TargetMode="External"/><Relationship Id="rId215" Type="http://schemas.openxmlformats.org/officeDocument/2006/relationships/hyperlink" Target="http://www.espnfc.us/match?gameId=187829" TargetMode="External"/><Relationship Id="rId216" Type="http://schemas.openxmlformats.org/officeDocument/2006/relationships/hyperlink" Target="http://www.espnfc.us/match?gameId=204147" TargetMode="External"/><Relationship Id="rId217" Type="http://schemas.openxmlformats.org/officeDocument/2006/relationships/hyperlink" Target="http://www.espnfc.us/match?gameId=204147" TargetMode="External"/><Relationship Id="rId218" Type="http://schemas.openxmlformats.org/officeDocument/2006/relationships/hyperlink" Target="http://www.espnfc.us/match?gameId=204138" TargetMode="External"/><Relationship Id="rId219" Type="http://schemas.openxmlformats.org/officeDocument/2006/relationships/hyperlink" Target="http://www.espnfc.us/match?gameId=204128" TargetMode="External"/><Relationship Id="rId380" Type="http://schemas.openxmlformats.org/officeDocument/2006/relationships/hyperlink" Target="http://www.espnfc.us/match?gameId=252961" TargetMode="External"/><Relationship Id="rId381" Type="http://schemas.openxmlformats.org/officeDocument/2006/relationships/hyperlink" Target="http://www.espnfc.us/match?gameId=197224" TargetMode="External"/><Relationship Id="rId382" Type="http://schemas.openxmlformats.org/officeDocument/2006/relationships/hyperlink" Target="http://www.espnfc.us/match?gameId=197207" TargetMode="External"/><Relationship Id="rId383" Type="http://schemas.openxmlformats.org/officeDocument/2006/relationships/hyperlink" Target="http://www.espnfc.us/match?gameId=275649" TargetMode="External"/><Relationship Id="rId384" Type="http://schemas.openxmlformats.org/officeDocument/2006/relationships/hyperlink" Target="http://www.espnfc.us/match?gameId=275741" TargetMode="External"/><Relationship Id="rId385" Type="http://schemas.openxmlformats.org/officeDocument/2006/relationships/hyperlink" Target="http://www.espnfc.us/match?gameId=275589" TargetMode="External"/><Relationship Id="rId386" Type="http://schemas.openxmlformats.org/officeDocument/2006/relationships/hyperlink" Target="http://www.espnfc.us/match?gameId=275726" TargetMode="External"/><Relationship Id="rId387" Type="http://schemas.openxmlformats.org/officeDocument/2006/relationships/hyperlink" Target="http://www.espnfc.us/match?gameId=275938" TargetMode="External"/><Relationship Id="rId388" Type="http://schemas.openxmlformats.org/officeDocument/2006/relationships/hyperlink" Target="http://www.espnfc.us/match?gameId=275719" TargetMode="External"/><Relationship Id="rId389" Type="http://schemas.openxmlformats.org/officeDocument/2006/relationships/hyperlink" Target="http://www.espnfc.us/match?gameId=275688" TargetMode="External"/><Relationship Id="rId440" Type="http://schemas.openxmlformats.org/officeDocument/2006/relationships/hyperlink" Target="http://www.espnfc.us/match?gameId=297047" TargetMode="External"/><Relationship Id="rId441" Type="http://schemas.openxmlformats.org/officeDocument/2006/relationships/hyperlink" Target="http://www.espnfc.us/match?gameId=296957" TargetMode="External"/><Relationship Id="rId442" Type="http://schemas.openxmlformats.org/officeDocument/2006/relationships/hyperlink" Target="http://www.espnfc.us/match?gameId=310989" TargetMode="External"/><Relationship Id="rId443" Type="http://schemas.openxmlformats.org/officeDocument/2006/relationships/hyperlink" Target="http://www.espnfc.us/match?gameId=297106" TargetMode="External"/><Relationship Id="rId444" Type="http://schemas.openxmlformats.org/officeDocument/2006/relationships/hyperlink" Target="http://www.espnfc.us/match?gameId=296991" TargetMode="External"/><Relationship Id="rId445" Type="http://schemas.openxmlformats.org/officeDocument/2006/relationships/hyperlink" Target="http://www.espnfc.us/match?gameId=297120" TargetMode="External"/><Relationship Id="rId446" Type="http://schemas.openxmlformats.org/officeDocument/2006/relationships/hyperlink" Target="http://www.espnfc.us/match?gameId=311817" TargetMode="External"/><Relationship Id="rId447" Type="http://schemas.openxmlformats.org/officeDocument/2006/relationships/hyperlink" Target="http://www.espnfc.us/match?gameId=297180" TargetMode="External"/><Relationship Id="rId448" Type="http://schemas.openxmlformats.org/officeDocument/2006/relationships/hyperlink" Target="http://www.espnfc.us/match?gameId=297224" TargetMode="External"/><Relationship Id="rId449" Type="http://schemas.openxmlformats.org/officeDocument/2006/relationships/hyperlink" Target="http://www.espnfc.us/match?gameId=309476" TargetMode="External"/><Relationship Id="rId500" Type="http://schemas.openxmlformats.org/officeDocument/2006/relationships/hyperlink" Target="http://www.espnfc.us/match?gameId=332145" TargetMode="External"/><Relationship Id="rId501" Type="http://schemas.openxmlformats.org/officeDocument/2006/relationships/hyperlink" Target="http://www.espnfc.us/match?gameId=320923" TargetMode="External"/><Relationship Id="rId502" Type="http://schemas.openxmlformats.org/officeDocument/2006/relationships/hyperlink" Target="http://www.espnfc.us/match?gameId=320932" TargetMode="External"/><Relationship Id="rId10" Type="http://schemas.openxmlformats.org/officeDocument/2006/relationships/hyperlink" Target="http://www.espnfc.us/match?gameId=23563" TargetMode="External"/><Relationship Id="rId11" Type="http://schemas.openxmlformats.org/officeDocument/2006/relationships/hyperlink" Target="http://www.espnfc.us/match?gameId=23401" TargetMode="External"/><Relationship Id="rId12" Type="http://schemas.openxmlformats.org/officeDocument/2006/relationships/hyperlink" Target="http://www.espnfc.us/match?gameId=23060" TargetMode="External"/><Relationship Id="rId13" Type="http://schemas.openxmlformats.org/officeDocument/2006/relationships/hyperlink" Target="http://www.espnfc.us/match?gameId=23028" TargetMode="External"/><Relationship Id="rId14" Type="http://schemas.openxmlformats.org/officeDocument/2006/relationships/hyperlink" Target="http://www.espnfc.us/match?gameId=22865" TargetMode="External"/><Relationship Id="rId15" Type="http://schemas.openxmlformats.org/officeDocument/2006/relationships/hyperlink" Target="http://www.espnfc.us/match?gameId=22750" TargetMode="External"/><Relationship Id="rId16" Type="http://schemas.openxmlformats.org/officeDocument/2006/relationships/hyperlink" Target="http://www.espnfc.us/match?gameId=22650" TargetMode="External"/><Relationship Id="rId17" Type="http://schemas.openxmlformats.org/officeDocument/2006/relationships/hyperlink" Target="http://www.espnfc.us/match?gameId=22563" TargetMode="External"/><Relationship Id="rId18" Type="http://schemas.openxmlformats.org/officeDocument/2006/relationships/hyperlink" Target="http://www.espnfc.us/match?gameId=22261" TargetMode="External"/><Relationship Id="rId19" Type="http://schemas.openxmlformats.org/officeDocument/2006/relationships/hyperlink" Target="http://www.espnfc.us/match?gameId=22143" TargetMode="External"/><Relationship Id="rId503" Type="http://schemas.openxmlformats.org/officeDocument/2006/relationships/hyperlink" Target="http://www.espnfc.us/match?gameId=320941" TargetMode="External"/><Relationship Id="rId504" Type="http://schemas.openxmlformats.org/officeDocument/2006/relationships/hyperlink" Target="http://www.espnfc.us/match?gameId=320951" TargetMode="External"/><Relationship Id="rId505" Type="http://schemas.openxmlformats.org/officeDocument/2006/relationships/hyperlink" Target="http://www.espnfc.us/match?gameId=328053" TargetMode="External"/><Relationship Id="rId506" Type="http://schemas.openxmlformats.org/officeDocument/2006/relationships/hyperlink" Target="http://www.espnfc.us/match?gameId=320958" TargetMode="External"/><Relationship Id="rId507" Type="http://schemas.openxmlformats.org/officeDocument/2006/relationships/hyperlink" Target="http://www.espnfc.us/match?gameId=332085" TargetMode="External"/><Relationship Id="rId508" Type="http://schemas.openxmlformats.org/officeDocument/2006/relationships/hyperlink" Target="http://www.espnfc.us/match?gameId=320965" TargetMode="External"/><Relationship Id="rId509" Type="http://schemas.openxmlformats.org/officeDocument/2006/relationships/hyperlink" Target="http://www.espnfc.us/match?gameId=320976" TargetMode="External"/><Relationship Id="rId160" Type="http://schemas.openxmlformats.org/officeDocument/2006/relationships/hyperlink" Target="http://www.espnfc.us/match?gameId=159307" TargetMode="External"/><Relationship Id="rId161" Type="http://schemas.openxmlformats.org/officeDocument/2006/relationships/hyperlink" Target="http://www.espnfc.us/match?gameId=158356" TargetMode="External"/><Relationship Id="rId162" Type="http://schemas.openxmlformats.org/officeDocument/2006/relationships/hyperlink" Target="http://www.espnfc.us/match?gameId=158832" TargetMode="External"/><Relationship Id="rId163" Type="http://schemas.openxmlformats.org/officeDocument/2006/relationships/hyperlink" Target="http://www.espnfc.us/match?gameId=156720" TargetMode="External"/><Relationship Id="rId164" Type="http://schemas.openxmlformats.org/officeDocument/2006/relationships/hyperlink" Target="http://www.espnfc.us/match?gameId=150290" TargetMode="External"/><Relationship Id="rId165" Type="http://schemas.openxmlformats.org/officeDocument/2006/relationships/hyperlink" Target="http://www.espnfc.us/match?gameId=150281" TargetMode="External"/><Relationship Id="rId166" Type="http://schemas.openxmlformats.org/officeDocument/2006/relationships/hyperlink" Target="http://www.espnfc.us/match?gameId=150274" TargetMode="External"/><Relationship Id="rId167" Type="http://schemas.openxmlformats.org/officeDocument/2006/relationships/hyperlink" Target="http://www.espnfc.us/match?gameId=151655" TargetMode="External"/><Relationship Id="rId168" Type="http://schemas.openxmlformats.org/officeDocument/2006/relationships/hyperlink" Target="http://www.espnfc.us/match?gameId=150165" TargetMode="External"/><Relationship Id="rId169" Type="http://schemas.openxmlformats.org/officeDocument/2006/relationships/hyperlink" Target="http://www.espnfc.us/match?gameId=147929" TargetMode="External"/><Relationship Id="rId220" Type="http://schemas.openxmlformats.org/officeDocument/2006/relationships/hyperlink" Target="http://www.espnfc.us/match?gameId=204987" TargetMode="External"/><Relationship Id="rId221" Type="http://schemas.openxmlformats.org/officeDocument/2006/relationships/hyperlink" Target="http://www.espnfc.us/match?gameId=204109" TargetMode="External"/><Relationship Id="rId222" Type="http://schemas.openxmlformats.org/officeDocument/2006/relationships/hyperlink" Target="http://www.espnfc.us/match?gameId=204099" TargetMode="External"/><Relationship Id="rId223" Type="http://schemas.openxmlformats.org/officeDocument/2006/relationships/hyperlink" Target="http://www.espnfc.us/match?gameId=204099" TargetMode="External"/><Relationship Id="rId224" Type="http://schemas.openxmlformats.org/officeDocument/2006/relationships/hyperlink" Target="http://www.espnfc.us/match?gameId=204088" TargetMode="External"/><Relationship Id="rId225" Type="http://schemas.openxmlformats.org/officeDocument/2006/relationships/hyperlink" Target="http://www.espnfc.us/match?gameId=204078" TargetMode="External"/><Relationship Id="rId226" Type="http://schemas.openxmlformats.org/officeDocument/2006/relationships/hyperlink" Target="http://www.espnfc.us/match?gameId=204067" TargetMode="External"/><Relationship Id="rId227" Type="http://schemas.openxmlformats.org/officeDocument/2006/relationships/hyperlink" Target="http://www.espnfc.us/match?gameId=204057" TargetMode="External"/><Relationship Id="rId228" Type="http://schemas.openxmlformats.org/officeDocument/2006/relationships/hyperlink" Target="http://www.espnfc.us/match?gameId=204046" TargetMode="External"/><Relationship Id="rId229" Type="http://schemas.openxmlformats.org/officeDocument/2006/relationships/hyperlink" Target="http://www.espnfc.us/match?gameId=204981" TargetMode="External"/><Relationship Id="rId390" Type="http://schemas.openxmlformats.org/officeDocument/2006/relationships/hyperlink" Target="http://www.espnfc.us/match?gameId=285592" TargetMode="External"/><Relationship Id="rId391" Type="http://schemas.openxmlformats.org/officeDocument/2006/relationships/hyperlink" Target="http://www.espnfc.us/match?gameId=275818" TargetMode="External"/><Relationship Id="rId392" Type="http://schemas.openxmlformats.org/officeDocument/2006/relationships/hyperlink" Target="http://www.espnfc.us/match?gameId=275562" TargetMode="External"/><Relationship Id="rId393" Type="http://schemas.openxmlformats.org/officeDocument/2006/relationships/hyperlink" Target="http://www.espnfc.us/match?gameId=275756" TargetMode="External"/><Relationship Id="rId394" Type="http://schemas.openxmlformats.org/officeDocument/2006/relationships/hyperlink" Target="http://www.espnfc.us/match?gameId=285596" TargetMode="External"/><Relationship Id="rId395" Type="http://schemas.openxmlformats.org/officeDocument/2006/relationships/hyperlink" Target="http://www.espnfc.us/match?gameId=275828" TargetMode="External"/><Relationship Id="rId396" Type="http://schemas.openxmlformats.org/officeDocument/2006/relationships/hyperlink" Target="http://www.espnfc.us/match?gameId=275752" TargetMode="External"/><Relationship Id="rId397" Type="http://schemas.openxmlformats.org/officeDocument/2006/relationships/hyperlink" Target="http://www.espnfc.us/match?gameId=275810" TargetMode="External"/><Relationship Id="rId398" Type="http://schemas.openxmlformats.org/officeDocument/2006/relationships/hyperlink" Target="http://www.espnfc.us/match?gameId=275655" TargetMode="External"/><Relationship Id="rId399" Type="http://schemas.openxmlformats.org/officeDocument/2006/relationships/hyperlink" Target="http://www.espnfc.us/match?gameId=275875" TargetMode="External"/><Relationship Id="rId450" Type="http://schemas.openxmlformats.org/officeDocument/2006/relationships/hyperlink" Target="http://www.espnfc.us/match?gameId=297155" TargetMode="External"/><Relationship Id="rId451" Type="http://schemas.openxmlformats.org/officeDocument/2006/relationships/hyperlink" Target="http://www.espnfc.us/match?gameId=297216" TargetMode="External"/><Relationship Id="rId452" Type="http://schemas.openxmlformats.org/officeDocument/2006/relationships/hyperlink" Target="http://www.espnfc.us/match?gameId=307844" TargetMode="External"/><Relationship Id="rId453" Type="http://schemas.openxmlformats.org/officeDocument/2006/relationships/hyperlink" Target="http://www.espnfc.us/match?gameId=296935" TargetMode="External"/><Relationship Id="rId454" Type="http://schemas.openxmlformats.org/officeDocument/2006/relationships/hyperlink" Target="http://www.espnfc.us/match?gameId=297078" TargetMode="External"/><Relationship Id="rId455" Type="http://schemas.openxmlformats.org/officeDocument/2006/relationships/hyperlink" Target="http://www.espnfc.us/match?gameId=307856" TargetMode="External"/><Relationship Id="rId456" Type="http://schemas.openxmlformats.org/officeDocument/2006/relationships/hyperlink" Target="http://www.espnfc.us/match?gameId=297055" TargetMode="External"/><Relationship Id="rId457" Type="http://schemas.openxmlformats.org/officeDocument/2006/relationships/hyperlink" Target="http://www.espnfc.us/match?gameId=297219" TargetMode="External"/><Relationship Id="rId458" Type="http://schemas.openxmlformats.org/officeDocument/2006/relationships/hyperlink" Target="http://www.espnfc.us/match?gameId=297181" TargetMode="External"/></Relationships>
</file>

<file path=xl/worksheets/_rels/sheet3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espnfc.us/match?gameId=289375" TargetMode="External"/><Relationship Id="rId510" Type="http://schemas.openxmlformats.org/officeDocument/2006/relationships/hyperlink" Target="http://www.espnfc.us/match?gameId=308552" TargetMode="External"/><Relationship Id="rId511" Type="http://schemas.openxmlformats.org/officeDocument/2006/relationships/hyperlink" Target="http://www.espnfc.us/match?gameId=323973" TargetMode="External"/><Relationship Id="rId512" Type="http://schemas.openxmlformats.org/officeDocument/2006/relationships/hyperlink" Target="http://www.espnfc.us/match?gameId=331232" TargetMode="External"/><Relationship Id="rId20" Type="http://schemas.openxmlformats.org/officeDocument/2006/relationships/hyperlink" Target="http://www.espnfc.us/match?gameId=108867" TargetMode="External"/><Relationship Id="rId21" Type="http://schemas.openxmlformats.org/officeDocument/2006/relationships/hyperlink" Target="http://www.espnfc.us/match?gameId=133929" TargetMode="External"/><Relationship Id="rId22" Type="http://schemas.openxmlformats.org/officeDocument/2006/relationships/hyperlink" Target="http://www.espnfc.us/match?gameId=108775" TargetMode="External"/><Relationship Id="rId23" Type="http://schemas.openxmlformats.org/officeDocument/2006/relationships/hyperlink" Target="http://www.espnfc.us/match?gameId=108570" TargetMode="External"/><Relationship Id="rId24" Type="http://schemas.openxmlformats.org/officeDocument/2006/relationships/hyperlink" Target="http://www.espnfc.us/match?gameId=108513" TargetMode="External"/><Relationship Id="rId25" Type="http://schemas.openxmlformats.org/officeDocument/2006/relationships/hyperlink" Target="http://www.espnfc.us/match?gameId=108448" TargetMode="External"/><Relationship Id="rId26" Type="http://schemas.openxmlformats.org/officeDocument/2006/relationships/hyperlink" Target="http://www.espnfc.us/match?gameId=108420" TargetMode="External"/><Relationship Id="rId27" Type="http://schemas.openxmlformats.org/officeDocument/2006/relationships/hyperlink" Target="http://www.espnfc.us/match?gameId=131589" TargetMode="External"/><Relationship Id="rId28" Type="http://schemas.openxmlformats.org/officeDocument/2006/relationships/hyperlink" Target="http://www.espnfc.us/match?gameId=108413" TargetMode="External"/><Relationship Id="rId29" Type="http://schemas.openxmlformats.org/officeDocument/2006/relationships/hyperlink" Target="http://www.espnfc.us/match?gameId=131409" TargetMode="External"/><Relationship Id="rId513" Type="http://schemas.openxmlformats.org/officeDocument/2006/relationships/hyperlink" Target="http://www.espnfc.us/match?gameId=323980" TargetMode="External"/><Relationship Id="rId514" Type="http://schemas.openxmlformats.org/officeDocument/2006/relationships/hyperlink" Target="http://www.espnfc.us/match?gameId=323990" TargetMode="External"/><Relationship Id="rId515" Type="http://schemas.openxmlformats.org/officeDocument/2006/relationships/hyperlink" Target="http://www.espnfc.us/match?gameId=324000" TargetMode="External"/><Relationship Id="rId516" Type="http://schemas.openxmlformats.org/officeDocument/2006/relationships/hyperlink" Target="http://www.espnfc.us/match?gameId=331198" TargetMode="External"/><Relationship Id="rId517" Type="http://schemas.openxmlformats.org/officeDocument/2006/relationships/hyperlink" Target="http://www.espnfc.us/match?gameId=324006" TargetMode="External"/><Relationship Id="rId518" Type="http://schemas.openxmlformats.org/officeDocument/2006/relationships/hyperlink" Target="http://www.espnfc.us/match?gameId=308508" TargetMode="External"/><Relationship Id="rId519" Type="http://schemas.openxmlformats.org/officeDocument/2006/relationships/hyperlink" Target="http://www.espnfc.us/match?gameId=324018" TargetMode="External"/><Relationship Id="rId170" Type="http://schemas.openxmlformats.org/officeDocument/2006/relationships/hyperlink" Target="http://www.espnfc.us/match?gameId=199387" TargetMode="External"/><Relationship Id="rId171" Type="http://schemas.openxmlformats.org/officeDocument/2006/relationships/hyperlink" Target="http://www.espnfc.us/match?gameId=215135" TargetMode="External"/><Relationship Id="rId172" Type="http://schemas.openxmlformats.org/officeDocument/2006/relationships/hyperlink" Target="http://www.espnfc.us/match?gameId=199380" TargetMode="External"/><Relationship Id="rId173" Type="http://schemas.openxmlformats.org/officeDocument/2006/relationships/hyperlink" Target="http://www.espnfc.us/match?gameId=214834" TargetMode="External"/><Relationship Id="rId174" Type="http://schemas.openxmlformats.org/officeDocument/2006/relationships/hyperlink" Target="http://www.espnfc.us/match?gameId=211974" TargetMode="External"/><Relationship Id="rId175" Type="http://schemas.openxmlformats.org/officeDocument/2006/relationships/hyperlink" Target="http://www.espnfc.us/match?gameId=199371" TargetMode="External"/><Relationship Id="rId176" Type="http://schemas.openxmlformats.org/officeDocument/2006/relationships/hyperlink" Target="http://www.espnfc.us/match?gameId=214705" TargetMode="External"/><Relationship Id="rId177" Type="http://schemas.openxmlformats.org/officeDocument/2006/relationships/hyperlink" Target="http://www.espnfc.us/match?gameId=199356" TargetMode="External"/><Relationship Id="rId178" Type="http://schemas.openxmlformats.org/officeDocument/2006/relationships/hyperlink" Target="http://www.espnfc.us/match?gameId=211958" TargetMode="External"/><Relationship Id="rId179" Type="http://schemas.openxmlformats.org/officeDocument/2006/relationships/hyperlink" Target="http://www.espnfc.us/match?gameId=213503" TargetMode="External"/><Relationship Id="rId230" Type="http://schemas.openxmlformats.org/officeDocument/2006/relationships/hyperlink" Target="http://www.espnfc.us/match?gameId=152876" TargetMode="External"/><Relationship Id="rId231" Type="http://schemas.openxmlformats.org/officeDocument/2006/relationships/hyperlink" Target="http://www.espnfc.us/match?gameId=152822" TargetMode="External"/><Relationship Id="rId232" Type="http://schemas.openxmlformats.org/officeDocument/2006/relationships/hyperlink" Target="http://www.espnfc.us/match?gameId=152440" TargetMode="External"/><Relationship Id="rId233" Type="http://schemas.openxmlformats.org/officeDocument/2006/relationships/hyperlink" Target="http://www.espnfc.us/match?gameId=152284" TargetMode="External"/><Relationship Id="rId234" Type="http://schemas.openxmlformats.org/officeDocument/2006/relationships/hyperlink" Target="http://www.espnfc.us/match?gameId=240721" TargetMode="External"/><Relationship Id="rId235" Type="http://schemas.openxmlformats.org/officeDocument/2006/relationships/hyperlink" Target="http://www.espnfc.us/match?gameId=221053" TargetMode="External"/><Relationship Id="rId236" Type="http://schemas.openxmlformats.org/officeDocument/2006/relationships/hyperlink" Target="http://www.espnfc.us/match?gameId=221004" TargetMode="External"/><Relationship Id="rId237" Type="http://schemas.openxmlformats.org/officeDocument/2006/relationships/hyperlink" Target="http://www.espnfc.us/match?gameId=239781" TargetMode="External"/><Relationship Id="rId238" Type="http://schemas.openxmlformats.org/officeDocument/2006/relationships/hyperlink" Target="http://www.espnfc.us/match?gameId=220953" TargetMode="External"/><Relationship Id="rId239" Type="http://schemas.openxmlformats.org/officeDocument/2006/relationships/hyperlink" Target="http://www.espnfc.us/match?gameId=239745" TargetMode="External"/><Relationship Id="rId460" Type="http://schemas.openxmlformats.org/officeDocument/2006/relationships/hyperlink" Target="http://www.espnfc.us/match?gameId=289370" TargetMode="External"/><Relationship Id="rId461" Type="http://schemas.openxmlformats.org/officeDocument/2006/relationships/hyperlink" Target="http://www.espnfc.us/match?gameId=286959" TargetMode="External"/><Relationship Id="rId462" Type="http://schemas.openxmlformats.org/officeDocument/2006/relationships/hyperlink" Target="http://www.espnfc.us/match?gameId=323691" TargetMode="External"/><Relationship Id="rId463" Type="http://schemas.openxmlformats.org/officeDocument/2006/relationships/hyperlink" Target="http://www.espnfc.us/match?gameId=325205" TargetMode="External"/><Relationship Id="rId464" Type="http://schemas.openxmlformats.org/officeDocument/2006/relationships/hyperlink" Target="http://www.espnfc.us/match?gameId=323856" TargetMode="External"/><Relationship Id="rId465" Type="http://schemas.openxmlformats.org/officeDocument/2006/relationships/hyperlink" Target="http://www.espnfc.us/match?gameId=323712" TargetMode="External"/><Relationship Id="rId466" Type="http://schemas.openxmlformats.org/officeDocument/2006/relationships/hyperlink" Target="http://www.espnfc.us/match?gameId=340833" TargetMode="External"/><Relationship Id="rId467" Type="http://schemas.openxmlformats.org/officeDocument/2006/relationships/hyperlink" Target="http://www.espnfc.us/match?gameId=323721" TargetMode="External"/><Relationship Id="rId468" Type="http://schemas.openxmlformats.org/officeDocument/2006/relationships/hyperlink" Target="http://www.espnfc.us/match?gameId=340834" TargetMode="External"/><Relationship Id="rId469" Type="http://schemas.openxmlformats.org/officeDocument/2006/relationships/hyperlink" Target="http://www.espnfc.us/match?gameId=323731" TargetMode="External"/><Relationship Id="rId520" Type="http://schemas.openxmlformats.org/officeDocument/2006/relationships/hyperlink" Target="http://www.espnfc.us/match?gameId=330063" TargetMode="External"/><Relationship Id="rId521" Type="http://schemas.openxmlformats.org/officeDocument/2006/relationships/hyperlink" Target="http://www.espnfc.us/match?gameId=330062" TargetMode="External"/><Relationship Id="rId522" Type="http://schemas.openxmlformats.org/officeDocument/2006/relationships/hyperlink" Target="http://www.espnfc.us/match?gameId=315442" TargetMode="External"/><Relationship Id="rId30" Type="http://schemas.openxmlformats.org/officeDocument/2006/relationships/hyperlink" Target="http://www.espnfc.us/match?gameId=108293" TargetMode="External"/><Relationship Id="rId31" Type="http://schemas.openxmlformats.org/officeDocument/2006/relationships/hyperlink" Target="http://www.espnfc.us/match?gameId=108228" TargetMode="External"/><Relationship Id="rId32" Type="http://schemas.openxmlformats.org/officeDocument/2006/relationships/hyperlink" Target="http://www.espnfc.us/match?gameId=130075" TargetMode="External"/><Relationship Id="rId33" Type="http://schemas.openxmlformats.org/officeDocument/2006/relationships/hyperlink" Target="http://www.espnfc.us/match?gameId=108155" TargetMode="External"/><Relationship Id="rId34" Type="http://schemas.openxmlformats.org/officeDocument/2006/relationships/hyperlink" Target="http://www.espnfc.us/match?gameId=108111" TargetMode="External"/><Relationship Id="rId35" Type="http://schemas.openxmlformats.org/officeDocument/2006/relationships/hyperlink" Target="http://www.espnfc.us/match?gameId=128473" TargetMode="External"/><Relationship Id="rId36" Type="http://schemas.openxmlformats.org/officeDocument/2006/relationships/hyperlink" Target="http://www.espnfc.us/match?gameId=108027" TargetMode="External"/><Relationship Id="rId37" Type="http://schemas.openxmlformats.org/officeDocument/2006/relationships/hyperlink" Target="http://www.espnfc.us/match?gameId=107900" TargetMode="External"/><Relationship Id="rId38" Type="http://schemas.openxmlformats.org/officeDocument/2006/relationships/hyperlink" Target="http://www.espnfc.us/match?gameId=125334" TargetMode="External"/><Relationship Id="rId39" Type="http://schemas.openxmlformats.org/officeDocument/2006/relationships/hyperlink" Target="http://www.espnfc.us/match?gameId=107809" TargetMode="External"/><Relationship Id="rId523" Type="http://schemas.openxmlformats.org/officeDocument/2006/relationships/hyperlink" Target="http://www.espnfc.us/match?gameId=325243" TargetMode="External"/><Relationship Id="rId524" Type="http://schemas.openxmlformats.org/officeDocument/2006/relationships/hyperlink" Target="http://www.espnfc.us/match?gameId=325253" TargetMode="External"/><Relationship Id="rId525" Type="http://schemas.openxmlformats.org/officeDocument/2006/relationships/hyperlink" Target="http://www.espnfc.us/match?gameId=325254" TargetMode="External"/><Relationship Id="rId526" Type="http://schemas.openxmlformats.org/officeDocument/2006/relationships/hyperlink" Target="http://www.espnfc.us/match?gameId=299427" TargetMode="External"/><Relationship Id="rId527" Type="http://schemas.openxmlformats.org/officeDocument/2006/relationships/hyperlink" Target="http://www.espnfc.us/match?gameId=313110" TargetMode="External"/><Relationship Id="rId528" Type="http://schemas.openxmlformats.org/officeDocument/2006/relationships/hyperlink" Target="http://www.espnfc.us/match?gameId=363330" TargetMode="External"/><Relationship Id="rId529" Type="http://schemas.openxmlformats.org/officeDocument/2006/relationships/hyperlink" Target="http://www.espnfc.us/match?gameId=348195" TargetMode="External"/><Relationship Id="rId180" Type="http://schemas.openxmlformats.org/officeDocument/2006/relationships/hyperlink" Target="http://www.espnfc.us/match?gameId=211541" TargetMode="External"/><Relationship Id="rId181" Type="http://schemas.openxmlformats.org/officeDocument/2006/relationships/hyperlink" Target="http://www.espnfc.us/match?gameId=199330" TargetMode="External"/><Relationship Id="rId182" Type="http://schemas.openxmlformats.org/officeDocument/2006/relationships/hyperlink" Target="http://www.espnfc.us/match?gameId=211540" TargetMode="External"/><Relationship Id="rId183" Type="http://schemas.openxmlformats.org/officeDocument/2006/relationships/hyperlink" Target="http://www.espnfc.us/match?gameId=199309" TargetMode="External"/><Relationship Id="rId184" Type="http://schemas.openxmlformats.org/officeDocument/2006/relationships/hyperlink" Target="http://www.espnfc.us/match?gameId=211798" TargetMode="External"/><Relationship Id="rId185" Type="http://schemas.openxmlformats.org/officeDocument/2006/relationships/hyperlink" Target="http://www.espnfc.us/match?gameId=199302" TargetMode="External"/><Relationship Id="rId186" Type="http://schemas.openxmlformats.org/officeDocument/2006/relationships/hyperlink" Target="http://www.espnfc.us/match?gameId=199284" TargetMode="External"/><Relationship Id="rId187" Type="http://schemas.openxmlformats.org/officeDocument/2006/relationships/hyperlink" Target="http://www.espnfc.us/match?gameId=199277" TargetMode="External"/><Relationship Id="rId188" Type="http://schemas.openxmlformats.org/officeDocument/2006/relationships/hyperlink" Target="http://www.espnfc.us/match?gameId=199269" TargetMode="External"/><Relationship Id="rId189" Type="http://schemas.openxmlformats.org/officeDocument/2006/relationships/hyperlink" Target="http://www.espnfc.us/match?gameId=199262" TargetMode="External"/><Relationship Id="rId240" Type="http://schemas.openxmlformats.org/officeDocument/2006/relationships/hyperlink" Target="http://www.espnfc.us/match?gameId=220908" TargetMode="External"/><Relationship Id="rId241" Type="http://schemas.openxmlformats.org/officeDocument/2006/relationships/hyperlink" Target="http://www.espnfc.us/match?gameId=220865" TargetMode="External"/><Relationship Id="rId242" Type="http://schemas.openxmlformats.org/officeDocument/2006/relationships/hyperlink" Target="http://www.espnfc.us/match?gameId=238308" TargetMode="External"/><Relationship Id="rId243" Type="http://schemas.openxmlformats.org/officeDocument/2006/relationships/hyperlink" Target="http://www.espnfc.us/match?gameId=220820" TargetMode="External"/><Relationship Id="rId244" Type="http://schemas.openxmlformats.org/officeDocument/2006/relationships/hyperlink" Target="http://www.espnfc.us/match?gameId=238331" TargetMode="External"/><Relationship Id="rId245" Type="http://schemas.openxmlformats.org/officeDocument/2006/relationships/hyperlink" Target="http://www.espnfc.us/match?gameId=238385" TargetMode="External"/><Relationship Id="rId246" Type="http://schemas.openxmlformats.org/officeDocument/2006/relationships/hyperlink" Target="http://www.espnfc.us/match?gameId=235632" TargetMode="External"/><Relationship Id="rId247" Type="http://schemas.openxmlformats.org/officeDocument/2006/relationships/hyperlink" Target="http://www.espnfc.us/match?gameId=237735" TargetMode="External"/><Relationship Id="rId248" Type="http://schemas.openxmlformats.org/officeDocument/2006/relationships/hyperlink" Target="http://www.espnfc.us/match?gameId=220654" TargetMode="External"/><Relationship Id="rId249" Type="http://schemas.openxmlformats.org/officeDocument/2006/relationships/hyperlink" Target="http://www.espnfc.us/match?gameId=237461" TargetMode="External"/><Relationship Id="rId300" Type="http://schemas.openxmlformats.org/officeDocument/2006/relationships/hyperlink" Target="http://www.espnfc.us/match?gameId=243887" TargetMode="External"/><Relationship Id="rId301" Type="http://schemas.openxmlformats.org/officeDocument/2006/relationships/hyperlink" Target="http://www.espnfc.us/match?gameId=261331" TargetMode="External"/><Relationship Id="rId302" Type="http://schemas.openxmlformats.org/officeDocument/2006/relationships/hyperlink" Target="http://www.espnfc.us/match?gameId=260511" TargetMode="External"/><Relationship Id="rId303" Type="http://schemas.openxmlformats.org/officeDocument/2006/relationships/hyperlink" Target="http://www.espnfc.us/match?gameId=243714" TargetMode="External"/><Relationship Id="rId304" Type="http://schemas.openxmlformats.org/officeDocument/2006/relationships/hyperlink" Target="http://www.espnfc.us/match?gameId=246947" TargetMode="External"/><Relationship Id="rId305" Type="http://schemas.openxmlformats.org/officeDocument/2006/relationships/hyperlink" Target="http://www.espnfc.us/match?gameId=262484" TargetMode="External"/><Relationship Id="rId306" Type="http://schemas.openxmlformats.org/officeDocument/2006/relationships/hyperlink" Target="http://www.espnfc.us/match?gameId=243603" TargetMode="External"/><Relationship Id="rId307" Type="http://schemas.openxmlformats.org/officeDocument/2006/relationships/hyperlink" Target="http://www.espnfc.us/match?gameId=243498" TargetMode="External"/><Relationship Id="rId308" Type="http://schemas.openxmlformats.org/officeDocument/2006/relationships/hyperlink" Target="http://www.espnfc.us/match?gameId=243449" TargetMode="External"/><Relationship Id="rId309" Type="http://schemas.openxmlformats.org/officeDocument/2006/relationships/hyperlink" Target="http://www.espnfc.us/match?gameId=260495" TargetMode="External"/><Relationship Id="rId470" Type="http://schemas.openxmlformats.org/officeDocument/2006/relationships/hyperlink" Target="http://www.espnfc.us/match?gameId=323740" TargetMode="External"/><Relationship Id="rId471" Type="http://schemas.openxmlformats.org/officeDocument/2006/relationships/hyperlink" Target="http://www.espnfc.us/match?gameId=323749" TargetMode="External"/><Relationship Id="rId472" Type="http://schemas.openxmlformats.org/officeDocument/2006/relationships/hyperlink" Target="http://www.espnfc.us/match?gameId=340280" TargetMode="External"/><Relationship Id="rId473" Type="http://schemas.openxmlformats.org/officeDocument/2006/relationships/hyperlink" Target="http://www.espnfc.us/match?gameId=323758" TargetMode="External"/><Relationship Id="rId474" Type="http://schemas.openxmlformats.org/officeDocument/2006/relationships/hyperlink" Target="http://www.espnfc.us/match?gameId=340282" TargetMode="External"/><Relationship Id="rId475" Type="http://schemas.openxmlformats.org/officeDocument/2006/relationships/hyperlink" Target="http://www.espnfc.us/match?gameId=323765" TargetMode="External"/><Relationship Id="rId476" Type="http://schemas.openxmlformats.org/officeDocument/2006/relationships/hyperlink" Target="http://www.espnfc.us/match?gameId=323775" TargetMode="External"/><Relationship Id="rId477" Type="http://schemas.openxmlformats.org/officeDocument/2006/relationships/hyperlink" Target="http://www.espnfc.us/match?gameId=323780" TargetMode="External"/><Relationship Id="rId478" Type="http://schemas.openxmlformats.org/officeDocument/2006/relationships/hyperlink" Target="http://www.espnfc.us/match?gameId=334839" TargetMode="External"/><Relationship Id="rId479" Type="http://schemas.openxmlformats.org/officeDocument/2006/relationships/hyperlink" Target="http://www.espnfc.us/match?gameId=323793" TargetMode="External"/><Relationship Id="rId530" Type="http://schemas.openxmlformats.org/officeDocument/2006/relationships/hyperlink" Target="http://www.espnfc.us/match?gameId=348184" TargetMode="External"/><Relationship Id="rId531" Type="http://schemas.openxmlformats.org/officeDocument/2006/relationships/hyperlink" Target="http://www.espnfc.us/match?gameId=350142" TargetMode="External"/><Relationship Id="rId532" Type="http://schemas.openxmlformats.org/officeDocument/2006/relationships/hyperlink" Target="http://www.espnfc.us/match?gameId=364637" TargetMode="External"/><Relationship Id="rId40" Type="http://schemas.openxmlformats.org/officeDocument/2006/relationships/hyperlink" Target="http://www.espnfc.us/match?gameId=107791" TargetMode="External"/><Relationship Id="rId41" Type="http://schemas.openxmlformats.org/officeDocument/2006/relationships/hyperlink" Target="http://www.espnfc.us/match?gameId=121891" TargetMode="External"/><Relationship Id="rId42" Type="http://schemas.openxmlformats.org/officeDocument/2006/relationships/hyperlink" Target="http://www.espnfc.us/match?gameId=107647" TargetMode="External"/><Relationship Id="rId43" Type="http://schemas.openxmlformats.org/officeDocument/2006/relationships/hyperlink" Target="http://www.espnfc.us/match?gameId=107592" TargetMode="External"/><Relationship Id="rId44" Type="http://schemas.openxmlformats.org/officeDocument/2006/relationships/hyperlink" Target="http://www.espnfc.us/match?gameId=107535" TargetMode="External"/><Relationship Id="rId45" Type="http://schemas.openxmlformats.org/officeDocument/2006/relationships/hyperlink" Target="http://www.espnfc.us/match?gameId=107426" TargetMode="External"/><Relationship Id="rId46" Type="http://schemas.openxmlformats.org/officeDocument/2006/relationships/hyperlink" Target="http://www.espnfc.us/match?gameId=107373" TargetMode="External"/><Relationship Id="rId47" Type="http://schemas.openxmlformats.org/officeDocument/2006/relationships/hyperlink" Target="http://www.espnfc.us/match?gameId=182632" TargetMode="External"/><Relationship Id="rId48" Type="http://schemas.openxmlformats.org/officeDocument/2006/relationships/hyperlink" Target="http://www.espnfc.us/match?gameId=183535" TargetMode="External"/><Relationship Id="rId49" Type="http://schemas.openxmlformats.org/officeDocument/2006/relationships/hyperlink" Target="http://www.espnfc.us/match?gameId=155280" TargetMode="External"/><Relationship Id="rId533" Type="http://schemas.openxmlformats.org/officeDocument/2006/relationships/hyperlink" Target="http://www.espnfc.us/match?gameId=364638" TargetMode="External"/><Relationship Id="rId534" Type="http://schemas.openxmlformats.org/officeDocument/2006/relationships/hyperlink" Target="http://www.espnfc.us/match?gameId=348223" TargetMode="External"/><Relationship Id="rId1" Type="http://schemas.openxmlformats.org/officeDocument/2006/relationships/hyperlink" Target="http://www.espnfc.us/match?gameId=151346" TargetMode="External"/><Relationship Id="rId2" Type="http://schemas.openxmlformats.org/officeDocument/2006/relationships/hyperlink" Target="http://www.espnfc.us/match?gameId=109804" TargetMode="External"/><Relationship Id="rId3" Type="http://schemas.openxmlformats.org/officeDocument/2006/relationships/hyperlink" Target="http://www.espnfc.us/match?gameId=109762" TargetMode="External"/><Relationship Id="rId4" Type="http://schemas.openxmlformats.org/officeDocument/2006/relationships/hyperlink" Target="http://www.espnfc.us/match?gameId=109659" TargetMode="External"/><Relationship Id="rId5" Type="http://schemas.openxmlformats.org/officeDocument/2006/relationships/hyperlink" Target="http://www.espnfc.us/match?gameId=149601" TargetMode="External"/><Relationship Id="rId6" Type="http://schemas.openxmlformats.org/officeDocument/2006/relationships/hyperlink" Target="http://www.espnfc.us/match?gameId=109604" TargetMode="External"/><Relationship Id="rId7" Type="http://schemas.openxmlformats.org/officeDocument/2006/relationships/hyperlink" Target="http://www.espnfc.us/match?gameId=109542" TargetMode="External"/><Relationship Id="rId8" Type="http://schemas.openxmlformats.org/officeDocument/2006/relationships/hyperlink" Target="http://www.espnfc.us/match?gameId=109486" TargetMode="External"/><Relationship Id="rId9" Type="http://schemas.openxmlformats.org/officeDocument/2006/relationships/hyperlink" Target="http://www.espnfc.us/match?gameId=147580" TargetMode="External"/><Relationship Id="rId190" Type="http://schemas.openxmlformats.org/officeDocument/2006/relationships/hyperlink" Target="http://www.espnfc.us/match?gameId=199242" TargetMode="External"/><Relationship Id="rId191" Type="http://schemas.openxmlformats.org/officeDocument/2006/relationships/hyperlink" Target="http://www.espnfc.us/match?gameId=205518" TargetMode="External"/><Relationship Id="rId192" Type="http://schemas.openxmlformats.org/officeDocument/2006/relationships/hyperlink" Target="http://www.espnfc.us/match?gameId=199235" TargetMode="External"/><Relationship Id="rId193" Type="http://schemas.openxmlformats.org/officeDocument/2006/relationships/hyperlink" Target="http://www.espnfc.us/match?gameId=199225" TargetMode="External"/><Relationship Id="rId194" Type="http://schemas.openxmlformats.org/officeDocument/2006/relationships/hyperlink" Target="http://www.espnfc.us/match?gameId=199221" TargetMode="External"/><Relationship Id="rId195" Type="http://schemas.openxmlformats.org/officeDocument/2006/relationships/hyperlink" Target="http://www.espnfc.us/match?gameId=205508" TargetMode="External"/><Relationship Id="rId196" Type="http://schemas.openxmlformats.org/officeDocument/2006/relationships/hyperlink" Target="http://www.espnfc.us/match?gameId=199205" TargetMode="External"/><Relationship Id="rId197" Type="http://schemas.openxmlformats.org/officeDocument/2006/relationships/hyperlink" Target="http://www.espnfc.us/match?gameId=199199" TargetMode="External"/><Relationship Id="rId198" Type="http://schemas.openxmlformats.org/officeDocument/2006/relationships/hyperlink" Target="http://www.espnfc.us/match?gameId=209884" TargetMode="External"/><Relationship Id="rId199" Type="http://schemas.openxmlformats.org/officeDocument/2006/relationships/hyperlink" Target="http://www.espnfc.us/match?gameId=199186" TargetMode="External"/><Relationship Id="rId535" Type="http://schemas.openxmlformats.org/officeDocument/2006/relationships/hyperlink" Target="http://www.espnfc.us/match?gameId=348231" TargetMode="External"/><Relationship Id="rId250" Type="http://schemas.openxmlformats.org/officeDocument/2006/relationships/hyperlink" Target="http://www.espnfc.us/match?gameId=233738" TargetMode="External"/><Relationship Id="rId251" Type="http://schemas.openxmlformats.org/officeDocument/2006/relationships/hyperlink" Target="http://www.espnfc.us/match?gameId=220517" TargetMode="External"/><Relationship Id="rId252" Type="http://schemas.openxmlformats.org/officeDocument/2006/relationships/hyperlink" Target="http://www.espnfc.us/match?gameId=220471" TargetMode="External"/><Relationship Id="rId253" Type="http://schemas.openxmlformats.org/officeDocument/2006/relationships/hyperlink" Target="http://www.espnfc.us/match?gameId=233734" TargetMode="External"/><Relationship Id="rId254" Type="http://schemas.openxmlformats.org/officeDocument/2006/relationships/hyperlink" Target="http://www.espnfc.us/match?gameId=221338" TargetMode="External"/><Relationship Id="rId255" Type="http://schemas.openxmlformats.org/officeDocument/2006/relationships/hyperlink" Target="http://www.espnfc.us/match?gameId=220310" TargetMode="External"/><Relationship Id="rId256" Type="http://schemas.openxmlformats.org/officeDocument/2006/relationships/hyperlink" Target="http://www.espnfc.us/match?gameId=220301" TargetMode="External"/><Relationship Id="rId257" Type="http://schemas.openxmlformats.org/officeDocument/2006/relationships/hyperlink" Target="http://www.espnfc.us/match?gameId=234506" TargetMode="External"/><Relationship Id="rId258" Type="http://schemas.openxmlformats.org/officeDocument/2006/relationships/hyperlink" Target="http://www.espnfc.us/match?gameId=220193" TargetMode="External"/><Relationship Id="rId259" Type="http://schemas.openxmlformats.org/officeDocument/2006/relationships/hyperlink" Target="http://www.espnfc.us/match?gameId=220146" TargetMode="External"/><Relationship Id="rId536" Type="http://schemas.openxmlformats.org/officeDocument/2006/relationships/hyperlink" Target="http://www.espnfc.us/match?gameId=363611" TargetMode="External"/><Relationship Id="rId537" Type="http://schemas.openxmlformats.org/officeDocument/2006/relationships/hyperlink" Target="http://www.espnfc.us/match?gameId=348238" TargetMode="External"/><Relationship Id="rId538" Type="http://schemas.openxmlformats.org/officeDocument/2006/relationships/hyperlink" Target="http://www.espnfc.us/match?gameId=363613" TargetMode="External"/><Relationship Id="rId539" Type="http://schemas.openxmlformats.org/officeDocument/2006/relationships/hyperlink" Target="http://www.espnfc.us/match?gameId=348249" TargetMode="External"/><Relationship Id="rId310" Type="http://schemas.openxmlformats.org/officeDocument/2006/relationships/hyperlink" Target="http://www.espnfc.us/match?gameId=259086" TargetMode="External"/><Relationship Id="rId311" Type="http://schemas.openxmlformats.org/officeDocument/2006/relationships/hyperlink" Target="http://www.espnfc.us/match?gameId=243335" TargetMode="External"/><Relationship Id="rId312" Type="http://schemas.openxmlformats.org/officeDocument/2006/relationships/hyperlink" Target="http://www.espnfc.us/match?gameId=243064" TargetMode="External"/><Relationship Id="rId313" Type="http://schemas.openxmlformats.org/officeDocument/2006/relationships/hyperlink" Target="http://www.espnfc.us/match?gameId=243287" TargetMode="External"/><Relationship Id="rId314" Type="http://schemas.openxmlformats.org/officeDocument/2006/relationships/hyperlink" Target="http://www.espnfc.us/match?gameId=259223" TargetMode="External"/><Relationship Id="rId315" Type="http://schemas.openxmlformats.org/officeDocument/2006/relationships/hyperlink" Target="http://www.espnfc.us/match?gameId=243198" TargetMode="External"/><Relationship Id="rId316" Type="http://schemas.openxmlformats.org/officeDocument/2006/relationships/hyperlink" Target="http://www.espnfc.us/match?gameId=243131" TargetMode="External"/><Relationship Id="rId317" Type="http://schemas.openxmlformats.org/officeDocument/2006/relationships/hyperlink" Target="http://www.espnfc.us/match?gameId=258902" TargetMode="External"/><Relationship Id="rId318" Type="http://schemas.openxmlformats.org/officeDocument/2006/relationships/hyperlink" Target="http://www.espnfc.us/match?gameId=258899" TargetMode="External"/><Relationship Id="rId319" Type="http://schemas.openxmlformats.org/officeDocument/2006/relationships/hyperlink" Target="http://www.espnfc.us/match?gameId=242999" TargetMode="External"/><Relationship Id="rId480" Type="http://schemas.openxmlformats.org/officeDocument/2006/relationships/hyperlink" Target="http://www.espnfc.us/match?gameId=323797" TargetMode="External"/><Relationship Id="rId481" Type="http://schemas.openxmlformats.org/officeDocument/2006/relationships/hyperlink" Target="http://www.espnfc.us/match?gameId=323810" TargetMode="External"/><Relationship Id="rId482" Type="http://schemas.openxmlformats.org/officeDocument/2006/relationships/hyperlink" Target="http://www.espnfc.us/match?gameId=334842" TargetMode="External"/><Relationship Id="rId483" Type="http://schemas.openxmlformats.org/officeDocument/2006/relationships/hyperlink" Target="http://www.espnfc.us/match?gameId=323818" TargetMode="External"/><Relationship Id="rId484" Type="http://schemas.openxmlformats.org/officeDocument/2006/relationships/hyperlink" Target="http://www.espnfc.us/match?gameId=323827" TargetMode="External"/><Relationship Id="rId485" Type="http://schemas.openxmlformats.org/officeDocument/2006/relationships/hyperlink" Target="http://www.espnfc.us/match?gameId=323837" TargetMode="External"/><Relationship Id="rId486" Type="http://schemas.openxmlformats.org/officeDocument/2006/relationships/hyperlink" Target="http://www.espnfc.us/match?gameId=323846" TargetMode="External"/><Relationship Id="rId487" Type="http://schemas.openxmlformats.org/officeDocument/2006/relationships/hyperlink" Target="http://www.espnfc.us/match?gameId=335881" TargetMode="External"/><Relationship Id="rId488" Type="http://schemas.openxmlformats.org/officeDocument/2006/relationships/hyperlink" Target="http://www.espnfc.us/match?gameId=324021" TargetMode="External"/><Relationship Id="rId489" Type="http://schemas.openxmlformats.org/officeDocument/2006/relationships/hyperlink" Target="http://www.espnfc.us/match?gameId=335877" TargetMode="External"/><Relationship Id="rId540" Type="http://schemas.openxmlformats.org/officeDocument/2006/relationships/hyperlink" Target="http://www.espnfc.us/match?gameId=334682" TargetMode="External"/><Relationship Id="rId541" Type="http://schemas.openxmlformats.org/officeDocument/2006/relationships/hyperlink" Target="http://www.espnfc.us/match?gameId=348258" TargetMode="External"/><Relationship Id="rId542" Type="http://schemas.openxmlformats.org/officeDocument/2006/relationships/hyperlink" Target="http://www.espnfc.us/match?gameId=348267" TargetMode="External"/><Relationship Id="rId50" Type="http://schemas.openxmlformats.org/officeDocument/2006/relationships/hyperlink" Target="http://www.espnfc.us/match?gameId=155205" TargetMode="External"/><Relationship Id="rId51" Type="http://schemas.openxmlformats.org/officeDocument/2006/relationships/hyperlink" Target="http://www.espnfc.us/match?gameId=180411" TargetMode="External"/><Relationship Id="rId52" Type="http://schemas.openxmlformats.org/officeDocument/2006/relationships/hyperlink" Target="http://www.espnfc.us/match?gameId=155127" TargetMode="External"/><Relationship Id="rId53" Type="http://schemas.openxmlformats.org/officeDocument/2006/relationships/hyperlink" Target="http://www.espnfc.us/match?gameId=180576" TargetMode="External"/><Relationship Id="rId54" Type="http://schemas.openxmlformats.org/officeDocument/2006/relationships/hyperlink" Target="http://www.espnfc.us/match?gameId=154971" TargetMode="External"/><Relationship Id="rId55" Type="http://schemas.openxmlformats.org/officeDocument/2006/relationships/hyperlink" Target="http://www.espnfc.us/match?gameId=154882" TargetMode="External"/><Relationship Id="rId56" Type="http://schemas.openxmlformats.org/officeDocument/2006/relationships/hyperlink" Target="http://www.espnfc.us/match?gameId=154694" TargetMode="External"/><Relationship Id="rId57" Type="http://schemas.openxmlformats.org/officeDocument/2006/relationships/hyperlink" Target="http://www.espnfc.us/match?gameId=177496" TargetMode="External"/><Relationship Id="rId58" Type="http://schemas.openxmlformats.org/officeDocument/2006/relationships/hyperlink" Target="http://www.espnfc.us/match?gameId=169928" TargetMode="External"/><Relationship Id="rId59" Type="http://schemas.openxmlformats.org/officeDocument/2006/relationships/hyperlink" Target="http://www.espnfc.us/match?gameId=154532" TargetMode="External"/><Relationship Id="rId543" Type="http://schemas.openxmlformats.org/officeDocument/2006/relationships/hyperlink" Target="http://www.espnfc.us/match?gameId=358622" TargetMode="External"/><Relationship Id="rId544" Type="http://schemas.openxmlformats.org/officeDocument/2006/relationships/hyperlink" Target="http://www.espnfc.us/match?gameId=348273" TargetMode="External"/><Relationship Id="rId545" Type="http://schemas.openxmlformats.org/officeDocument/2006/relationships/hyperlink" Target="http://www.espnfc.us/match?gameId=360215" TargetMode="External"/><Relationship Id="rId546" Type="http://schemas.openxmlformats.org/officeDocument/2006/relationships/hyperlink" Target="http://www.espnfc.us/match?gameId=348285" TargetMode="External"/><Relationship Id="rId547" Type="http://schemas.openxmlformats.org/officeDocument/2006/relationships/hyperlink" Target="http://www.espnfc.us/match?gameId=348295" TargetMode="External"/><Relationship Id="rId548" Type="http://schemas.openxmlformats.org/officeDocument/2006/relationships/hyperlink" Target="http://www.espnfc.us/match?gameId=358629" TargetMode="External"/><Relationship Id="rId549" Type="http://schemas.openxmlformats.org/officeDocument/2006/relationships/hyperlink" Target="http://www.espnfc.us/match?gameId=348305" TargetMode="External"/><Relationship Id="rId600" Type="http://schemas.openxmlformats.org/officeDocument/2006/relationships/hyperlink" Target="http://www.espnfc.us/match?gameId=339907" TargetMode="External"/><Relationship Id="rId601" Type="http://schemas.openxmlformats.org/officeDocument/2006/relationships/hyperlink" Target="http://www.espnfc.us/match?gameId=337315" TargetMode="External"/><Relationship Id="rId602" Type="http://schemas.openxmlformats.org/officeDocument/2006/relationships/hyperlink" Target="http://www.espnfc.us/report?gameId=364825" TargetMode="External"/><Relationship Id="rId603" Type="http://schemas.openxmlformats.org/officeDocument/2006/relationships/hyperlink" Target="http://www.espnfc.us/match?gameId=392450" TargetMode="External"/><Relationship Id="rId604" Type="http://schemas.openxmlformats.org/officeDocument/2006/relationships/hyperlink" Target="http://www.espnfc.us/match?gameId=372841" TargetMode="External"/><Relationship Id="rId605" Type="http://schemas.openxmlformats.org/officeDocument/2006/relationships/hyperlink" Target="http://www.espnfc.us/match?gameId=372884" TargetMode="External"/><Relationship Id="rId606" Type="http://schemas.openxmlformats.org/officeDocument/2006/relationships/hyperlink" Target="http://www.espnfc.us/match?gameId=372865" TargetMode="External"/><Relationship Id="rId607" Type="http://schemas.openxmlformats.org/officeDocument/2006/relationships/hyperlink" Target="http://www.espnfc.us/match?gameId=391814" TargetMode="External"/><Relationship Id="rId608" Type="http://schemas.openxmlformats.org/officeDocument/2006/relationships/hyperlink" Target="http://www.espnfc.us/match?gameId=372872" TargetMode="External"/><Relationship Id="rId609" Type="http://schemas.openxmlformats.org/officeDocument/2006/relationships/hyperlink" Target="http://www.espnfc.us/match?gameId=391815" TargetMode="External"/><Relationship Id="rId260" Type="http://schemas.openxmlformats.org/officeDocument/2006/relationships/hyperlink" Target="http://www.espnfc.us/match?gameId=232320" TargetMode="External"/><Relationship Id="rId261" Type="http://schemas.openxmlformats.org/officeDocument/2006/relationships/hyperlink" Target="http://www.espnfc.us/match?gameId=220076" TargetMode="External"/><Relationship Id="rId262" Type="http://schemas.openxmlformats.org/officeDocument/2006/relationships/hyperlink" Target="http://www.espnfc.us/match?gameId=220032" TargetMode="External"/><Relationship Id="rId263" Type="http://schemas.openxmlformats.org/officeDocument/2006/relationships/hyperlink" Target="http://www.espnfc.us/match?gameId=219984" TargetMode="External"/><Relationship Id="rId264" Type="http://schemas.openxmlformats.org/officeDocument/2006/relationships/hyperlink" Target="http://www.espnfc.us/match?gameId=230662" TargetMode="External"/><Relationship Id="rId265" Type="http://schemas.openxmlformats.org/officeDocument/2006/relationships/hyperlink" Target="http://www.espnfc.us/match?gameId=230593" TargetMode="External"/><Relationship Id="rId266" Type="http://schemas.openxmlformats.org/officeDocument/2006/relationships/hyperlink" Target="http://www.espnfc.us/match?gameId=219845" TargetMode="External"/><Relationship Id="rId267" Type="http://schemas.openxmlformats.org/officeDocument/2006/relationships/hyperlink" Target="http://www.espnfc.us/match?gameId=230591" TargetMode="External"/><Relationship Id="rId268" Type="http://schemas.openxmlformats.org/officeDocument/2006/relationships/hyperlink" Target="http://www.espnfc.us/match?gameId=228840" TargetMode="External"/><Relationship Id="rId269" Type="http://schemas.openxmlformats.org/officeDocument/2006/relationships/hyperlink" Target="http://www.espnfc.us/match?gameId=230003" TargetMode="External"/><Relationship Id="rId320" Type="http://schemas.openxmlformats.org/officeDocument/2006/relationships/hyperlink" Target="http://www.espnfc.us/match?gameId=242918" TargetMode="External"/><Relationship Id="rId321" Type="http://schemas.openxmlformats.org/officeDocument/2006/relationships/hyperlink" Target="http://www.espnfc.us/match?gameId=246337" TargetMode="External"/><Relationship Id="rId322" Type="http://schemas.openxmlformats.org/officeDocument/2006/relationships/hyperlink" Target="http://www.espnfc.us/match?gameId=254749" TargetMode="External"/><Relationship Id="rId323" Type="http://schemas.openxmlformats.org/officeDocument/2006/relationships/hyperlink" Target="http://www.espnfc.us/match?gameId=242781" TargetMode="External"/><Relationship Id="rId324" Type="http://schemas.openxmlformats.org/officeDocument/2006/relationships/hyperlink" Target="http://www.espnfc.us/match?gameId=242720" TargetMode="External"/><Relationship Id="rId325" Type="http://schemas.openxmlformats.org/officeDocument/2006/relationships/hyperlink" Target="http://www.espnfc.us/match?gameId=242665" TargetMode="External"/><Relationship Id="rId326" Type="http://schemas.openxmlformats.org/officeDocument/2006/relationships/hyperlink" Target="http://www.espnfc.us/match?gameId=254702" TargetMode="External"/><Relationship Id="rId327" Type="http://schemas.openxmlformats.org/officeDocument/2006/relationships/hyperlink" Target="http://www.espnfc.us/match?gameId=242601" TargetMode="External"/><Relationship Id="rId328" Type="http://schemas.openxmlformats.org/officeDocument/2006/relationships/hyperlink" Target="http://www.espnfc.us/match?gameId=246355" TargetMode="External"/><Relationship Id="rId329" Type="http://schemas.openxmlformats.org/officeDocument/2006/relationships/hyperlink" Target="http://www.espnfc.us/match?gameId=242492" TargetMode="External"/><Relationship Id="rId490" Type="http://schemas.openxmlformats.org/officeDocument/2006/relationships/hyperlink" Target="http://www.espnfc.us/match?gameId=323865" TargetMode="External"/><Relationship Id="rId491" Type="http://schemas.openxmlformats.org/officeDocument/2006/relationships/hyperlink" Target="http://www.espnfc.us/match?gameId=334952" TargetMode="External"/><Relationship Id="rId492" Type="http://schemas.openxmlformats.org/officeDocument/2006/relationships/hyperlink" Target="http://www.espnfc.us/match?gameId=335279" TargetMode="External"/><Relationship Id="rId493" Type="http://schemas.openxmlformats.org/officeDocument/2006/relationships/hyperlink" Target="http://www.espnfc.us/match?gameId=323882" TargetMode="External"/><Relationship Id="rId494" Type="http://schemas.openxmlformats.org/officeDocument/2006/relationships/hyperlink" Target="http://www.espnfc.us/match?gameId=333464" TargetMode="External"/><Relationship Id="rId495" Type="http://schemas.openxmlformats.org/officeDocument/2006/relationships/hyperlink" Target="http://www.espnfc.us/match?gameId=323887" TargetMode="External"/><Relationship Id="rId496" Type="http://schemas.openxmlformats.org/officeDocument/2006/relationships/hyperlink" Target="http://www.espnfc.us/match?gameId=323902" TargetMode="External"/><Relationship Id="rId497" Type="http://schemas.openxmlformats.org/officeDocument/2006/relationships/hyperlink" Target="http://www.espnfc.us/match?gameId=323904" TargetMode="External"/><Relationship Id="rId498" Type="http://schemas.openxmlformats.org/officeDocument/2006/relationships/hyperlink" Target="http://www.espnfc.us/match?gameId=331180" TargetMode="External"/><Relationship Id="rId499" Type="http://schemas.openxmlformats.org/officeDocument/2006/relationships/hyperlink" Target="http://www.espnfc.us/match?gameId=323920" TargetMode="External"/><Relationship Id="rId100" Type="http://schemas.openxmlformats.org/officeDocument/2006/relationships/hyperlink" Target="http://www.espnfc.us/match?gameId=151740" TargetMode="External"/><Relationship Id="rId101" Type="http://schemas.openxmlformats.org/officeDocument/2006/relationships/hyperlink" Target="http://www.espnfc.us/match?gameId=151726" TargetMode="External"/><Relationship Id="rId102" Type="http://schemas.openxmlformats.org/officeDocument/2006/relationships/hyperlink" Target="http://www.espnfc.us/match?gameId=150297" TargetMode="External"/><Relationship Id="rId103" Type="http://schemas.openxmlformats.org/officeDocument/2006/relationships/hyperlink" Target="http://www.espnfc.us/match?gameId=150290" TargetMode="External"/><Relationship Id="rId104" Type="http://schemas.openxmlformats.org/officeDocument/2006/relationships/hyperlink" Target="http://www.espnfc.us/match?gameId=150282" TargetMode="External"/><Relationship Id="rId105" Type="http://schemas.openxmlformats.org/officeDocument/2006/relationships/hyperlink" Target="http://www.espnfc.us/match?gameId=150273" TargetMode="External"/><Relationship Id="rId106" Type="http://schemas.openxmlformats.org/officeDocument/2006/relationships/hyperlink" Target="http://www.espnfc.us/match?gameId=147931" TargetMode="External"/><Relationship Id="rId107" Type="http://schemas.openxmlformats.org/officeDocument/2006/relationships/hyperlink" Target="http://www.espnfc.us/match?gameId=139051" TargetMode="External"/><Relationship Id="rId108" Type="http://schemas.openxmlformats.org/officeDocument/2006/relationships/hyperlink" Target="http://www.espnfc.us/match?gameId=186137" TargetMode="External"/><Relationship Id="rId109" Type="http://schemas.openxmlformats.org/officeDocument/2006/relationships/hyperlink" Target="http://www.espnfc.us/match?gameId=196146" TargetMode="External"/><Relationship Id="rId60" Type="http://schemas.openxmlformats.org/officeDocument/2006/relationships/hyperlink" Target="http://www.espnfc.us/match?gameId=154461" TargetMode="External"/><Relationship Id="rId61" Type="http://schemas.openxmlformats.org/officeDocument/2006/relationships/hyperlink" Target="http://www.espnfc.us/match?gameId=169924" TargetMode="External"/><Relationship Id="rId62" Type="http://schemas.openxmlformats.org/officeDocument/2006/relationships/hyperlink" Target="http://www.espnfc.us/match?gameId=174152" TargetMode="External"/><Relationship Id="rId63" Type="http://schemas.openxmlformats.org/officeDocument/2006/relationships/hyperlink" Target="http://www.espnfc.us/match?gameId=169916" TargetMode="External"/><Relationship Id="rId64" Type="http://schemas.openxmlformats.org/officeDocument/2006/relationships/hyperlink" Target="http://www.espnfc.us/match?gameId=154209" TargetMode="External"/><Relationship Id="rId65" Type="http://schemas.openxmlformats.org/officeDocument/2006/relationships/hyperlink" Target="http://www.espnfc.us/match?gameId=154193" TargetMode="External"/><Relationship Id="rId66" Type="http://schemas.openxmlformats.org/officeDocument/2006/relationships/hyperlink" Target="http://www.espnfc.us/match?gameId=170014" TargetMode="External"/><Relationship Id="rId67" Type="http://schemas.openxmlformats.org/officeDocument/2006/relationships/hyperlink" Target="http://www.espnfc.us/match?gameId=169913" TargetMode="External"/><Relationship Id="rId68" Type="http://schemas.openxmlformats.org/officeDocument/2006/relationships/hyperlink" Target="http://www.espnfc.us/match?gameId=154065" TargetMode="External"/><Relationship Id="rId69" Type="http://schemas.openxmlformats.org/officeDocument/2006/relationships/hyperlink" Target="http://www.espnfc.us/match?gameId=169999" TargetMode="External"/><Relationship Id="rId550" Type="http://schemas.openxmlformats.org/officeDocument/2006/relationships/hyperlink" Target="http://www.espnfc.us/match?gameId=348314" TargetMode="External"/><Relationship Id="rId551" Type="http://schemas.openxmlformats.org/officeDocument/2006/relationships/hyperlink" Target="http://www.espnfc.us/match?gameId=360213" TargetMode="External"/><Relationship Id="rId552" Type="http://schemas.openxmlformats.org/officeDocument/2006/relationships/hyperlink" Target="http://www.espnfc.us/match?gameId=348318" TargetMode="External"/><Relationship Id="rId553" Type="http://schemas.openxmlformats.org/officeDocument/2006/relationships/hyperlink" Target="http://www.espnfc.us/match?gameId=359100" TargetMode="External"/><Relationship Id="rId554" Type="http://schemas.openxmlformats.org/officeDocument/2006/relationships/hyperlink" Target="http://www.espnfc.us/match?gameId=348332" TargetMode="External"/><Relationship Id="rId555" Type="http://schemas.openxmlformats.org/officeDocument/2006/relationships/hyperlink" Target="http://www.espnfc.us/match?gameId=359096" TargetMode="External"/><Relationship Id="rId556" Type="http://schemas.openxmlformats.org/officeDocument/2006/relationships/hyperlink" Target="http://www.espnfc.us/match?gameId=358210" TargetMode="External"/><Relationship Id="rId557" Type="http://schemas.openxmlformats.org/officeDocument/2006/relationships/hyperlink" Target="http://www.espnfc.us/match?gameId=348350" TargetMode="External"/><Relationship Id="rId558" Type="http://schemas.openxmlformats.org/officeDocument/2006/relationships/hyperlink" Target="http://www.espnfc.us/match?gameId=348358" TargetMode="External"/><Relationship Id="rId559" Type="http://schemas.openxmlformats.org/officeDocument/2006/relationships/hyperlink" Target="http://www.espnfc.us/match?gameId=348363" TargetMode="External"/><Relationship Id="rId610" Type="http://schemas.openxmlformats.org/officeDocument/2006/relationships/hyperlink" Target="http://www.espnfc.us/match?gameId=391321" TargetMode="External"/><Relationship Id="rId611" Type="http://schemas.openxmlformats.org/officeDocument/2006/relationships/hyperlink" Target="http://www.espnfc.us/match?gameId=391322" TargetMode="External"/><Relationship Id="rId612" Type="http://schemas.openxmlformats.org/officeDocument/2006/relationships/hyperlink" Target="http://www.espnfc.us/match?gameId=372914" TargetMode="External"/><Relationship Id="rId613" Type="http://schemas.openxmlformats.org/officeDocument/2006/relationships/hyperlink" Target="http://www.espnfc.us/match?gameId=372923" TargetMode="External"/><Relationship Id="rId614" Type="http://schemas.openxmlformats.org/officeDocument/2006/relationships/hyperlink" Target="http://www.espnfc.us/match?gameId=372928" TargetMode="External"/><Relationship Id="rId615" Type="http://schemas.openxmlformats.org/officeDocument/2006/relationships/hyperlink" Target="http://www.espnfc.us/match?gameId=383632" TargetMode="External"/><Relationship Id="rId616" Type="http://schemas.openxmlformats.org/officeDocument/2006/relationships/hyperlink" Target="http://www.espnfc.us/match?gameId=372944" TargetMode="External"/><Relationship Id="rId617" Type="http://schemas.openxmlformats.org/officeDocument/2006/relationships/hyperlink" Target="http://www.espnfc.us/match?gameId=372952" TargetMode="External"/><Relationship Id="rId270" Type="http://schemas.openxmlformats.org/officeDocument/2006/relationships/hyperlink" Target="http://www.espnfc.us/match?gameId=228826" TargetMode="External"/><Relationship Id="rId271" Type="http://schemas.openxmlformats.org/officeDocument/2006/relationships/hyperlink" Target="http://www.espnfc.us/match?gameId=219596" TargetMode="External"/><Relationship Id="rId272" Type="http://schemas.openxmlformats.org/officeDocument/2006/relationships/hyperlink" Target="http://www.espnfc.us/match?gameId=219555" TargetMode="External"/><Relationship Id="rId273" Type="http://schemas.openxmlformats.org/officeDocument/2006/relationships/hyperlink" Target="http://www.espnfc.us/match?gameId=228790" TargetMode="External"/><Relationship Id="rId274" Type="http://schemas.openxmlformats.org/officeDocument/2006/relationships/hyperlink" Target="http://www.espnfc.us/match?gameId=219493" TargetMode="External"/><Relationship Id="rId275" Type="http://schemas.openxmlformats.org/officeDocument/2006/relationships/hyperlink" Target="http://www.espnfc.us/match?gameId=219428" TargetMode="External"/><Relationship Id="rId276" Type="http://schemas.openxmlformats.org/officeDocument/2006/relationships/hyperlink" Target="http://www.espnfc.us/match?gameId=228767" TargetMode="External"/><Relationship Id="rId277" Type="http://schemas.openxmlformats.org/officeDocument/2006/relationships/hyperlink" Target="http://www.espnfc.us/match?gameId=219340" TargetMode="External"/><Relationship Id="rId278" Type="http://schemas.openxmlformats.org/officeDocument/2006/relationships/hyperlink" Target="http://www.espnfc.us/match?gameId=221312" TargetMode="External"/><Relationship Id="rId279" Type="http://schemas.openxmlformats.org/officeDocument/2006/relationships/hyperlink" Target="http://www.espnfc.us/match?gameId=228760" TargetMode="External"/><Relationship Id="rId618" Type="http://schemas.openxmlformats.org/officeDocument/2006/relationships/hyperlink" Target="http://www.espnfc.us/match?gameId=386663" TargetMode="External"/><Relationship Id="rId619" Type="http://schemas.openxmlformats.org/officeDocument/2006/relationships/hyperlink" Target="http://www.espnfc.us/match?gameId=372963" TargetMode="External"/><Relationship Id="rId330" Type="http://schemas.openxmlformats.org/officeDocument/2006/relationships/hyperlink" Target="http://www.espnfc.us/match?gameId=254742" TargetMode="External"/><Relationship Id="rId331" Type="http://schemas.openxmlformats.org/officeDocument/2006/relationships/hyperlink" Target="http://www.espnfc.us/match?gameId=242393" TargetMode="External"/><Relationship Id="rId332" Type="http://schemas.openxmlformats.org/officeDocument/2006/relationships/hyperlink" Target="http://www.espnfc.us/match?gameId=236424" TargetMode="External"/><Relationship Id="rId333" Type="http://schemas.openxmlformats.org/officeDocument/2006/relationships/hyperlink" Target="http://www.espnfc.us/match?gameId=236404" TargetMode="External"/><Relationship Id="rId334" Type="http://schemas.openxmlformats.org/officeDocument/2006/relationships/hyperlink" Target="http://www.espnfc.us/match?gameId=242296" TargetMode="External"/><Relationship Id="rId335" Type="http://schemas.openxmlformats.org/officeDocument/2006/relationships/hyperlink" Target="http://www.espnfc.us/match?gameId=254661" TargetMode="External"/><Relationship Id="rId336" Type="http://schemas.openxmlformats.org/officeDocument/2006/relationships/hyperlink" Target="http://www.espnfc.us/match?gameId=242221" TargetMode="External"/><Relationship Id="rId337" Type="http://schemas.openxmlformats.org/officeDocument/2006/relationships/hyperlink" Target="http://www.espnfc.us/match?gameId=254966" TargetMode="External"/><Relationship Id="rId338" Type="http://schemas.openxmlformats.org/officeDocument/2006/relationships/hyperlink" Target="http://www.espnfc.us/match?gameId=246359" TargetMode="External"/><Relationship Id="rId339" Type="http://schemas.openxmlformats.org/officeDocument/2006/relationships/hyperlink" Target="http://www.espnfc.us/match?gameId=254725" TargetMode="External"/><Relationship Id="rId110" Type="http://schemas.openxmlformats.org/officeDocument/2006/relationships/hyperlink" Target="http://www.espnfc.us/match?gameId=186097" TargetMode="External"/><Relationship Id="rId111" Type="http://schemas.openxmlformats.org/officeDocument/2006/relationships/hyperlink" Target="http://www.espnfc.us/match?gameId=185987" TargetMode="External"/><Relationship Id="rId112" Type="http://schemas.openxmlformats.org/officeDocument/2006/relationships/hyperlink" Target="http://www.espnfc.us/match?gameId=195375" TargetMode="External"/><Relationship Id="rId113" Type="http://schemas.openxmlformats.org/officeDocument/2006/relationships/hyperlink" Target="http://www.espnfc.us/match?gameId=192471" TargetMode="External"/><Relationship Id="rId114" Type="http://schemas.openxmlformats.org/officeDocument/2006/relationships/hyperlink" Target="http://www.espnfc.us/match?gameId=185851" TargetMode="External"/><Relationship Id="rId115" Type="http://schemas.openxmlformats.org/officeDocument/2006/relationships/hyperlink" Target="http://www.espnfc.us/match?gameId=195006" TargetMode="External"/><Relationship Id="rId70" Type="http://schemas.openxmlformats.org/officeDocument/2006/relationships/hyperlink" Target="http://www.espnfc.us/match?gameId=153992" TargetMode="External"/><Relationship Id="rId71" Type="http://schemas.openxmlformats.org/officeDocument/2006/relationships/hyperlink" Target="http://www.espnfc.us/match?gameId=169873" TargetMode="External"/><Relationship Id="rId72" Type="http://schemas.openxmlformats.org/officeDocument/2006/relationships/hyperlink" Target="http://www.espnfc.us/match?gameId=169791" TargetMode="External"/><Relationship Id="rId73" Type="http://schemas.openxmlformats.org/officeDocument/2006/relationships/hyperlink" Target="http://www.espnfc.us/match?gameId=169772" TargetMode="External"/><Relationship Id="rId74" Type="http://schemas.openxmlformats.org/officeDocument/2006/relationships/hyperlink" Target="http://www.espnfc.us/match?gameId=153833" TargetMode="External"/><Relationship Id="rId75" Type="http://schemas.openxmlformats.org/officeDocument/2006/relationships/hyperlink" Target="http://www.espnfc.us/match?gameId=153814" TargetMode="External"/><Relationship Id="rId76" Type="http://schemas.openxmlformats.org/officeDocument/2006/relationships/hyperlink" Target="http://www.espnfc.us/match?gameId=153692" TargetMode="External"/><Relationship Id="rId77" Type="http://schemas.openxmlformats.org/officeDocument/2006/relationships/hyperlink" Target="http://www.espnfc.us/match?gameId=153604" TargetMode="External"/><Relationship Id="rId78" Type="http://schemas.openxmlformats.org/officeDocument/2006/relationships/hyperlink" Target="http://www.espnfc.us/match?gameId=169569" TargetMode="External"/><Relationship Id="rId79" Type="http://schemas.openxmlformats.org/officeDocument/2006/relationships/hyperlink" Target="http://www.espnfc.us/match?gameId=153452" TargetMode="External"/><Relationship Id="rId116" Type="http://schemas.openxmlformats.org/officeDocument/2006/relationships/hyperlink" Target="http://www.espnfc.us/match?gameId=192489" TargetMode="External"/><Relationship Id="rId117" Type="http://schemas.openxmlformats.org/officeDocument/2006/relationships/hyperlink" Target="http://www.espnfc.us/match?gameId=185776" TargetMode="External"/><Relationship Id="rId118" Type="http://schemas.openxmlformats.org/officeDocument/2006/relationships/hyperlink" Target="http://www.espnfc.us/match?gameId=192485" TargetMode="External"/><Relationship Id="rId119" Type="http://schemas.openxmlformats.org/officeDocument/2006/relationships/hyperlink" Target="http://www.espnfc.us/match?gameId=192484" TargetMode="External"/><Relationship Id="rId560" Type="http://schemas.openxmlformats.org/officeDocument/2006/relationships/hyperlink" Target="http://www.espnfc.us/match?gameId=358278" TargetMode="External"/><Relationship Id="rId561" Type="http://schemas.openxmlformats.org/officeDocument/2006/relationships/hyperlink" Target="http://www.espnfc.us/match?gameId=350161" TargetMode="External"/><Relationship Id="rId562" Type="http://schemas.openxmlformats.org/officeDocument/2006/relationships/hyperlink" Target="http://www.espnfc.us/match?gameId=355720" TargetMode="External"/><Relationship Id="rId563" Type="http://schemas.openxmlformats.org/officeDocument/2006/relationships/hyperlink" Target="http://www.espnfc.us/match?gameId=348380" TargetMode="External"/><Relationship Id="rId564" Type="http://schemas.openxmlformats.org/officeDocument/2006/relationships/hyperlink" Target="http://www.espnfc.us/match?gameId=357750" TargetMode="External"/><Relationship Id="rId565" Type="http://schemas.openxmlformats.org/officeDocument/2006/relationships/hyperlink" Target="http://www.espnfc.us/match?gameId=348394" TargetMode="External"/><Relationship Id="rId566" Type="http://schemas.openxmlformats.org/officeDocument/2006/relationships/hyperlink" Target="http://www.espnfc.us/match?gameId=355712" TargetMode="External"/><Relationship Id="rId567" Type="http://schemas.openxmlformats.org/officeDocument/2006/relationships/hyperlink" Target="http://www.espnfc.us/match?gameId=348397" TargetMode="External"/><Relationship Id="rId568" Type="http://schemas.openxmlformats.org/officeDocument/2006/relationships/hyperlink" Target="http://www.espnfc.us/match?gameId=348412" TargetMode="External"/><Relationship Id="rId569" Type="http://schemas.openxmlformats.org/officeDocument/2006/relationships/hyperlink" Target="http://www.espnfc.us/match?gameId=355688" TargetMode="External"/><Relationship Id="rId620" Type="http://schemas.openxmlformats.org/officeDocument/2006/relationships/hyperlink" Target="http://www.espnfc.us/match?gameId=383638" TargetMode="External"/><Relationship Id="rId621" Type="http://schemas.openxmlformats.org/officeDocument/2006/relationships/hyperlink" Target="http://www.espnfc.us/match?gameId=387326" TargetMode="External"/><Relationship Id="rId622" Type="http://schemas.openxmlformats.org/officeDocument/2006/relationships/hyperlink" Target="http://www.espnfc.us/match?gameId=387325" TargetMode="External"/><Relationship Id="rId623" Type="http://schemas.openxmlformats.org/officeDocument/2006/relationships/hyperlink" Target="http://www.espnfc.us/match?gameId=373002" TargetMode="External"/><Relationship Id="rId624" Type="http://schemas.openxmlformats.org/officeDocument/2006/relationships/hyperlink" Target="http://www.espnfc.us/match?gameId=386737" TargetMode="External"/><Relationship Id="rId625" Type="http://schemas.openxmlformats.org/officeDocument/2006/relationships/hyperlink" Target="http://www.espnfc.us/match?gameId=373012" TargetMode="External"/><Relationship Id="rId626" Type="http://schemas.openxmlformats.org/officeDocument/2006/relationships/hyperlink" Target="http://www.espnfc.us/match?gameId=386733" TargetMode="External"/><Relationship Id="rId627" Type="http://schemas.openxmlformats.org/officeDocument/2006/relationships/hyperlink" Target="http://www.espnfc.us/match?gameId=373022" TargetMode="External"/><Relationship Id="rId280" Type="http://schemas.openxmlformats.org/officeDocument/2006/relationships/hyperlink" Target="http://www.espnfc.us/match?gameId=219239" TargetMode="External"/><Relationship Id="rId281" Type="http://schemas.openxmlformats.org/officeDocument/2006/relationships/hyperlink" Target="http://www.espnfc.us/match?gameId=221293" TargetMode="External"/><Relationship Id="rId282" Type="http://schemas.openxmlformats.org/officeDocument/2006/relationships/hyperlink" Target="http://www.espnfc.us/match?gameId=221290" TargetMode="External"/><Relationship Id="rId283" Type="http://schemas.openxmlformats.org/officeDocument/2006/relationships/hyperlink" Target="http://www.espnfc.us/match?gameId=266961" TargetMode="External"/><Relationship Id="rId284" Type="http://schemas.openxmlformats.org/officeDocument/2006/relationships/hyperlink" Target="http://www.espnfc.us/match?gameId=244531" TargetMode="External"/><Relationship Id="rId285" Type="http://schemas.openxmlformats.org/officeDocument/2006/relationships/hyperlink" Target="http://www.espnfc.us/match?gameId=244323" TargetMode="External"/><Relationship Id="rId286" Type="http://schemas.openxmlformats.org/officeDocument/2006/relationships/hyperlink" Target="http://www.espnfc.us/match?gameId=244509" TargetMode="External"/><Relationship Id="rId287" Type="http://schemas.openxmlformats.org/officeDocument/2006/relationships/hyperlink" Target="http://www.espnfc.us/match?gameId=266495" TargetMode="External"/><Relationship Id="rId288" Type="http://schemas.openxmlformats.org/officeDocument/2006/relationships/hyperlink" Target="http://www.espnfc.us/match?gameId=244446" TargetMode="External"/><Relationship Id="rId289" Type="http://schemas.openxmlformats.org/officeDocument/2006/relationships/hyperlink" Target="http://www.espnfc.us/match?gameId=266496" TargetMode="External"/><Relationship Id="rId628" Type="http://schemas.openxmlformats.org/officeDocument/2006/relationships/hyperlink" Target="http://www.espnfc.us/match?gameId=383901" TargetMode="External"/><Relationship Id="rId629" Type="http://schemas.openxmlformats.org/officeDocument/2006/relationships/hyperlink" Target="http://www.espnfc.us/match?gameId=373032" TargetMode="External"/><Relationship Id="rId340" Type="http://schemas.openxmlformats.org/officeDocument/2006/relationships/hyperlink" Target="http://www.espnfc.us/match?gameId=232280" TargetMode="External"/><Relationship Id="rId341" Type="http://schemas.openxmlformats.org/officeDocument/2006/relationships/hyperlink" Target="http://www.espnfc.us/match?gameId=232273" TargetMode="External"/><Relationship Id="rId342" Type="http://schemas.openxmlformats.org/officeDocument/2006/relationships/hyperlink" Target="http://www.espnfc.us/match?gameId=232264" TargetMode="External"/><Relationship Id="rId343" Type="http://schemas.openxmlformats.org/officeDocument/2006/relationships/hyperlink" Target="http://www.espnfc.us/match?gameId=232257" TargetMode="External"/><Relationship Id="rId344" Type="http://schemas.openxmlformats.org/officeDocument/2006/relationships/hyperlink" Target="http://www.espnfc.us/match?gameId=238266" TargetMode="External"/><Relationship Id="rId345" Type="http://schemas.openxmlformats.org/officeDocument/2006/relationships/hyperlink" Target="http://www.espnfc.us/match?gameId=197503" TargetMode="External"/><Relationship Id="rId346" Type="http://schemas.openxmlformats.org/officeDocument/2006/relationships/hyperlink" Target="http://www.espnfc.us/match?gameId=197481" TargetMode="External"/><Relationship Id="rId347" Type="http://schemas.openxmlformats.org/officeDocument/2006/relationships/hyperlink" Target="http://www.espnfc.us/match?gameId=197459" TargetMode="External"/><Relationship Id="rId348" Type="http://schemas.openxmlformats.org/officeDocument/2006/relationships/hyperlink" Target="http://www.espnfc.us/match?gameId=197441" TargetMode="External"/><Relationship Id="rId349" Type="http://schemas.openxmlformats.org/officeDocument/2006/relationships/hyperlink" Target="http://www.espnfc.us/match?gameId=197418" TargetMode="External"/><Relationship Id="rId400" Type="http://schemas.openxmlformats.org/officeDocument/2006/relationships/hyperlink" Target="http://www.espnfc.us/match?gameId=302101" TargetMode="External"/><Relationship Id="rId401" Type="http://schemas.openxmlformats.org/officeDocument/2006/relationships/hyperlink" Target="http://www.espnfc.us/match?gameId=315491" TargetMode="External"/><Relationship Id="rId402" Type="http://schemas.openxmlformats.org/officeDocument/2006/relationships/hyperlink" Target="http://www.espnfc.us/match?gameId=315488" TargetMode="External"/><Relationship Id="rId403" Type="http://schemas.openxmlformats.org/officeDocument/2006/relationships/hyperlink" Target="http://www.espnfc.us/match?gameId=301882" TargetMode="External"/><Relationship Id="rId404" Type="http://schemas.openxmlformats.org/officeDocument/2006/relationships/hyperlink" Target="http://www.espnfc.us/match?gameId=313675" TargetMode="External"/><Relationship Id="rId405" Type="http://schemas.openxmlformats.org/officeDocument/2006/relationships/hyperlink" Target="http://www.espnfc.us/match?gameId=301944" TargetMode="External"/><Relationship Id="rId406" Type="http://schemas.openxmlformats.org/officeDocument/2006/relationships/hyperlink" Target="http://www.espnfc.us/match?gameId=315208" TargetMode="External"/><Relationship Id="rId407" Type="http://schemas.openxmlformats.org/officeDocument/2006/relationships/hyperlink" Target="http://www.espnfc.us/match?gameId=301996" TargetMode="External"/><Relationship Id="rId408" Type="http://schemas.openxmlformats.org/officeDocument/2006/relationships/hyperlink" Target="http://www.espnfc.us/match?gameId=315212" TargetMode="External"/><Relationship Id="rId409" Type="http://schemas.openxmlformats.org/officeDocument/2006/relationships/hyperlink" Target="http://www.espnfc.us/match?gameId=301843" TargetMode="External"/><Relationship Id="rId120" Type="http://schemas.openxmlformats.org/officeDocument/2006/relationships/hyperlink" Target="http://www.espnfc.us/match?gameId=194227" TargetMode="External"/><Relationship Id="rId121" Type="http://schemas.openxmlformats.org/officeDocument/2006/relationships/hyperlink" Target="http://www.espnfc.us/match?gameId=194733" TargetMode="External"/><Relationship Id="rId122" Type="http://schemas.openxmlformats.org/officeDocument/2006/relationships/hyperlink" Target="http://www.espnfc.us/match?gameId=185512" TargetMode="External"/><Relationship Id="rId123" Type="http://schemas.openxmlformats.org/officeDocument/2006/relationships/hyperlink" Target="http://www.espnfc.us/match?gameId=185457" TargetMode="External"/><Relationship Id="rId124" Type="http://schemas.openxmlformats.org/officeDocument/2006/relationships/hyperlink" Target="http://www.espnfc.us/match?gameId=185463" TargetMode="External"/><Relationship Id="rId125" Type="http://schemas.openxmlformats.org/officeDocument/2006/relationships/hyperlink" Target="http://www.espnfc.us/match?gameId=185331" TargetMode="External"/><Relationship Id="rId80" Type="http://schemas.openxmlformats.org/officeDocument/2006/relationships/hyperlink" Target="http://www.espnfc.us/match?gameId=153378" TargetMode="External"/><Relationship Id="rId81" Type="http://schemas.openxmlformats.org/officeDocument/2006/relationships/hyperlink" Target="http://www.espnfc.us/match?gameId=169198" TargetMode="External"/><Relationship Id="rId82" Type="http://schemas.openxmlformats.org/officeDocument/2006/relationships/hyperlink" Target="http://www.espnfc.us/match?gameId=153304" TargetMode="External"/><Relationship Id="rId83" Type="http://schemas.openxmlformats.org/officeDocument/2006/relationships/hyperlink" Target="http://www.espnfc.us/match?gameId=153288" TargetMode="External"/><Relationship Id="rId84" Type="http://schemas.openxmlformats.org/officeDocument/2006/relationships/hyperlink" Target="http://www.espnfc.us/match?gameId=153245" TargetMode="External"/><Relationship Id="rId85" Type="http://schemas.openxmlformats.org/officeDocument/2006/relationships/hyperlink" Target="http://www.espnfc.us/match?gameId=168116" TargetMode="External"/><Relationship Id="rId86" Type="http://schemas.openxmlformats.org/officeDocument/2006/relationships/hyperlink" Target="http://www.espnfc.us/match?gameId=153095" TargetMode="External"/><Relationship Id="rId87" Type="http://schemas.openxmlformats.org/officeDocument/2006/relationships/hyperlink" Target="http://www.espnfc.us/match?gameId=153082" TargetMode="External"/><Relationship Id="rId88" Type="http://schemas.openxmlformats.org/officeDocument/2006/relationships/hyperlink" Target="http://www.espnfc.us/match?gameId=166656" TargetMode="External"/><Relationship Id="rId89" Type="http://schemas.openxmlformats.org/officeDocument/2006/relationships/hyperlink" Target="http://www.espnfc.us/match?gameId=152893" TargetMode="External"/><Relationship Id="rId126" Type="http://schemas.openxmlformats.org/officeDocument/2006/relationships/hyperlink" Target="http://www.espnfc.us/match?gameId=192403" TargetMode="External"/><Relationship Id="rId127" Type="http://schemas.openxmlformats.org/officeDocument/2006/relationships/hyperlink" Target="http://www.espnfc.us/match?gameId=192087" TargetMode="External"/><Relationship Id="rId128" Type="http://schemas.openxmlformats.org/officeDocument/2006/relationships/hyperlink" Target="http://www.espnfc.us/match?gameId=186520" TargetMode="External"/><Relationship Id="rId129" Type="http://schemas.openxmlformats.org/officeDocument/2006/relationships/hyperlink" Target="http://www.espnfc.us/match?gameId=185211" TargetMode="External"/><Relationship Id="rId570" Type="http://schemas.openxmlformats.org/officeDocument/2006/relationships/hyperlink" Target="http://www.espnfc.us/match?gameId=348423" TargetMode="External"/><Relationship Id="rId571" Type="http://schemas.openxmlformats.org/officeDocument/2006/relationships/hyperlink" Target="http://www.espnfc.us/match?gameId=348430" TargetMode="External"/><Relationship Id="rId572" Type="http://schemas.openxmlformats.org/officeDocument/2006/relationships/hyperlink" Target="http://www.espnfc.us/match?gameId=355680" TargetMode="External"/><Relationship Id="rId573" Type="http://schemas.openxmlformats.org/officeDocument/2006/relationships/hyperlink" Target="http://www.espnfc.us/match?gameId=348436" TargetMode="External"/><Relationship Id="rId574" Type="http://schemas.openxmlformats.org/officeDocument/2006/relationships/hyperlink" Target="http://www.espnfc.us/match?gameId=334659" TargetMode="External"/><Relationship Id="rId575" Type="http://schemas.openxmlformats.org/officeDocument/2006/relationships/hyperlink" Target="http://www.espnfc.us/match?gameId=334638" TargetMode="External"/><Relationship Id="rId576" Type="http://schemas.openxmlformats.org/officeDocument/2006/relationships/hyperlink" Target="http://www.espnfc.us/match?gameId=348447" TargetMode="External"/><Relationship Id="rId577" Type="http://schemas.openxmlformats.org/officeDocument/2006/relationships/hyperlink" Target="http://www.espnfc.us/match?gameId=355663" TargetMode="External"/><Relationship Id="rId578" Type="http://schemas.openxmlformats.org/officeDocument/2006/relationships/hyperlink" Target="http://www.espnfc.us/match?gameId=348455" TargetMode="External"/><Relationship Id="rId579" Type="http://schemas.openxmlformats.org/officeDocument/2006/relationships/hyperlink" Target="http://www.espnfc.us/match?gameId=348465" TargetMode="External"/><Relationship Id="rId630" Type="http://schemas.openxmlformats.org/officeDocument/2006/relationships/hyperlink" Target="http://www.espnfc.us/match?gameId=383893" TargetMode="External"/><Relationship Id="rId631" Type="http://schemas.openxmlformats.org/officeDocument/2006/relationships/hyperlink" Target="http://www.espnfc.us/match?gameId=373039" TargetMode="External"/><Relationship Id="rId632" Type="http://schemas.openxmlformats.org/officeDocument/2006/relationships/hyperlink" Target="http://www.espnfc.us/match?gameId=373053" TargetMode="External"/><Relationship Id="rId633" Type="http://schemas.openxmlformats.org/officeDocument/2006/relationships/hyperlink" Target="http://www.espnfc.us/match?gameId=373064" TargetMode="External"/><Relationship Id="rId634" Type="http://schemas.openxmlformats.org/officeDocument/2006/relationships/hyperlink" Target="http://www.espnfc.us/match?gameId=380709" TargetMode="External"/><Relationship Id="rId635" Type="http://schemas.openxmlformats.org/officeDocument/2006/relationships/hyperlink" Target="http://www.espnfc.us/match?gameId=373084" TargetMode="External"/><Relationship Id="rId636" Type="http://schemas.openxmlformats.org/officeDocument/2006/relationships/hyperlink" Target="http://www.espnfc.us/match?gameId=382194" TargetMode="External"/><Relationship Id="rId637" Type="http://schemas.openxmlformats.org/officeDocument/2006/relationships/hyperlink" Target="http://www.espnfc.us/match?gameId=382199" TargetMode="External"/><Relationship Id="rId290" Type="http://schemas.openxmlformats.org/officeDocument/2006/relationships/hyperlink" Target="http://www.espnfc.us/match?gameId=244387" TargetMode="External"/><Relationship Id="rId291" Type="http://schemas.openxmlformats.org/officeDocument/2006/relationships/hyperlink" Target="http://www.espnfc.us/match?gameId=243781" TargetMode="External"/><Relationship Id="rId292" Type="http://schemas.openxmlformats.org/officeDocument/2006/relationships/hyperlink" Target="http://www.espnfc.us/match?gameId=265555" TargetMode="External"/><Relationship Id="rId293" Type="http://schemas.openxmlformats.org/officeDocument/2006/relationships/hyperlink" Target="http://www.espnfc.us/match?gameId=244218" TargetMode="External"/><Relationship Id="rId294" Type="http://schemas.openxmlformats.org/officeDocument/2006/relationships/hyperlink" Target="http://www.espnfc.us/match?gameId=265556" TargetMode="External"/><Relationship Id="rId295" Type="http://schemas.openxmlformats.org/officeDocument/2006/relationships/hyperlink" Target="http://www.espnfc.us/match?gameId=244150" TargetMode="External"/><Relationship Id="rId296" Type="http://schemas.openxmlformats.org/officeDocument/2006/relationships/hyperlink" Target="http://www.espnfc.us/match?gameId=236444" TargetMode="External"/><Relationship Id="rId297" Type="http://schemas.openxmlformats.org/officeDocument/2006/relationships/hyperlink" Target="http://www.espnfc.us/match?gameId=244054" TargetMode="External"/><Relationship Id="rId298" Type="http://schemas.openxmlformats.org/officeDocument/2006/relationships/hyperlink" Target="http://www.espnfc.us/match?gameId=243992" TargetMode="External"/><Relationship Id="rId299" Type="http://schemas.openxmlformats.org/officeDocument/2006/relationships/hyperlink" Target="http://www.espnfc.us/match?gameId=260516" TargetMode="External"/><Relationship Id="rId638" Type="http://schemas.openxmlformats.org/officeDocument/2006/relationships/hyperlink" Target="http://www.espnfc.us/match?gameId=373094" TargetMode="External"/><Relationship Id="rId639" Type="http://schemas.openxmlformats.org/officeDocument/2006/relationships/hyperlink" Target="http://www.espnfc.us/match?gameId=380742" TargetMode="External"/><Relationship Id="rId350" Type="http://schemas.openxmlformats.org/officeDocument/2006/relationships/hyperlink" Target="http://www.espnfc.us/match?gameId=197397" TargetMode="External"/><Relationship Id="rId351" Type="http://schemas.openxmlformats.org/officeDocument/2006/relationships/hyperlink" Target="http://www.espnfc.us/match?gameId=197377" TargetMode="External"/><Relationship Id="rId352" Type="http://schemas.openxmlformats.org/officeDocument/2006/relationships/hyperlink" Target="http://www.espnfc.us/match?gameId=197330" TargetMode="External"/><Relationship Id="rId353" Type="http://schemas.openxmlformats.org/officeDocument/2006/relationships/hyperlink" Target="http://www.espnfc.us/match?gameId=197311" TargetMode="External"/><Relationship Id="rId354" Type="http://schemas.openxmlformats.org/officeDocument/2006/relationships/hyperlink" Target="http://www.espnfc.us/match?gameId=197290" TargetMode="External"/><Relationship Id="rId355" Type="http://schemas.openxmlformats.org/officeDocument/2006/relationships/hyperlink" Target="http://www.espnfc.us/match?gameId=197282" TargetMode="External"/><Relationship Id="rId356" Type="http://schemas.openxmlformats.org/officeDocument/2006/relationships/hyperlink" Target="http://www.espnfc.us/match?gameId=197260" TargetMode="External"/><Relationship Id="rId357" Type="http://schemas.openxmlformats.org/officeDocument/2006/relationships/hyperlink" Target="http://www.espnfc.us/match?gameId=197240" TargetMode="External"/><Relationship Id="rId358" Type="http://schemas.openxmlformats.org/officeDocument/2006/relationships/hyperlink" Target="http://www.espnfc.us/match?gameId=275575" TargetMode="External"/><Relationship Id="rId359" Type="http://schemas.openxmlformats.org/officeDocument/2006/relationships/hyperlink" Target="http://www.espnfc.us/match?gameId=275584" TargetMode="External"/><Relationship Id="rId410" Type="http://schemas.openxmlformats.org/officeDocument/2006/relationships/hyperlink" Target="http://www.espnfc.us/match?gameId=310992" TargetMode="External"/><Relationship Id="rId411" Type="http://schemas.openxmlformats.org/officeDocument/2006/relationships/hyperlink" Target="http://www.espnfc.us/match?gameId=301919" TargetMode="External"/><Relationship Id="rId412" Type="http://schemas.openxmlformats.org/officeDocument/2006/relationships/hyperlink" Target="http://www.espnfc.us/match?gameId=302182" TargetMode="External"/><Relationship Id="rId413" Type="http://schemas.openxmlformats.org/officeDocument/2006/relationships/hyperlink" Target="http://www.espnfc.us/match?gameId=311000" TargetMode="External"/><Relationship Id="rId414" Type="http://schemas.openxmlformats.org/officeDocument/2006/relationships/hyperlink" Target="http://www.espnfc.us/match?gameId=301941" TargetMode="External"/><Relationship Id="rId415" Type="http://schemas.openxmlformats.org/officeDocument/2006/relationships/hyperlink" Target="http://www.espnfc.us/match?gameId=301979" TargetMode="External"/><Relationship Id="rId416" Type="http://schemas.openxmlformats.org/officeDocument/2006/relationships/hyperlink" Target="http://www.espnfc.us/match?gameId=301934" TargetMode="External"/><Relationship Id="rId417" Type="http://schemas.openxmlformats.org/officeDocument/2006/relationships/hyperlink" Target="http://www.espnfc.us/match?gameId=312205" TargetMode="External"/><Relationship Id="rId418" Type="http://schemas.openxmlformats.org/officeDocument/2006/relationships/hyperlink" Target="http://www.espnfc.us/match?gameId=301862" TargetMode="External"/><Relationship Id="rId419" Type="http://schemas.openxmlformats.org/officeDocument/2006/relationships/hyperlink" Target="http://www.espnfc.us/match?gameId=312248" TargetMode="External"/><Relationship Id="rId130" Type="http://schemas.openxmlformats.org/officeDocument/2006/relationships/hyperlink" Target="http://www.espnfc.us/match?gameId=185153" TargetMode="External"/><Relationship Id="rId131" Type="http://schemas.openxmlformats.org/officeDocument/2006/relationships/hyperlink" Target="http://www.espnfc.us/match?gameId=192054" TargetMode="External"/><Relationship Id="rId132" Type="http://schemas.openxmlformats.org/officeDocument/2006/relationships/hyperlink" Target="http://www.espnfc.us/match?gameId=185074" TargetMode="External"/><Relationship Id="rId133" Type="http://schemas.openxmlformats.org/officeDocument/2006/relationships/hyperlink" Target="http://www.espnfc.us/match?gameId=186641" TargetMode="External"/><Relationship Id="rId134" Type="http://schemas.openxmlformats.org/officeDocument/2006/relationships/hyperlink" Target="http://www.espnfc.us/match?gameId=186514" TargetMode="External"/><Relationship Id="rId135" Type="http://schemas.openxmlformats.org/officeDocument/2006/relationships/hyperlink" Target="http://www.espnfc.us/match?gameId=188838" TargetMode="External"/><Relationship Id="rId90" Type="http://schemas.openxmlformats.org/officeDocument/2006/relationships/hyperlink" Target="http://www.espnfc.us/match?gameId=152799" TargetMode="External"/><Relationship Id="rId91" Type="http://schemas.openxmlformats.org/officeDocument/2006/relationships/hyperlink" Target="http://www.espnfc.us/match?gameId=164159" TargetMode="External"/><Relationship Id="rId92" Type="http://schemas.openxmlformats.org/officeDocument/2006/relationships/hyperlink" Target="http://www.espnfc.us/match?gameId=152642" TargetMode="External"/><Relationship Id="rId93" Type="http://schemas.openxmlformats.org/officeDocument/2006/relationships/hyperlink" Target="http://www.espnfc.us/match?gameId=152623" TargetMode="External"/><Relationship Id="rId94" Type="http://schemas.openxmlformats.org/officeDocument/2006/relationships/hyperlink" Target="http://www.espnfc.us/match?gameId=161999" TargetMode="External"/><Relationship Id="rId95" Type="http://schemas.openxmlformats.org/officeDocument/2006/relationships/hyperlink" Target="http://www.espnfc.us/match?gameId=152458" TargetMode="External"/><Relationship Id="rId96" Type="http://schemas.openxmlformats.org/officeDocument/2006/relationships/hyperlink" Target="http://www.espnfc.us/match?gameId=152227" TargetMode="External"/><Relationship Id="rId97" Type="http://schemas.openxmlformats.org/officeDocument/2006/relationships/hyperlink" Target="http://www.espnfc.us/match?gameId=152174" TargetMode="External"/><Relationship Id="rId98" Type="http://schemas.openxmlformats.org/officeDocument/2006/relationships/hyperlink" Target="http://www.espnfc.us/match?gameId=158355" TargetMode="External"/><Relationship Id="rId99" Type="http://schemas.openxmlformats.org/officeDocument/2006/relationships/hyperlink" Target="http://www.espnfc.us/match?gameId=152160" TargetMode="External"/><Relationship Id="rId136" Type="http://schemas.openxmlformats.org/officeDocument/2006/relationships/hyperlink" Target="http://www.espnfc.us/match?gameId=184978" TargetMode="External"/><Relationship Id="rId137" Type="http://schemas.openxmlformats.org/officeDocument/2006/relationships/hyperlink" Target="http://www.espnfc.us/match?gameId=190351" TargetMode="External"/><Relationship Id="rId138" Type="http://schemas.openxmlformats.org/officeDocument/2006/relationships/hyperlink" Target="http://www.espnfc.us/match?gameId=186510" TargetMode="External"/><Relationship Id="rId139" Type="http://schemas.openxmlformats.org/officeDocument/2006/relationships/hyperlink" Target="http://www.espnfc.us/match?gameId=188814" TargetMode="External"/><Relationship Id="rId580" Type="http://schemas.openxmlformats.org/officeDocument/2006/relationships/hyperlink" Target="http://www.espnfc.us/match?gameId=355640" TargetMode="External"/><Relationship Id="rId581" Type="http://schemas.openxmlformats.org/officeDocument/2006/relationships/hyperlink" Target="http://www.espnfc.us/match?gameId=348476" TargetMode="External"/><Relationship Id="rId582" Type="http://schemas.openxmlformats.org/officeDocument/2006/relationships/hyperlink" Target="http://www.espnfc.us/match?gameId=334615" TargetMode="External"/><Relationship Id="rId583" Type="http://schemas.openxmlformats.org/officeDocument/2006/relationships/hyperlink" Target="http://www.espnfc.us/match?gameId=334595" TargetMode="External"/><Relationship Id="rId584" Type="http://schemas.openxmlformats.org/officeDocument/2006/relationships/hyperlink" Target="http://www.espnfc.us/match?gameId=348481" TargetMode="External"/><Relationship Id="rId585" Type="http://schemas.openxmlformats.org/officeDocument/2006/relationships/hyperlink" Target="http://www.espnfc.us/match?gameId=352089" TargetMode="External"/><Relationship Id="rId586" Type="http://schemas.openxmlformats.org/officeDocument/2006/relationships/hyperlink" Target="http://www.espnfc.us/match?gameId=348493" TargetMode="External"/><Relationship Id="rId587" Type="http://schemas.openxmlformats.org/officeDocument/2006/relationships/hyperlink" Target="http://www.espnfc.us/match?gameId=352088" TargetMode="External"/><Relationship Id="rId588" Type="http://schemas.openxmlformats.org/officeDocument/2006/relationships/hyperlink" Target="http://www.espnfc.us/match?gameId=348504" TargetMode="External"/><Relationship Id="rId589" Type="http://schemas.openxmlformats.org/officeDocument/2006/relationships/hyperlink" Target="http://www.espnfc.us/match?gameId=352295" TargetMode="External"/><Relationship Id="rId640" Type="http://schemas.openxmlformats.org/officeDocument/2006/relationships/hyperlink" Target="http://www.espnfc.us/match?gameId=373103" TargetMode="External"/><Relationship Id="rId641" Type="http://schemas.openxmlformats.org/officeDocument/2006/relationships/hyperlink" Target="http://www.espnfc.us/match?gameId=373116" TargetMode="External"/><Relationship Id="rId642" Type="http://schemas.openxmlformats.org/officeDocument/2006/relationships/hyperlink" Target="http://www.espnfc.us/match?gameId=373124" TargetMode="External"/><Relationship Id="rId643" Type="http://schemas.openxmlformats.org/officeDocument/2006/relationships/hyperlink" Target="http://www.espnfc.us/match?gameId=380744" TargetMode="External"/><Relationship Id="rId644" Type="http://schemas.openxmlformats.org/officeDocument/2006/relationships/hyperlink" Target="http://www.espnfc.us/match?gameId=373132" TargetMode="External"/><Relationship Id="rId645" Type="http://schemas.openxmlformats.org/officeDocument/2006/relationships/hyperlink" Target="http://www.espnfc.us/match?gameId=334780" TargetMode="External"/><Relationship Id="rId646" Type="http://schemas.openxmlformats.org/officeDocument/2006/relationships/hyperlink" Target="http://www.espnfc.us/match?gameId=373143" TargetMode="External"/><Relationship Id="rId647" Type="http://schemas.openxmlformats.org/officeDocument/2006/relationships/hyperlink" Target="http://www.espnfc.us/match?gameId=380761" TargetMode="External"/><Relationship Id="rId648" Type="http://schemas.openxmlformats.org/officeDocument/2006/relationships/hyperlink" Target="http://www.espnfc.us/match?gameId=373148" TargetMode="External"/><Relationship Id="rId649" Type="http://schemas.openxmlformats.org/officeDocument/2006/relationships/hyperlink" Target="http://www.espnfc.us/match?gameId=373163" TargetMode="External"/><Relationship Id="rId360" Type="http://schemas.openxmlformats.org/officeDocument/2006/relationships/hyperlink" Target="http://www.espnfc.us/match?gameId=275882" TargetMode="External"/><Relationship Id="rId361" Type="http://schemas.openxmlformats.org/officeDocument/2006/relationships/hyperlink" Target="http://www.espnfc.us/match?gameId=275746" TargetMode="External"/><Relationship Id="rId362" Type="http://schemas.openxmlformats.org/officeDocument/2006/relationships/hyperlink" Target="http://www.espnfc.us/match?gameId=275649" TargetMode="External"/><Relationship Id="rId363" Type="http://schemas.openxmlformats.org/officeDocument/2006/relationships/hyperlink" Target="http://www.espnfc.us/match?gameId=275723" TargetMode="External"/><Relationship Id="rId364" Type="http://schemas.openxmlformats.org/officeDocument/2006/relationships/hyperlink" Target="http://www.espnfc.us/match?gameId=275564" TargetMode="External"/><Relationship Id="rId365" Type="http://schemas.openxmlformats.org/officeDocument/2006/relationships/hyperlink" Target="http://www.espnfc.us/match?gameId=275741" TargetMode="External"/><Relationship Id="rId366" Type="http://schemas.openxmlformats.org/officeDocument/2006/relationships/hyperlink" Target="http://www.espnfc.us/match?gameId=275589" TargetMode="External"/><Relationship Id="rId367" Type="http://schemas.openxmlformats.org/officeDocument/2006/relationships/hyperlink" Target="http://www.espnfc.us/match?gameId=275726" TargetMode="External"/><Relationship Id="rId368" Type="http://schemas.openxmlformats.org/officeDocument/2006/relationships/hyperlink" Target="http://www.espnfc.us/match?gameId=275938" TargetMode="External"/><Relationship Id="rId369" Type="http://schemas.openxmlformats.org/officeDocument/2006/relationships/hyperlink" Target="http://www.espnfc.us/match?gameId=275719" TargetMode="External"/><Relationship Id="rId420" Type="http://schemas.openxmlformats.org/officeDocument/2006/relationships/hyperlink" Target="http://www.espnfc.us/match?gameId=301942" TargetMode="External"/><Relationship Id="rId421" Type="http://schemas.openxmlformats.org/officeDocument/2006/relationships/hyperlink" Target="http://www.espnfc.us/match?gameId=312044" TargetMode="External"/><Relationship Id="rId422" Type="http://schemas.openxmlformats.org/officeDocument/2006/relationships/hyperlink" Target="http://www.espnfc.us/match?gameId=301973" TargetMode="External"/><Relationship Id="rId423" Type="http://schemas.openxmlformats.org/officeDocument/2006/relationships/hyperlink" Target="http://www.espnfc.us/match?gameId=311951" TargetMode="External"/><Relationship Id="rId424" Type="http://schemas.openxmlformats.org/officeDocument/2006/relationships/hyperlink" Target="http://www.espnfc.us/match?gameId=301848" TargetMode="External"/><Relationship Id="rId425" Type="http://schemas.openxmlformats.org/officeDocument/2006/relationships/hyperlink" Target="http://www.espnfc.us/match?gameId=302036" TargetMode="External"/><Relationship Id="rId426" Type="http://schemas.openxmlformats.org/officeDocument/2006/relationships/hyperlink" Target="http://www.espnfc.us/match?gameId=311145" TargetMode="External"/><Relationship Id="rId427" Type="http://schemas.openxmlformats.org/officeDocument/2006/relationships/hyperlink" Target="http://www.espnfc.us/match?gameId=302041" TargetMode="External"/><Relationship Id="rId428" Type="http://schemas.openxmlformats.org/officeDocument/2006/relationships/hyperlink" Target="http://www.espnfc.us/match?gameId=301855" TargetMode="External"/><Relationship Id="rId429" Type="http://schemas.openxmlformats.org/officeDocument/2006/relationships/hyperlink" Target="http://www.espnfc.us/match?gameId=307816" TargetMode="External"/><Relationship Id="rId140" Type="http://schemas.openxmlformats.org/officeDocument/2006/relationships/hyperlink" Target="http://www.espnfc.us/match?gameId=184876" TargetMode="External"/><Relationship Id="rId141" Type="http://schemas.openxmlformats.org/officeDocument/2006/relationships/hyperlink" Target="http://www.espnfc.us/match?gameId=190284" TargetMode="External"/><Relationship Id="rId142" Type="http://schemas.openxmlformats.org/officeDocument/2006/relationships/hyperlink" Target="http://www.espnfc.us/match?gameId=186503" TargetMode="External"/><Relationship Id="rId143" Type="http://schemas.openxmlformats.org/officeDocument/2006/relationships/hyperlink" Target="http://www.espnfc.us/match?gameId=188807" TargetMode="External"/><Relationship Id="rId144" Type="http://schemas.openxmlformats.org/officeDocument/2006/relationships/hyperlink" Target="http://www.espnfc.us/match?gameId=184762" TargetMode="External"/><Relationship Id="rId145" Type="http://schemas.openxmlformats.org/officeDocument/2006/relationships/hyperlink" Target="http://www.espnfc.us/match?gameId=184725" TargetMode="External"/><Relationship Id="rId146" Type="http://schemas.openxmlformats.org/officeDocument/2006/relationships/hyperlink" Target="http://www.espnfc.us/match?gameId=188782" TargetMode="External"/><Relationship Id="rId147" Type="http://schemas.openxmlformats.org/officeDocument/2006/relationships/hyperlink" Target="http://www.espnfc.us/match?gameId=184654" TargetMode="External"/><Relationship Id="rId148" Type="http://schemas.openxmlformats.org/officeDocument/2006/relationships/hyperlink" Target="http://www.espnfc.us/match?gameId=184593" TargetMode="External"/><Relationship Id="rId149" Type="http://schemas.openxmlformats.org/officeDocument/2006/relationships/hyperlink" Target="http://www.espnfc.us/match?gameId=188767" TargetMode="External"/><Relationship Id="rId590" Type="http://schemas.openxmlformats.org/officeDocument/2006/relationships/hyperlink" Target="http://www.espnfc.us/match?gameId=347512" TargetMode="External"/><Relationship Id="rId591" Type="http://schemas.openxmlformats.org/officeDocument/2006/relationships/hyperlink" Target="http://www.espnfc.us/match?gameId=347513" TargetMode="External"/><Relationship Id="rId592" Type="http://schemas.openxmlformats.org/officeDocument/2006/relationships/hyperlink" Target="http://www.espnfc.us/match?gameId=347514" TargetMode="External"/><Relationship Id="rId593" Type="http://schemas.openxmlformats.org/officeDocument/2006/relationships/hyperlink" Target="http://www.espnfc.us/match?gameId=347515" TargetMode="External"/><Relationship Id="rId200" Type="http://schemas.openxmlformats.org/officeDocument/2006/relationships/hyperlink" Target="http://www.espnfc.us/match?gameId=205487" TargetMode="External"/><Relationship Id="rId201" Type="http://schemas.openxmlformats.org/officeDocument/2006/relationships/hyperlink" Target="http://www.espnfc.us/match?gameId=199173" TargetMode="External"/><Relationship Id="rId202" Type="http://schemas.openxmlformats.org/officeDocument/2006/relationships/hyperlink" Target="http://www.espnfc.us/match?gameId=199170" TargetMode="External"/><Relationship Id="rId203" Type="http://schemas.openxmlformats.org/officeDocument/2006/relationships/hyperlink" Target="http://www.espnfc.us/match?gameId=205477" TargetMode="External"/><Relationship Id="rId204" Type="http://schemas.openxmlformats.org/officeDocument/2006/relationships/hyperlink" Target="http://www.espnfc.us/match?gameId=205658" TargetMode="External"/><Relationship Id="rId205" Type="http://schemas.openxmlformats.org/officeDocument/2006/relationships/hyperlink" Target="http://www.espnfc.us/match?gameId=205454" TargetMode="External"/><Relationship Id="rId206" Type="http://schemas.openxmlformats.org/officeDocument/2006/relationships/hyperlink" Target="http://www.espnfc.us/match?gameId=199139" TargetMode="External"/><Relationship Id="rId207" Type="http://schemas.openxmlformats.org/officeDocument/2006/relationships/hyperlink" Target="http://www.espnfc.us/match?gameId=199130" TargetMode="External"/><Relationship Id="rId208" Type="http://schemas.openxmlformats.org/officeDocument/2006/relationships/hyperlink" Target="http://www.espnfc.us/match?gameId=199118" TargetMode="External"/><Relationship Id="rId209" Type="http://schemas.openxmlformats.org/officeDocument/2006/relationships/hyperlink" Target="http://www.espnfc.us/match?gameId=199106" TargetMode="External"/><Relationship Id="rId594" Type="http://schemas.openxmlformats.org/officeDocument/2006/relationships/hyperlink" Target="http://www.espnfc.us/match?gameId=345929" TargetMode="External"/><Relationship Id="rId595" Type="http://schemas.openxmlformats.org/officeDocument/2006/relationships/hyperlink" Target="http://www.espnfc.us/match?gameId=343870" TargetMode="External"/><Relationship Id="rId596" Type="http://schemas.openxmlformats.org/officeDocument/2006/relationships/hyperlink" Target="http://www.espnfc.us/match?gameId=334203" TargetMode="External"/><Relationship Id="rId597" Type="http://schemas.openxmlformats.org/officeDocument/2006/relationships/hyperlink" Target="http://www.espnfc.us/match?gameId=334194" TargetMode="External"/><Relationship Id="rId598" Type="http://schemas.openxmlformats.org/officeDocument/2006/relationships/hyperlink" Target="http://www.espnfc.us/match?gameId=334183" TargetMode="External"/><Relationship Id="rId599" Type="http://schemas.openxmlformats.org/officeDocument/2006/relationships/hyperlink" Target="http://www.espnfc.us/match?gameId=340588" TargetMode="External"/><Relationship Id="rId650" Type="http://schemas.openxmlformats.org/officeDocument/2006/relationships/hyperlink" Target="http://www.espnfc.us/match?gameId=373171" TargetMode="External"/><Relationship Id="rId651" Type="http://schemas.openxmlformats.org/officeDocument/2006/relationships/hyperlink" Target="http://www.espnfc.us/match?gameId=380789" TargetMode="External"/><Relationship Id="rId652" Type="http://schemas.openxmlformats.org/officeDocument/2006/relationships/hyperlink" Target="http://www.espnfc.us/match?gameId=373182" TargetMode="External"/><Relationship Id="rId653" Type="http://schemas.openxmlformats.org/officeDocument/2006/relationships/hyperlink" Target="http://www.espnfc.us/match?gameId=334740" TargetMode="External"/><Relationship Id="rId654" Type="http://schemas.openxmlformats.org/officeDocument/2006/relationships/hyperlink" Target="http://www.espnfc.us/match?gameId=373187" TargetMode="External"/><Relationship Id="rId655" Type="http://schemas.openxmlformats.org/officeDocument/2006/relationships/hyperlink" Target="http://www.espnfc.us/match?gameId=373202" TargetMode="External"/><Relationship Id="rId656" Type="http://schemas.openxmlformats.org/officeDocument/2006/relationships/hyperlink" Target="http://www.espnfc.us/match?gameId=373215" TargetMode="External"/><Relationship Id="rId657" Type="http://schemas.openxmlformats.org/officeDocument/2006/relationships/hyperlink" Target="http://www.espnfc.us/match?gameId=370688" TargetMode="External"/><Relationship Id="rId658" Type="http://schemas.openxmlformats.org/officeDocument/2006/relationships/hyperlink" Target="http://www.espnfc.us/match?gameId=377932" TargetMode="External"/><Relationship Id="rId659" Type="http://schemas.openxmlformats.org/officeDocument/2006/relationships/hyperlink" Target="http://www.espnfc.us/match?gameId=377890" TargetMode="External"/><Relationship Id="rId370" Type="http://schemas.openxmlformats.org/officeDocument/2006/relationships/hyperlink" Target="http://www.espnfc.us/match?gameId=275688" TargetMode="External"/><Relationship Id="rId371" Type="http://schemas.openxmlformats.org/officeDocument/2006/relationships/hyperlink" Target="http://www.espnfc.us/match?gameId=285592" TargetMode="External"/><Relationship Id="rId372" Type="http://schemas.openxmlformats.org/officeDocument/2006/relationships/hyperlink" Target="http://www.espnfc.us/match?gameId=275818" TargetMode="External"/><Relationship Id="rId373" Type="http://schemas.openxmlformats.org/officeDocument/2006/relationships/hyperlink" Target="http://www.espnfc.us/match?gameId=275562" TargetMode="External"/><Relationship Id="rId374" Type="http://schemas.openxmlformats.org/officeDocument/2006/relationships/hyperlink" Target="http://www.espnfc.us/match?gameId=275756" TargetMode="External"/><Relationship Id="rId375" Type="http://schemas.openxmlformats.org/officeDocument/2006/relationships/hyperlink" Target="http://www.espnfc.us/match?gameId=285596" TargetMode="External"/><Relationship Id="rId376" Type="http://schemas.openxmlformats.org/officeDocument/2006/relationships/hyperlink" Target="http://www.espnfc.us/match?gameId=275828" TargetMode="External"/><Relationship Id="rId377" Type="http://schemas.openxmlformats.org/officeDocument/2006/relationships/hyperlink" Target="http://www.espnfc.us/match?gameId=275655" TargetMode="External"/><Relationship Id="rId378" Type="http://schemas.openxmlformats.org/officeDocument/2006/relationships/hyperlink" Target="http://www.espnfc.us/match?gameId=275875" TargetMode="External"/><Relationship Id="rId379" Type="http://schemas.openxmlformats.org/officeDocument/2006/relationships/hyperlink" Target="http://www.espnfc.us/match?gameId=275692" TargetMode="External"/><Relationship Id="rId430" Type="http://schemas.openxmlformats.org/officeDocument/2006/relationships/hyperlink" Target="http://www.espnfc.us/match?gameId=302146" TargetMode="External"/><Relationship Id="rId431" Type="http://schemas.openxmlformats.org/officeDocument/2006/relationships/hyperlink" Target="http://www.espnfc.us/match?gameId=301858" TargetMode="External"/><Relationship Id="rId432" Type="http://schemas.openxmlformats.org/officeDocument/2006/relationships/hyperlink" Target="http://www.espnfc.us/match?gameId=307797" TargetMode="External"/><Relationship Id="rId433" Type="http://schemas.openxmlformats.org/officeDocument/2006/relationships/hyperlink" Target="http://www.espnfc.us/match?gameId=301937" TargetMode="External"/><Relationship Id="rId434" Type="http://schemas.openxmlformats.org/officeDocument/2006/relationships/hyperlink" Target="http://www.espnfc.us/match?gameId=306980" TargetMode="External"/><Relationship Id="rId435" Type="http://schemas.openxmlformats.org/officeDocument/2006/relationships/hyperlink" Target="http://www.espnfc.us/match?gameId=302175" TargetMode="External"/><Relationship Id="rId436" Type="http://schemas.openxmlformats.org/officeDocument/2006/relationships/hyperlink" Target="http://www.espnfc.us/match?gameId=308803" TargetMode="External"/><Relationship Id="rId437" Type="http://schemas.openxmlformats.org/officeDocument/2006/relationships/hyperlink" Target="http://www.espnfc.us/match?gameId=301838" TargetMode="External"/><Relationship Id="rId438" Type="http://schemas.openxmlformats.org/officeDocument/2006/relationships/hyperlink" Target="http://www.espnfc.us/match?gameId=307867" TargetMode="External"/><Relationship Id="rId439" Type="http://schemas.openxmlformats.org/officeDocument/2006/relationships/hyperlink" Target="http://www.espnfc.us/match?gameId=301910" TargetMode="External"/><Relationship Id="rId150" Type="http://schemas.openxmlformats.org/officeDocument/2006/relationships/hyperlink" Target="http://www.espnfc.us/match?gameId=184513" TargetMode="External"/><Relationship Id="rId151" Type="http://schemas.openxmlformats.org/officeDocument/2006/relationships/hyperlink" Target="http://www.espnfc.us/match?gameId=186511" TargetMode="External"/><Relationship Id="rId152" Type="http://schemas.openxmlformats.org/officeDocument/2006/relationships/hyperlink" Target="http://www.espnfc.us/match?gameId=188758" TargetMode="External"/><Relationship Id="rId153" Type="http://schemas.openxmlformats.org/officeDocument/2006/relationships/hyperlink" Target="http://www.espnfc.us/match?gameId=186499" TargetMode="External"/><Relationship Id="rId154" Type="http://schemas.openxmlformats.org/officeDocument/2006/relationships/hyperlink" Target="http://www.espnfc.us/match?gameId=187774" TargetMode="External"/><Relationship Id="rId155" Type="http://schemas.openxmlformats.org/officeDocument/2006/relationships/hyperlink" Target="http://www.espnfc.us/match?gameId=184244" TargetMode="External"/><Relationship Id="rId156" Type="http://schemas.openxmlformats.org/officeDocument/2006/relationships/hyperlink" Target="http://www.espnfc.us/match?gameId=187713" TargetMode="External"/><Relationship Id="rId157" Type="http://schemas.openxmlformats.org/officeDocument/2006/relationships/hyperlink" Target="http://www.espnfc.us/match?gameId=174188" TargetMode="External"/><Relationship Id="rId158" Type="http://schemas.openxmlformats.org/officeDocument/2006/relationships/hyperlink" Target="http://www.espnfc.us/match?gameId=216319" TargetMode="External"/><Relationship Id="rId159" Type="http://schemas.openxmlformats.org/officeDocument/2006/relationships/hyperlink" Target="http://www.espnfc.us/match?gameId=199453" TargetMode="External"/><Relationship Id="rId210" Type="http://schemas.openxmlformats.org/officeDocument/2006/relationships/hyperlink" Target="http://www.espnfc.us/match?gameId=199099" TargetMode="External"/><Relationship Id="rId211" Type="http://schemas.openxmlformats.org/officeDocument/2006/relationships/hyperlink" Target="http://www.espnfc.us/match?gameId=199091" TargetMode="External"/><Relationship Id="rId212" Type="http://schemas.openxmlformats.org/officeDocument/2006/relationships/hyperlink" Target="http://www.espnfc.us/match?gameId=191980" TargetMode="External"/><Relationship Id="rId213" Type="http://schemas.openxmlformats.org/officeDocument/2006/relationships/hyperlink" Target="http://www.espnfc.us/match?gameId=191979" TargetMode="External"/><Relationship Id="rId214" Type="http://schemas.openxmlformats.org/officeDocument/2006/relationships/hyperlink" Target="http://www.espnfc.us/match?gameId=191976" TargetMode="External"/><Relationship Id="rId215" Type="http://schemas.openxmlformats.org/officeDocument/2006/relationships/hyperlink" Target="http://www.espnfc.us/match?gameId=191969" TargetMode="External"/><Relationship Id="rId216" Type="http://schemas.openxmlformats.org/officeDocument/2006/relationships/hyperlink" Target="http://www.espnfc.us/match?gameId=191956" TargetMode="External"/><Relationship Id="rId217" Type="http://schemas.openxmlformats.org/officeDocument/2006/relationships/hyperlink" Target="http://www.espnfc.us/match?gameId=191941" TargetMode="External"/><Relationship Id="rId218" Type="http://schemas.openxmlformats.org/officeDocument/2006/relationships/hyperlink" Target="http://www.espnfc.us/match?gameId=191925" TargetMode="External"/><Relationship Id="rId219" Type="http://schemas.openxmlformats.org/officeDocument/2006/relationships/hyperlink" Target="http://www.espnfc.us/match?gameId=194793" TargetMode="External"/><Relationship Id="rId660" Type="http://schemas.openxmlformats.org/officeDocument/2006/relationships/hyperlink" Target="http://www.espnfc.us/match?gameId=374055" TargetMode="External"/><Relationship Id="rId661" Type="http://schemas.openxmlformats.org/officeDocument/2006/relationships/hyperlink" Target="http://www.espnfc.us/match?gameId=334715" TargetMode="External"/><Relationship Id="rId662" Type="http://schemas.openxmlformats.org/officeDocument/2006/relationships/hyperlink" Target="http://www.espnfc.us/match?gameId=360180" TargetMode="External"/><Relationship Id="rId663" Type="http://schemas.openxmlformats.org/officeDocument/2006/relationships/hyperlink" Target="http://www.espnfc.us/report?gameId=447143" TargetMode="External"/><Relationship Id="rId664" Type="http://schemas.openxmlformats.org/officeDocument/2006/relationships/hyperlink" Target="http://www.espnfc.us/report?gameId=441673" TargetMode="External"/><Relationship Id="rId665" Type="http://schemas.openxmlformats.org/officeDocument/2006/relationships/hyperlink" Target="http://www.espnfc.us/match?gameId=442165" TargetMode="External"/><Relationship Id="rId666" Type="http://schemas.openxmlformats.org/officeDocument/2006/relationships/drawing" Target="../drawings/drawing3.xml"/><Relationship Id="rId380" Type="http://schemas.openxmlformats.org/officeDocument/2006/relationships/hyperlink" Target="http://www.espnfc.us/match?gameId=275690" TargetMode="External"/><Relationship Id="rId381" Type="http://schemas.openxmlformats.org/officeDocument/2006/relationships/hyperlink" Target="http://www.espnfc.us/match?gameId=275650" TargetMode="External"/><Relationship Id="rId382" Type="http://schemas.openxmlformats.org/officeDocument/2006/relationships/hyperlink" Target="http://www.espnfc.us/match?gameId=283200" TargetMode="External"/><Relationship Id="rId383" Type="http://schemas.openxmlformats.org/officeDocument/2006/relationships/hyperlink" Target="http://www.espnfc.us/match?gameId=275739" TargetMode="External"/><Relationship Id="rId384" Type="http://schemas.openxmlformats.org/officeDocument/2006/relationships/hyperlink" Target="http://www.espnfc.us/match?gameId=275714" TargetMode="External"/><Relationship Id="rId385" Type="http://schemas.openxmlformats.org/officeDocument/2006/relationships/hyperlink" Target="http://www.espnfc.us/match?gameId=283212" TargetMode="External"/><Relationship Id="rId386" Type="http://schemas.openxmlformats.org/officeDocument/2006/relationships/hyperlink" Target="http://www.espnfc.us/match?gameId=236538" TargetMode="External"/><Relationship Id="rId387" Type="http://schemas.openxmlformats.org/officeDocument/2006/relationships/hyperlink" Target="http://www.espnfc.us/match?gameId=283173" TargetMode="External"/><Relationship Id="rId388" Type="http://schemas.openxmlformats.org/officeDocument/2006/relationships/hyperlink" Target="http://www.espnfc.us/match?gameId=275847" TargetMode="External"/><Relationship Id="rId389" Type="http://schemas.openxmlformats.org/officeDocument/2006/relationships/hyperlink" Target="http://www.espnfc.us/match?gameId=275620" TargetMode="External"/><Relationship Id="rId440" Type="http://schemas.openxmlformats.org/officeDocument/2006/relationships/hyperlink" Target="http://www.espnfc.us/match?gameId=309276" TargetMode="External"/><Relationship Id="rId441" Type="http://schemas.openxmlformats.org/officeDocument/2006/relationships/hyperlink" Target="http://www.espnfc.us/match?gameId=302095" TargetMode="External"/><Relationship Id="rId442" Type="http://schemas.openxmlformats.org/officeDocument/2006/relationships/hyperlink" Target="http://www.espnfc.us/match?gameId=307874" TargetMode="External"/><Relationship Id="rId443" Type="http://schemas.openxmlformats.org/officeDocument/2006/relationships/hyperlink" Target="http://www.espnfc.us/match?gameId=302116" TargetMode="External"/><Relationship Id="rId444" Type="http://schemas.openxmlformats.org/officeDocument/2006/relationships/hyperlink" Target="http://www.espnfc.us/match?gameId=299368" TargetMode="External"/><Relationship Id="rId445" Type="http://schemas.openxmlformats.org/officeDocument/2006/relationships/hyperlink" Target="http://www.espnfc.us/match?gameId=299346" TargetMode="External"/><Relationship Id="rId446" Type="http://schemas.openxmlformats.org/officeDocument/2006/relationships/hyperlink" Target="http://www.espnfc.us/match?gameId=301960" TargetMode="External"/><Relationship Id="rId447" Type="http://schemas.openxmlformats.org/officeDocument/2006/relationships/hyperlink" Target="http://www.espnfc.us/match?gameId=307815" TargetMode="External"/><Relationship Id="rId448" Type="http://schemas.openxmlformats.org/officeDocument/2006/relationships/hyperlink" Target="http://www.espnfc.us/match?gameId=301925" TargetMode="External"/><Relationship Id="rId449" Type="http://schemas.openxmlformats.org/officeDocument/2006/relationships/hyperlink" Target="http://www.espnfc.us/match?gameId=301950" TargetMode="External"/><Relationship Id="rId500" Type="http://schemas.openxmlformats.org/officeDocument/2006/relationships/hyperlink" Target="http://www.espnfc.us/match?gameId=333023" TargetMode="External"/><Relationship Id="rId501" Type="http://schemas.openxmlformats.org/officeDocument/2006/relationships/hyperlink" Target="http://www.espnfc.us/match?gameId=333019" TargetMode="External"/><Relationship Id="rId502" Type="http://schemas.openxmlformats.org/officeDocument/2006/relationships/hyperlink" Target="http://www.espnfc.us/match?gameId=323925" TargetMode="External"/><Relationship Id="rId10" Type="http://schemas.openxmlformats.org/officeDocument/2006/relationships/hyperlink" Target="http://www.espnfc.us/match?gameId=109317" TargetMode="External"/><Relationship Id="rId11" Type="http://schemas.openxmlformats.org/officeDocument/2006/relationships/hyperlink" Target="http://www.espnfc.us/match?gameId=109224" TargetMode="External"/><Relationship Id="rId12" Type="http://schemas.openxmlformats.org/officeDocument/2006/relationships/hyperlink" Target="http://www.espnfc.us/match?gameId=143393" TargetMode="External"/><Relationship Id="rId13" Type="http://schemas.openxmlformats.org/officeDocument/2006/relationships/hyperlink" Target="http://www.espnfc.us/match?gameId=142724" TargetMode="External"/><Relationship Id="rId14" Type="http://schemas.openxmlformats.org/officeDocument/2006/relationships/hyperlink" Target="http://www.espnfc.us/match?gameId=109083" TargetMode="External"/><Relationship Id="rId15" Type="http://schemas.openxmlformats.org/officeDocument/2006/relationships/hyperlink" Target="http://www.espnfc.us/match?gameId=140923" TargetMode="External"/><Relationship Id="rId16" Type="http://schemas.openxmlformats.org/officeDocument/2006/relationships/hyperlink" Target="http://www.espnfc.us/match?gameId=109027" TargetMode="External"/><Relationship Id="rId17" Type="http://schemas.openxmlformats.org/officeDocument/2006/relationships/hyperlink" Target="http://www.espnfc.us/match?gameId=138338" TargetMode="External"/><Relationship Id="rId18" Type="http://schemas.openxmlformats.org/officeDocument/2006/relationships/hyperlink" Target="http://www.espnfc.us/match?gameId=108972" TargetMode="External"/><Relationship Id="rId19" Type="http://schemas.openxmlformats.org/officeDocument/2006/relationships/hyperlink" Target="http://www.espnfc.us/match?gameId=108908" TargetMode="External"/><Relationship Id="rId503" Type="http://schemas.openxmlformats.org/officeDocument/2006/relationships/hyperlink" Target="http://www.espnfc.us/match?gameId=331220" TargetMode="External"/><Relationship Id="rId504" Type="http://schemas.openxmlformats.org/officeDocument/2006/relationships/hyperlink" Target="http://www.espnfc.us/match?gameId=323938" TargetMode="External"/><Relationship Id="rId505" Type="http://schemas.openxmlformats.org/officeDocument/2006/relationships/hyperlink" Target="http://www.espnfc.us/match?gameId=323948" TargetMode="External"/><Relationship Id="rId506" Type="http://schemas.openxmlformats.org/officeDocument/2006/relationships/hyperlink" Target="http://www.espnfc.us/match?gameId=323955" TargetMode="External"/><Relationship Id="rId507" Type="http://schemas.openxmlformats.org/officeDocument/2006/relationships/hyperlink" Target="http://www.espnfc.us/match?gameId=331241" TargetMode="External"/><Relationship Id="rId508" Type="http://schemas.openxmlformats.org/officeDocument/2006/relationships/hyperlink" Target="http://www.espnfc.us/match?gameId=323962" TargetMode="External"/><Relationship Id="rId509" Type="http://schemas.openxmlformats.org/officeDocument/2006/relationships/hyperlink" Target="http://www.espnfc.us/match?gameId=304628" TargetMode="External"/><Relationship Id="rId160" Type="http://schemas.openxmlformats.org/officeDocument/2006/relationships/hyperlink" Target="http://www.espnfc.us/match?gameId=199447" TargetMode="External"/><Relationship Id="rId161" Type="http://schemas.openxmlformats.org/officeDocument/2006/relationships/hyperlink" Target="http://www.espnfc.us/match?gameId=216259" TargetMode="External"/><Relationship Id="rId162" Type="http://schemas.openxmlformats.org/officeDocument/2006/relationships/hyperlink" Target="http://www.espnfc.us/match?gameId=199433" TargetMode="External"/><Relationship Id="rId163" Type="http://schemas.openxmlformats.org/officeDocument/2006/relationships/hyperlink" Target="http://www.espnfc.us/match?gameId=216236" TargetMode="External"/><Relationship Id="rId164" Type="http://schemas.openxmlformats.org/officeDocument/2006/relationships/hyperlink" Target="http://www.espnfc.us/match?gameId=199429" TargetMode="External"/><Relationship Id="rId165" Type="http://schemas.openxmlformats.org/officeDocument/2006/relationships/hyperlink" Target="http://www.espnfc.us/match?gameId=215427" TargetMode="External"/><Relationship Id="rId166" Type="http://schemas.openxmlformats.org/officeDocument/2006/relationships/hyperlink" Target="http://www.espnfc.us/match?gameId=215423" TargetMode="External"/><Relationship Id="rId167" Type="http://schemas.openxmlformats.org/officeDocument/2006/relationships/hyperlink" Target="http://www.espnfc.us/match?gameId=215089" TargetMode="External"/><Relationship Id="rId168" Type="http://schemas.openxmlformats.org/officeDocument/2006/relationships/hyperlink" Target="http://www.espnfc.us/match?gameId=199399" TargetMode="External"/><Relationship Id="rId169" Type="http://schemas.openxmlformats.org/officeDocument/2006/relationships/hyperlink" Target="http://www.espnfc.us/match?gameId=215114" TargetMode="External"/><Relationship Id="rId220" Type="http://schemas.openxmlformats.org/officeDocument/2006/relationships/hyperlink" Target="http://www.espnfc.us/match?gameId=194782" TargetMode="External"/><Relationship Id="rId221" Type="http://schemas.openxmlformats.org/officeDocument/2006/relationships/hyperlink" Target="http://www.espnfc.us/match?gameId=194775" TargetMode="External"/><Relationship Id="rId222" Type="http://schemas.openxmlformats.org/officeDocument/2006/relationships/hyperlink" Target="http://www.espnfc.us/match?gameId=178893" TargetMode="External"/><Relationship Id="rId223" Type="http://schemas.openxmlformats.org/officeDocument/2006/relationships/hyperlink" Target="http://www.espnfc.us/match?gameId=178891" TargetMode="External"/><Relationship Id="rId224" Type="http://schemas.openxmlformats.org/officeDocument/2006/relationships/hyperlink" Target="http://www.espnfc.us/match?gameId=178900" TargetMode="External"/><Relationship Id="rId225" Type="http://schemas.openxmlformats.org/officeDocument/2006/relationships/hyperlink" Target="http://www.espnfc.us/match?gameId=178898" TargetMode="External"/><Relationship Id="rId226" Type="http://schemas.openxmlformats.org/officeDocument/2006/relationships/hyperlink" Target="http://www.espnfc.us/match?gameId=155369" TargetMode="External"/><Relationship Id="rId227" Type="http://schemas.openxmlformats.org/officeDocument/2006/relationships/hyperlink" Target="http://www.espnfc.us/match?gameId=155350" TargetMode="External"/><Relationship Id="rId228" Type="http://schemas.openxmlformats.org/officeDocument/2006/relationships/hyperlink" Target="http://www.espnfc.us/match?gameId=154859" TargetMode="External"/><Relationship Id="rId229" Type="http://schemas.openxmlformats.org/officeDocument/2006/relationships/hyperlink" Target="http://www.espnfc.us/match?gameId=153292" TargetMode="External"/><Relationship Id="rId390" Type="http://schemas.openxmlformats.org/officeDocument/2006/relationships/hyperlink" Target="http://www.espnfc.us/match?gameId=275662" TargetMode="External"/><Relationship Id="rId391" Type="http://schemas.openxmlformats.org/officeDocument/2006/relationships/hyperlink" Target="http://www.espnfc.us/match?gameId=283225" TargetMode="External"/><Relationship Id="rId392" Type="http://schemas.openxmlformats.org/officeDocument/2006/relationships/hyperlink" Target="http://www.espnfc.us/match?gameId=275781" TargetMode="External"/><Relationship Id="rId393" Type="http://schemas.openxmlformats.org/officeDocument/2006/relationships/hyperlink" Target="http://www.espnfc.us/match?gameId=236518" TargetMode="External"/><Relationship Id="rId394" Type="http://schemas.openxmlformats.org/officeDocument/2006/relationships/hyperlink" Target="http://www.espnfc.us/match?gameId=236498" TargetMode="External"/><Relationship Id="rId395" Type="http://schemas.openxmlformats.org/officeDocument/2006/relationships/hyperlink" Target="http://www.espnfc.us/match?gameId=275652" TargetMode="External"/><Relationship Id="rId396" Type="http://schemas.openxmlformats.org/officeDocument/2006/relationships/hyperlink" Target="http://www.espnfc.us/match?gameId=236477" TargetMode="External"/><Relationship Id="rId397" Type="http://schemas.openxmlformats.org/officeDocument/2006/relationships/hyperlink" Target="http://www.espnfc.us/match?gameId=302157" TargetMode="External"/><Relationship Id="rId398" Type="http://schemas.openxmlformats.org/officeDocument/2006/relationships/hyperlink" Target="http://www.espnfc.us/match?gameId=302124" TargetMode="External"/><Relationship Id="rId399" Type="http://schemas.openxmlformats.org/officeDocument/2006/relationships/hyperlink" Target="http://www.espnfc.us/match?gameId=301989" TargetMode="External"/><Relationship Id="rId450" Type="http://schemas.openxmlformats.org/officeDocument/2006/relationships/hyperlink" Target="http://www.espnfc.us/match?gameId=302003" TargetMode="External"/><Relationship Id="rId451" Type="http://schemas.openxmlformats.org/officeDocument/2006/relationships/hyperlink" Target="http://www.espnfc.us/match?gameId=307860" TargetMode="External"/><Relationship Id="rId452" Type="http://schemas.openxmlformats.org/officeDocument/2006/relationships/hyperlink" Target="http://www.espnfc.us/match?gameId=301878" TargetMode="External"/><Relationship Id="rId453" Type="http://schemas.openxmlformats.org/officeDocument/2006/relationships/hyperlink" Target="http://www.espnfc.us/match?gameId=302066" TargetMode="External"/><Relationship Id="rId454" Type="http://schemas.openxmlformats.org/officeDocument/2006/relationships/hyperlink" Target="http://www.espnfc.us/match?gameId=264114" TargetMode="External"/><Relationship Id="rId455" Type="http://schemas.openxmlformats.org/officeDocument/2006/relationships/hyperlink" Target="http://www.espnfc.us/match?gameId=264072" TargetMode="External"/><Relationship Id="rId456" Type="http://schemas.openxmlformats.org/officeDocument/2006/relationships/hyperlink" Target="http://www.espnfc.us/match?gameId=264070" TargetMode="External"/><Relationship Id="rId457" Type="http://schemas.openxmlformats.org/officeDocument/2006/relationships/hyperlink" Target="http://www.espnfc.us/match?gameId=264068" TargetMode="External"/><Relationship Id="rId458" Type="http://schemas.openxmlformats.org/officeDocument/2006/relationships/hyperlink" Target="http://www.espnfc.us/match?gameId=289379" TargetMode="External"/></Relationships>
</file>

<file path=xl/worksheets/_rels/sheet4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espnfc.us/match?gameId=283167" TargetMode="External"/><Relationship Id="rId510" Type="http://schemas.openxmlformats.org/officeDocument/2006/relationships/hyperlink" Target="http://www.espnfc.us/match?gameId=275935" TargetMode="External"/><Relationship Id="rId511" Type="http://schemas.openxmlformats.org/officeDocument/2006/relationships/hyperlink" Target="http://www.espnfc.us/match?gameId=285375" TargetMode="External"/><Relationship Id="rId512" Type="http://schemas.openxmlformats.org/officeDocument/2006/relationships/hyperlink" Target="http://www.espnfc.us/match?gameId=275842" TargetMode="External"/><Relationship Id="rId20" Type="http://schemas.openxmlformats.org/officeDocument/2006/relationships/hyperlink" Target="http://www.espnfc.us/match?gameId=34762" TargetMode="External"/><Relationship Id="rId21" Type="http://schemas.openxmlformats.org/officeDocument/2006/relationships/hyperlink" Target="http://www.espnfc.us/match?gameId=33524" TargetMode="External"/><Relationship Id="rId22" Type="http://schemas.openxmlformats.org/officeDocument/2006/relationships/hyperlink" Target="http://www.espnfc.us/match?gameId=33028" TargetMode="External"/><Relationship Id="rId23" Type="http://schemas.openxmlformats.org/officeDocument/2006/relationships/hyperlink" Target="http://www.espnfc.us/match?gameId=22670" TargetMode="External"/><Relationship Id="rId24" Type="http://schemas.openxmlformats.org/officeDocument/2006/relationships/hyperlink" Target="http://www.espnfc.us/match?gameId=28598" TargetMode="External"/><Relationship Id="rId25" Type="http://schemas.openxmlformats.org/officeDocument/2006/relationships/hyperlink" Target="http://www.espnfc.us/match?gameId=22357" TargetMode="External"/><Relationship Id="rId26" Type="http://schemas.openxmlformats.org/officeDocument/2006/relationships/hyperlink" Target="http://www.espnfc.us/match?gameId=22279" TargetMode="External"/><Relationship Id="rId27" Type="http://schemas.openxmlformats.org/officeDocument/2006/relationships/hyperlink" Target="http://www.espnfc.us/match?gameId=22277" TargetMode="External"/><Relationship Id="rId28" Type="http://schemas.openxmlformats.org/officeDocument/2006/relationships/hyperlink" Target="http://www.espnfc.us/match?gameId=22176" TargetMode="External"/><Relationship Id="rId29" Type="http://schemas.openxmlformats.org/officeDocument/2006/relationships/hyperlink" Target="http://www.espnfc.us/match?gameId=22075" TargetMode="External"/><Relationship Id="rId513" Type="http://schemas.openxmlformats.org/officeDocument/2006/relationships/hyperlink" Target="http://www.espnfc.us/match?gameId=283167" TargetMode="External"/><Relationship Id="rId514" Type="http://schemas.openxmlformats.org/officeDocument/2006/relationships/hyperlink" Target="http://www.espnfc.us/match?gameId=275880" TargetMode="External"/><Relationship Id="rId515" Type="http://schemas.openxmlformats.org/officeDocument/2006/relationships/hyperlink" Target="http://www.espnfc.us/match?gameId=275710" TargetMode="External"/><Relationship Id="rId516" Type="http://schemas.openxmlformats.org/officeDocument/2006/relationships/hyperlink" Target="http://www.espnfc.us/match?gameId=275714" TargetMode="External"/><Relationship Id="rId517" Type="http://schemas.openxmlformats.org/officeDocument/2006/relationships/hyperlink" Target="http://www.espnfc.us/match?gameId=283190" TargetMode="External"/><Relationship Id="rId518" Type="http://schemas.openxmlformats.org/officeDocument/2006/relationships/hyperlink" Target="http://www.espnfc.us/match?gameId=275606" TargetMode="External"/><Relationship Id="rId519" Type="http://schemas.openxmlformats.org/officeDocument/2006/relationships/hyperlink" Target="http://www.espnfc.us/match?gameId=284574" TargetMode="External"/><Relationship Id="rId170" Type="http://schemas.openxmlformats.org/officeDocument/2006/relationships/hyperlink" Target="http://www.espnfc.us/match?gameId=153681" TargetMode="External"/><Relationship Id="rId171" Type="http://schemas.openxmlformats.org/officeDocument/2006/relationships/hyperlink" Target="http://www.espnfc.us/match?gameId=153603" TargetMode="External"/><Relationship Id="rId172" Type="http://schemas.openxmlformats.org/officeDocument/2006/relationships/hyperlink" Target="http://www.espnfc.us/match?gameId=169555" TargetMode="External"/><Relationship Id="rId173" Type="http://schemas.openxmlformats.org/officeDocument/2006/relationships/hyperlink" Target="http://www.espnfc.us/match?gameId=153449" TargetMode="External"/><Relationship Id="rId174" Type="http://schemas.openxmlformats.org/officeDocument/2006/relationships/hyperlink" Target="http://www.espnfc.us/match?gameId=153447" TargetMode="External"/><Relationship Id="rId175" Type="http://schemas.openxmlformats.org/officeDocument/2006/relationships/hyperlink" Target="http://www.espnfc.us/match?gameId=169212" TargetMode="External"/><Relationship Id="rId176" Type="http://schemas.openxmlformats.org/officeDocument/2006/relationships/hyperlink" Target="http://www.espnfc.us/match?gameId=153305" TargetMode="External"/><Relationship Id="rId177" Type="http://schemas.openxmlformats.org/officeDocument/2006/relationships/hyperlink" Target="http://www.espnfc.us/match?gameId=169053" TargetMode="External"/><Relationship Id="rId178" Type="http://schemas.openxmlformats.org/officeDocument/2006/relationships/hyperlink" Target="http://www.espnfc.us/match?gameId=153247" TargetMode="External"/><Relationship Id="rId179" Type="http://schemas.openxmlformats.org/officeDocument/2006/relationships/hyperlink" Target="http://www.espnfc.us/match?gameId=153242" TargetMode="External"/><Relationship Id="rId230" Type="http://schemas.openxmlformats.org/officeDocument/2006/relationships/hyperlink" Target="http://www.espnfc.us/match?gameId=192141" TargetMode="External"/><Relationship Id="rId231" Type="http://schemas.openxmlformats.org/officeDocument/2006/relationships/hyperlink" Target="http://www.espnfc.us/match?gameId=189533" TargetMode="External"/><Relationship Id="rId232" Type="http://schemas.openxmlformats.org/officeDocument/2006/relationships/hyperlink" Target="http://www.espnfc.us/match?gameId=185492" TargetMode="External"/><Relationship Id="rId233" Type="http://schemas.openxmlformats.org/officeDocument/2006/relationships/hyperlink" Target="http://www.espnfc.us/match?gameId=185464" TargetMode="External"/><Relationship Id="rId234" Type="http://schemas.openxmlformats.org/officeDocument/2006/relationships/hyperlink" Target="http://www.espnfc.us/match?gameId=185422" TargetMode="External"/><Relationship Id="rId235" Type="http://schemas.openxmlformats.org/officeDocument/2006/relationships/hyperlink" Target="http://www.espnfc.us/match?gameId=192649" TargetMode="External"/><Relationship Id="rId236" Type="http://schemas.openxmlformats.org/officeDocument/2006/relationships/hyperlink" Target="http://www.espnfc.us/match?gameId=185368" TargetMode="External"/><Relationship Id="rId237" Type="http://schemas.openxmlformats.org/officeDocument/2006/relationships/hyperlink" Target="http://www.espnfc.us/match?gameId=185303" TargetMode="External"/><Relationship Id="rId238" Type="http://schemas.openxmlformats.org/officeDocument/2006/relationships/hyperlink" Target="http://www.espnfc.us/match?gameId=186520" TargetMode="External"/><Relationship Id="rId239" Type="http://schemas.openxmlformats.org/officeDocument/2006/relationships/hyperlink" Target="http://www.espnfc.us/match?gameId=185205" TargetMode="External"/><Relationship Id="rId460" Type="http://schemas.openxmlformats.org/officeDocument/2006/relationships/hyperlink" Target="http://www.espnfc.us/match?gameId=275880" TargetMode="External"/><Relationship Id="rId461" Type="http://schemas.openxmlformats.org/officeDocument/2006/relationships/hyperlink" Target="http://www.espnfc.us/match?gameId=275710" TargetMode="External"/><Relationship Id="rId462" Type="http://schemas.openxmlformats.org/officeDocument/2006/relationships/hyperlink" Target="http://www.espnfc.us/match?gameId=275714" TargetMode="External"/><Relationship Id="rId463" Type="http://schemas.openxmlformats.org/officeDocument/2006/relationships/hyperlink" Target="http://www.espnfc.us/match?gameId=283190" TargetMode="External"/><Relationship Id="rId464" Type="http://schemas.openxmlformats.org/officeDocument/2006/relationships/hyperlink" Target="http://www.espnfc.us/match?gameId=275606" TargetMode="External"/><Relationship Id="rId465" Type="http://schemas.openxmlformats.org/officeDocument/2006/relationships/hyperlink" Target="http://www.espnfc.us/match?gameId=284574" TargetMode="External"/><Relationship Id="rId466" Type="http://schemas.openxmlformats.org/officeDocument/2006/relationships/hyperlink" Target="http://www.espnfc.us/match?gameId=284570" TargetMode="External"/><Relationship Id="rId467" Type="http://schemas.openxmlformats.org/officeDocument/2006/relationships/hyperlink" Target="http://www.espnfc.us/match?gameId=275856" TargetMode="External"/><Relationship Id="rId468" Type="http://schemas.openxmlformats.org/officeDocument/2006/relationships/hyperlink" Target="http://www.espnfc.us/match?gameId=283232" TargetMode="External"/><Relationship Id="rId469" Type="http://schemas.openxmlformats.org/officeDocument/2006/relationships/hyperlink" Target="http://www.espnfc.us/match?gameId=275694" TargetMode="External"/><Relationship Id="rId520" Type="http://schemas.openxmlformats.org/officeDocument/2006/relationships/hyperlink" Target="http://www.espnfc.us/match?gameId=284570" TargetMode="External"/><Relationship Id="rId521" Type="http://schemas.openxmlformats.org/officeDocument/2006/relationships/hyperlink" Target="http://www.espnfc.us/match?gameId=275856" TargetMode="External"/><Relationship Id="rId522" Type="http://schemas.openxmlformats.org/officeDocument/2006/relationships/hyperlink" Target="http://www.espnfc.us/match?gameId=283232" TargetMode="External"/><Relationship Id="rId30" Type="http://schemas.openxmlformats.org/officeDocument/2006/relationships/hyperlink" Target="http://www.espnfc.us/match?gameId=22050" TargetMode="External"/><Relationship Id="rId31" Type="http://schemas.openxmlformats.org/officeDocument/2006/relationships/hyperlink" Target="http://www.espnfc.us/match?gameId=21879" TargetMode="External"/><Relationship Id="rId32" Type="http://schemas.openxmlformats.org/officeDocument/2006/relationships/hyperlink" Target="http://www.espnfc.us/match?gameId=21826" TargetMode="External"/><Relationship Id="rId33" Type="http://schemas.openxmlformats.org/officeDocument/2006/relationships/hyperlink" Target="http://www.espnfc.us/match?gameId=21513" TargetMode="External"/><Relationship Id="rId34" Type="http://schemas.openxmlformats.org/officeDocument/2006/relationships/hyperlink" Target="http://www.espnfc.us/match?gameId=21260" TargetMode="External"/><Relationship Id="rId35" Type="http://schemas.openxmlformats.org/officeDocument/2006/relationships/hyperlink" Target="http://www.espnfc.us/match?gameId=21077" TargetMode="External"/><Relationship Id="rId36" Type="http://schemas.openxmlformats.org/officeDocument/2006/relationships/hyperlink" Target="http://www.espnfc.us/match?gameId=20546" TargetMode="External"/><Relationship Id="rId37" Type="http://schemas.openxmlformats.org/officeDocument/2006/relationships/hyperlink" Target="http://www.espnfc.us/match?gameId=19532" TargetMode="External"/><Relationship Id="rId38" Type="http://schemas.openxmlformats.org/officeDocument/2006/relationships/hyperlink" Target="http://www.espnfc.us/match?gameId=19313" TargetMode="External"/><Relationship Id="rId39" Type="http://schemas.openxmlformats.org/officeDocument/2006/relationships/hyperlink" Target="http://www.espnfc.us/match?gameId=19246" TargetMode="External"/><Relationship Id="rId523" Type="http://schemas.openxmlformats.org/officeDocument/2006/relationships/hyperlink" Target="http://www.espnfc.us/match?gameId=275694" TargetMode="External"/><Relationship Id="rId524" Type="http://schemas.openxmlformats.org/officeDocument/2006/relationships/hyperlink" Target="http://www.espnfc.us/match?gameId=236571" TargetMode="External"/><Relationship Id="rId525" Type="http://schemas.openxmlformats.org/officeDocument/2006/relationships/hyperlink" Target="http://www.espnfc.us/match?gameId=236552" TargetMode="External"/><Relationship Id="rId526" Type="http://schemas.openxmlformats.org/officeDocument/2006/relationships/hyperlink" Target="http://www.espnfc.us/match?gameId=275767" TargetMode="External"/><Relationship Id="rId527" Type="http://schemas.openxmlformats.org/officeDocument/2006/relationships/hyperlink" Target="http://www.espnfc.us/match?gameId=275605" TargetMode="External"/><Relationship Id="rId528" Type="http://schemas.openxmlformats.org/officeDocument/2006/relationships/hyperlink" Target="http://www.espnfc.us/match?gameId=275735" TargetMode="External"/><Relationship Id="rId529" Type="http://schemas.openxmlformats.org/officeDocument/2006/relationships/hyperlink" Target="http://www.espnfc.us/match?gameId=275881" TargetMode="External"/><Relationship Id="rId180" Type="http://schemas.openxmlformats.org/officeDocument/2006/relationships/hyperlink" Target="http://www.espnfc.us/match?gameId=167995" TargetMode="External"/><Relationship Id="rId181" Type="http://schemas.openxmlformats.org/officeDocument/2006/relationships/hyperlink" Target="http://www.espnfc.us/match?gameId=153091" TargetMode="External"/><Relationship Id="rId182" Type="http://schemas.openxmlformats.org/officeDocument/2006/relationships/hyperlink" Target="http://www.espnfc.us/match?gameId=153082" TargetMode="External"/><Relationship Id="rId183" Type="http://schemas.openxmlformats.org/officeDocument/2006/relationships/hyperlink" Target="http://www.espnfc.us/match?gameId=166731" TargetMode="External"/><Relationship Id="rId184" Type="http://schemas.openxmlformats.org/officeDocument/2006/relationships/hyperlink" Target="http://www.espnfc.us/match?gameId=152894" TargetMode="External"/><Relationship Id="rId185" Type="http://schemas.openxmlformats.org/officeDocument/2006/relationships/hyperlink" Target="http://www.espnfc.us/match?gameId=152726" TargetMode="External"/><Relationship Id="rId186" Type="http://schemas.openxmlformats.org/officeDocument/2006/relationships/hyperlink" Target="http://www.espnfc.us/match?gameId=164295" TargetMode="External"/><Relationship Id="rId187" Type="http://schemas.openxmlformats.org/officeDocument/2006/relationships/hyperlink" Target="http://www.espnfc.us/match?gameId=152640" TargetMode="External"/><Relationship Id="rId188" Type="http://schemas.openxmlformats.org/officeDocument/2006/relationships/hyperlink" Target="http://www.espnfc.us/match?gameId=152546" TargetMode="External"/><Relationship Id="rId189" Type="http://schemas.openxmlformats.org/officeDocument/2006/relationships/hyperlink" Target="http://www.espnfc.us/match?gameId=161855" TargetMode="External"/><Relationship Id="rId240" Type="http://schemas.openxmlformats.org/officeDocument/2006/relationships/hyperlink" Target="http://www.espnfc.us/match?gameId=185155" TargetMode="External"/><Relationship Id="rId241" Type="http://schemas.openxmlformats.org/officeDocument/2006/relationships/hyperlink" Target="http://www.espnfc.us/match?gameId=185108" TargetMode="External"/><Relationship Id="rId242" Type="http://schemas.openxmlformats.org/officeDocument/2006/relationships/hyperlink" Target="http://www.espnfc.us/match?gameId=186518" TargetMode="External"/><Relationship Id="rId243" Type="http://schemas.openxmlformats.org/officeDocument/2006/relationships/hyperlink" Target="http://www.espnfc.us/match?gameId=185021" TargetMode="External"/><Relationship Id="rId244" Type="http://schemas.openxmlformats.org/officeDocument/2006/relationships/hyperlink" Target="http://www.espnfc.us/match?gameId=188834" TargetMode="External"/><Relationship Id="rId245" Type="http://schemas.openxmlformats.org/officeDocument/2006/relationships/hyperlink" Target="http://www.espnfc.us/match?gameId=184974" TargetMode="External"/><Relationship Id="rId246" Type="http://schemas.openxmlformats.org/officeDocument/2006/relationships/hyperlink" Target="http://www.espnfc.us/match?gameId=184914" TargetMode="External"/><Relationship Id="rId247" Type="http://schemas.openxmlformats.org/officeDocument/2006/relationships/hyperlink" Target="http://www.espnfc.us/match?gameId=188810" TargetMode="External"/><Relationship Id="rId248" Type="http://schemas.openxmlformats.org/officeDocument/2006/relationships/hyperlink" Target="http://www.espnfc.us/match?gameId=184870" TargetMode="External"/><Relationship Id="rId249" Type="http://schemas.openxmlformats.org/officeDocument/2006/relationships/hyperlink" Target="http://www.espnfc.us/match?gameId=190002" TargetMode="External"/><Relationship Id="rId300" Type="http://schemas.openxmlformats.org/officeDocument/2006/relationships/hyperlink" Target="http://www.espnfc.us/match?gameId=198163" TargetMode="External"/><Relationship Id="rId301" Type="http://schemas.openxmlformats.org/officeDocument/2006/relationships/hyperlink" Target="http://www.espnfc.us/match?gameId=195346" TargetMode="External"/><Relationship Id="rId302" Type="http://schemas.openxmlformats.org/officeDocument/2006/relationships/hyperlink" Target="http://www.espnfc.us/match?gameId=178903" TargetMode="External"/><Relationship Id="rId303" Type="http://schemas.openxmlformats.org/officeDocument/2006/relationships/hyperlink" Target="http://www.espnfc.us/match?gameId=178912" TargetMode="External"/><Relationship Id="rId304" Type="http://schemas.openxmlformats.org/officeDocument/2006/relationships/hyperlink" Target="http://www.espnfc.us/match?gameId=154870" TargetMode="External"/><Relationship Id="rId305" Type="http://schemas.openxmlformats.org/officeDocument/2006/relationships/hyperlink" Target="http://www.espnfc.us/match?gameId=152890" TargetMode="External"/><Relationship Id="rId306" Type="http://schemas.openxmlformats.org/officeDocument/2006/relationships/hyperlink" Target="http://www.espnfc.us/match?gameId=152826" TargetMode="External"/><Relationship Id="rId307" Type="http://schemas.openxmlformats.org/officeDocument/2006/relationships/hyperlink" Target="http://www.espnfc.us/match?gameId=152454" TargetMode="External"/><Relationship Id="rId308" Type="http://schemas.openxmlformats.org/officeDocument/2006/relationships/hyperlink" Target="http://www.espnfc.us/match?gameId=152286" TargetMode="External"/><Relationship Id="rId309" Type="http://schemas.openxmlformats.org/officeDocument/2006/relationships/hyperlink" Target="http://www.espnfc.us/match?gameId=241320" TargetMode="External"/><Relationship Id="rId470" Type="http://schemas.openxmlformats.org/officeDocument/2006/relationships/hyperlink" Target="http://www.espnfc.us/match?gameId=236571" TargetMode="External"/><Relationship Id="rId471" Type="http://schemas.openxmlformats.org/officeDocument/2006/relationships/hyperlink" Target="http://www.espnfc.us/match?gameId=236552" TargetMode="External"/><Relationship Id="rId472" Type="http://schemas.openxmlformats.org/officeDocument/2006/relationships/hyperlink" Target="http://www.espnfc.us/match?gameId=275767" TargetMode="External"/><Relationship Id="rId473" Type="http://schemas.openxmlformats.org/officeDocument/2006/relationships/hyperlink" Target="http://www.espnfc.us/match?gameId=275605" TargetMode="External"/><Relationship Id="rId474" Type="http://schemas.openxmlformats.org/officeDocument/2006/relationships/hyperlink" Target="http://www.espnfc.us/match?gameId=275735" TargetMode="External"/><Relationship Id="rId475" Type="http://schemas.openxmlformats.org/officeDocument/2006/relationships/hyperlink" Target="http://www.espnfc.us/match?gameId=275881" TargetMode="External"/><Relationship Id="rId476" Type="http://schemas.openxmlformats.org/officeDocument/2006/relationships/hyperlink" Target="http://www.espnfc.us/match?gameId=283189" TargetMode="External"/><Relationship Id="rId477" Type="http://schemas.openxmlformats.org/officeDocument/2006/relationships/hyperlink" Target="http://www.espnfc.us/match?gameId=275792" TargetMode="External"/><Relationship Id="rId478" Type="http://schemas.openxmlformats.org/officeDocument/2006/relationships/hyperlink" Target="http://www.espnfc.us/match?gameId=236533" TargetMode="External"/><Relationship Id="rId479" Type="http://schemas.openxmlformats.org/officeDocument/2006/relationships/hyperlink" Target="http://www.espnfc.us/match?gameId=236512" TargetMode="External"/><Relationship Id="rId530" Type="http://schemas.openxmlformats.org/officeDocument/2006/relationships/hyperlink" Target="http://www.espnfc.us/match?gameId=283189" TargetMode="External"/><Relationship Id="rId531" Type="http://schemas.openxmlformats.org/officeDocument/2006/relationships/hyperlink" Target="http://www.espnfc.us/match?gameId=275792" TargetMode="External"/><Relationship Id="rId532" Type="http://schemas.openxmlformats.org/officeDocument/2006/relationships/hyperlink" Target="http://www.espnfc.us/match?gameId=236533" TargetMode="External"/><Relationship Id="rId40" Type="http://schemas.openxmlformats.org/officeDocument/2006/relationships/hyperlink" Target="http://www.espnfc.us/match?gameId=19091" TargetMode="External"/><Relationship Id="rId41" Type="http://schemas.openxmlformats.org/officeDocument/2006/relationships/hyperlink" Target="http://www.espnfc.us/match?gameId=18981" TargetMode="External"/><Relationship Id="rId42" Type="http://schemas.openxmlformats.org/officeDocument/2006/relationships/hyperlink" Target="http://www.espnfc.us/match?gameId=18802" TargetMode="External"/><Relationship Id="rId43" Type="http://schemas.openxmlformats.org/officeDocument/2006/relationships/hyperlink" Target="http://www.espnfc.us/match?gameId=18360" TargetMode="External"/><Relationship Id="rId44" Type="http://schemas.openxmlformats.org/officeDocument/2006/relationships/hyperlink" Target="http://www.espnfc.us/match?gameId=18262" TargetMode="External"/><Relationship Id="rId45" Type="http://schemas.openxmlformats.org/officeDocument/2006/relationships/hyperlink" Target="http://www.espnfc.us/match?gameId=18128" TargetMode="External"/><Relationship Id="rId46" Type="http://schemas.openxmlformats.org/officeDocument/2006/relationships/hyperlink" Target="http://www.espnfc.us/match?gameId=97947" TargetMode="External"/><Relationship Id="rId47" Type="http://schemas.openxmlformats.org/officeDocument/2006/relationships/hyperlink" Target="http://www.espnfc.us/match?gameId=54792" TargetMode="External"/><Relationship Id="rId48" Type="http://schemas.openxmlformats.org/officeDocument/2006/relationships/hyperlink" Target="http://www.espnfc.us/match?gameId=97675" TargetMode="External"/><Relationship Id="rId49" Type="http://schemas.openxmlformats.org/officeDocument/2006/relationships/hyperlink" Target="http://www.espnfc.us/match?gameId=97437" TargetMode="External"/><Relationship Id="rId533" Type="http://schemas.openxmlformats.org/officeDocument/2006/relationships/hyperlink" Target="http://www.espnfc.us/match?gameId=236512" TargetMode="External"/><Relationship Id="rId534" Type="http://schemas.openxmlformats.org/officeDocument/2006/relationships/hyperlink" Target="http://www.espnfc.us/match?gameId=275835" TargetMode="External"/><Relationship Id="rId1" Type="http://schemas.openxmlformats.org/officeDocument/2006/relationships/hyperlink" Target="http://www.espnfc.com/match?gameId=198148" TargetMode="External"/><Relationship Id="rId2" Type="http://schemas.openxmlformats.org/officeDocument/2006/relationships/hyperlink" Target="http://www.espnfc.com/match?gameId=198143" TargetMode="External"/><Relationship Id="rId3" Type="http://schemas.openxmlformats.org/officeDocument/2006/relationships/hyperlink" Target="http://www.espnfc.com/match?gameId=198106" TargetMode="External"/><Relationship Id="rId4" Type="http://schemas.openxmlformats.org/officeDocument/2006/relationships/hyperlink" Target="http://www.espnfc.com/match?gameId=198105" TargetMode="External"/><Relationship Id="rId5" Type="http://schemas.openxmlformats.org/officeDocument/2006/relationships/hyperlink" Target="http://www.espnfc.us/match?gameId=24618" TargetMode="External"/><Relationship Id="rId6" Type="http://schemas.openxmlformats.org/officeDocument/2006/relationships/hyperlink" Target="http://www.espnfc.us/match?gameId=48399" TargetMode="External"/><Relationship Id="rId7" Type="http://schemas.openxmlformats.org/officeDocument/2006/relationships/hyperlink" Target="http://www.espnfc.us/match?gameId=48344" TargetMode="External"/><Relationship Id="rId8" Type="http://schemas.openxmlformats.org/officeDocument/2006/relationships/hyperlink" Target="http://www.espnfc.us/match?gameId=48102" TargetMode="External"/><Relationship Id="rId9" Type="http://schemas.openxmlformats.org/officeDocument/2006/relationships/hyperlink" Target="http://www.espnfc.us/match?gameId=48003" TargetMode="External"/><Relationship Id="rId190" Type="http://schemas.openxmlformats.org/officeDocument/2006/relationships/hyperlink" Target="http://www.espnfc.us/match?gameId=152459" TargetMode="External"/><Relationship Id="rId191" Type="http://schemas.openxmlformats.org/officeDocument/2006/relationships/hyperlink" Target="http://www.espnfc.us/match?gameId=152224" TargetMode="External"/><Relationship Id="rId192" Type="http://schemas.openxmlformats.org/officeDocument/2006/relationships/hyperlink" Target="http://www.espnfc.us/match?gameId=152167" TargetMode="External"/><Relationship Id="rId193" Type="http://schemas.openxmlformats.org/officeDocument/2006/relationships/hyperlink" Target="http://www.espnfc.us/match?gameId=152162" TargetMode="External"/><Relationship Id="rId194" Type="http://schemas.openxmlformats.org/officeDocument/2006/relationships/hyperlink" Target="http://www.espnfc.us/match?gameId=156878" TargetMode="External"/><Relationship Id="rId195" Type="http://schemas.openxmlformats.org/officeDocument/2006/relationships/hyperlink" Target="http://www.espnfc.us/match?gameId=152088" TargetMode="External"/><Relationship Id="rId196" Type="http://schemas.openxmlformats.org/officeDocument/2006/relationships/hyperlink" Target="http://www.espnfc.us/match?gameId=152313" TargetMode="External"/><Relationship Id="rId197" Type="http://schemas.openxmlformats.org/officeDocument/2006/relationships/hyperlink" Target="http://www.espnfc.us/match?gameId=150298" TargetMode="External"/><Relationship Id="rId198" Type="http://schemas.openxmlformats.org/officeDocument/2006/relationships/hyperlink" Target="http://www.espnfc.us/match?gameId=150292" TargetMode="External"/><Relationship Id="rId199" Type="http://schemas.openxmlformats.org/officeDocument/2006/relationships/hyperlink" Target="http://www.espnfc.us/match?gameId=150284" TargetMode="External"/><Relationship Id="rId535" Type="http://schemas.openxmlformats.org/officeDocument/2006/relationships/hyperlink" Target="http://www.espnfc.us/match?gameId=267763" TargetMode="External"/><Relationship Id="rId250" Type="http://schemas.openxmlformats.org/officeDocument/2006/relationships/hyperlink" Target="http://www.espnfc.us/match?gameId=190265" TargetMode="External"/><Relationship Id="rId251" Type="http://schemas.openxmlformats.org/officeDocument/2006/relationships/hyperlink" Target="http://www.espnfc.us/match?gameId=184807" TargetMode="External"/><Relationship Id="rId252" Type="http://schemas.openxmlformats.org/officeDocument/2006/relationships/hyperlink" Target="http://www.espnfc.us/match?gameId=188803" TargetMode="External"/><Relationship Id="rId253" Type="http://schemas.openxmlformats.org/officeDocument/2006/relationships/hyperlink" Target="http://www.espnfc.us/match?gameId=184735" TargetMode="External"/><Relationship Id="rId254" Type="http://schemas.openxmlformats.org/officeDocument/2006/relationships/hyperlink" Target="http://www.espnfc.us/match?gameId=188778" TargetMode="External"/><Relationship Id="rId255" Type="http://schemas.openxmlformats.org/officeDocument/2006/relationships/hyperlink" Target="http://www.espnfc.us/match?gameId=186605" TargetMode="External"/><Relationship Id="rId256" Type="http://schemas.openxmlformats.org/officeDocument/2006/relationships/hyperlink" Target="http://www.espnfc.us/match?gameId=186497" TargetMode="External"/><Relationship Id="rId257" Type="http://schemas.openxmlformats.org/officeDocument/2006/relationships/hyperlink" Target="http://www.espnfc.us/match?gameId=187797" TargetMode="External"/><Relationship Id="rId258" Type="http://schemas.openxmlformats.org/officeDocument/2006/relationships/hyperlink" Target="http://www.espnfc.us/match?gameId=186494" TargetMode="External"/><Relationship Id="rId259" Type="http://schemas.openxmlformats.org/officeDocument/2006/relationships/hyperlink" Target="http://www.espnfc.us/match?gameId=187788" TargetMode="External"/><Relationship Id="rId536" Type="http://schemas.openxmlformats.org/officeDocument/2006/relationships/hyperlink" Target="http://www.espnfc.us/match?gameId=256025" TargetMode="External"/><Relationship Id="rId537" Type="http://schemas.openxmlformats.org/officeDocument/2006/relationships/hyperlink" Target="http://www.espnfc.us/match?gameId=334831" TargetMode="External"/><Relationship Id="rId538" Type="http://schemas.openxmlformats.org/officeDocument/2006/relationships/hyperlink" Target="http://www.espnfc.us/match?gameId=318071" TargetMode="External"/><Relationship Id="rId539" Type="http://schemas.openxmlformats.org/officeDocument/2006/relationships/hyperlink" Target="http://www.espnfc.us/match?gameId=318096" TargetMode="External"/><Relationship Id="rId310" Type="http://schemas.openxmlformats.org/officeDocument/2006/relationships/hyperlink" Target="http://www.espnfc.us/match?gameId=226518" TargetMode="External"/><Relationship Id="rId311" Type="http://schemas.openxmlformats.org/officeDocument/2006/relationships/hyperlink" Target="http://www.espnfc.us/match?gameId=226586" TargetMode="External"/><Relationship Id="rId312" Type="http://schemas.openxmlformats.org/officeDocument/2006/relationships/hyperlink" Target="http://www.espnfc.us/match?gameId=226661" TargetMode="External"/><Relationship Id="rId313" Type="http://schemas.openxmlformats.org/officeDocument/2006/relationships/hyperlink" Target="http://www.espnfc.us/match?gameId=239781" TargetMode="External"/><Relationship Id="rId314" Type="http://schemas.openxmlformats.org/officeDocument/2006/relationships/hyperlink" Target="http://www.espnfc.us/match?gameId=239781" TargetMode="External"/><Relationship Id="rId315" Type="http://schemas.openxmlformats.org/officeDocument/2006/relationships/hyperlink" Target="http://www.espnfc.us/match?gameId=240157" TargetMode="External"/><Relationship Id="rId316" Type="http://schemas.openxmlformats.org/officeDocument/2006/relationships/hyperlink" Target="http://www.espnfc.us/match?gameId=240157" TargetMode="External"/><Relationship Id="rId317" Type="http://schemas.openxmlformats.org/officeDocument/2006/relationships/hyperlink" Target="http://www.espnfc.us/match?gameId=239745" TargetMode="External"/><Relationship Id="rId318" Type="http://schemas.openxmlformats.org/officeDocument/2006/relationships/hyperlink" Target="http://www.espnfc.us/match?gameId=239936" TargetMode="External"/><Relationship Id="rId319" Type="http://schemas.openxmlformats.org/officeDocument/2006/relationships/hyperlink" Target="http://www.espnfc.us/match?gameId=238309" TargetMode="External"/><Relationship Id="rId480" Type="http://schemas.openxmlformats.org/officeDocument/2006/relationships/hyperlink" Target="http://www.espnfc.us/match?gameId=275835" TargetMode="External"/><Relationship Id="rId481" Type="http://schemas.openxmlformats.org/officeDocument/2006/relationships/hyperlink" Target="http://www.espnfc.us/match?gameId=267763" TargetMode="External"/><Relationship Id="rId482" Type="http://schemas.openxmlformats.org/officeDocument/2006/relationships/hyperlink" Target="http://www.espnfc.us/match?gameId=256025" TargetMode="External"/><Relationship Id="rId483" Type="http://schemas.openxmlformats.org/officeDocument/2006/relationships/hyperlink" Target="http://www.espnfc.us/match?gameId=275686" TargetMode="External"/><Relationship Id="rId484" Type="http://schemas.openxmlformats.org/officeDocument/2006/relationships/hyperlink" Target="http://www.espnfc.us/match?gameId=275934" TargetMode="External"/><Relationship Id="rId485" Type="http://schemas.openxmlformats.org/officeDocument/2006/relationships/hyperlink" Target="http://www.espnfc.us/match?gameId=275709" TargetMode="External"/><Relationship Id="rId486" Type="http://schemas.openxmlformats.org/officeDocument/2006/relationships/hyperlink" Target="http://www.espnfc.us/match?gameId=290736" TargetMode="External"/><Relationship Id="rId487" Type="http://schemas.openxmlformats.org/officeDocument/2006/relationships/hyperlink" Target="http://www.espnfc.us/match?gameId=275901" TargetMode="External"/><Relationship Id="rId488" Type="http://schemas.openxmlformats.org/officeDocument/2006/relationships/hyperlink" Target="http://www.espnfc.us/match?gameId=290735" TargetMode="External"/><Relationship Id="rId489" Type="http://schemas.openxmlformats.org/officeDocument/2006/relationships/hyperlink" Target="http://www.espnfc.us/match?gameId=275691" TargetMode="External"/><Relationship Id="rId540" Type="http://schemas.openxmlformats.org/officeDocument/2006/relationships/hyperlink" Target="http://www.espnfc.us/match?gameId=318003" TargetMode="External"/><Relationship Id="rId541" Type="http://schemas.openxmlformats.org/officeDocument/2006/relationships/hyperlink" Target="http://www.espnfc.us/match?gameId=335867" TargetMode="External"/><Relationship Id="rId542" Type="http://schemas.openxmlformats.org/officeDocument/2006/relationships/hyperlink" Target="http://www.espnfc.us/match?gameId=318202" TargetMode="External"/><Relationship Id="rId50" Type="http://schemas.openxmlformats.org/officeDocument/2006/relationships/hyperlink" Target="http://www.espnfc.us/match?gameId=54766" TargetMode="External"/><Relationship Id="rId51" Type="http://schemas.openxmlformats.org/officeDocument/2006/relationships/hyperlink" Target="http://www.espnfc.us/match?gameId=54751" TargetMode="External"/><Relationship Id="rId52" Type="http://schemas.openxmlformats.org/officeDocument/2006/relationships/hyperlink" Target="http://www.espnfc.us/match?gameId=96333" TargetMode="External"/><Relationship Id="rId53" Type="http://schemas.openxmlformats.org/officeDocument/2006/relationships/hyperlink" Target="http://www.espnfc.us/match?gameId=96071" TargetMode="External"/><Relationship Id="rId54" Type="http://schemas.openxmlformats.org/officeDocument/2006/relationships/hyperlink" Target="http://www.espnfc.us/match?gameId=54725" TargetMode="External"/><Relationship Id="rId55" Type="http://schemas.openxmlformats.org/officeDocument/2006/relationships/hyperlink" Target="http://www.espnfc.us/match?gameId=89621" TargetMode="External"/><Relationship Id="rId56" Type="http://schemas.openxmlformats.org/officeDocument/2006/relationships/hyperlink" Target="http://www.espnfc.us/match?gameId=88719" TargetMode="External"/><Relationship Id="rId57" Type="http://schemas.openxmlformats.org/officeDocument/2006/relationships/hyperlink" Target="http://www.espnfc.us/match?gameId=54706" TargetMode="External"/><Relationship Id="rId58" Type="http://schemas.openxmlformats.org/officeDocument/2006/relationships/hyperlink" Target="http://www.espnfc.us/match?gameId=83246" TargetMode="External"/><Relationship Id="rId59" Type="http://schemas.openxmlformats.org/officeDocument/2006/relationships/hyperlink" Target="http://www.espnfc.us/match?gameId=80870" TargetMode="External"/><Relationship Id="rId543" Type="http://schemas.openxmlformats.org/officeDocument/2006/relationships/hyperlink" Target="http://www.espnfc.us/match?gameId=334486" TargetMode="External"/><Relationship Id="rId544" Type="http://schemas.openxmlformats.org/officeDocument/2006/relationships/hyperlink" Target="http://www.espnfc.us/match?gameId=314393" TargetMode="External"/><Relationship Id="rId545" Type="http://schemas.openxmlformats.org/officeDocument/2006/relationships/hyperlink" Target="http://www.espnfc.us/match?gameId=333427" TargetMode="External"/><Relationship Id="rId546" Type="http://schemas.openxmlformats.org/officeDocument/2006/relationships/hyperlink" Target="http://www.espnfc.us/match?gameId=314390" TargetMode="External"/><Relationship Id="rId547" Type="http://schemas.openxmlformats.org/officeDocument/2006/relationships/hyperlink" Target="http://www.espnfc.us/match?gameId=314374" TargetMode="External"/><Relationship Id="rId548" Type="http://schemas.openxmlformats.org/officeDocument/2006/relationships/hyperlink" Target="http://www.espnfc.us/match?gameId=314325" TargetMode="External"/><Relationship Id="rId549" Type="http://schemas.openxmlformats.org/officeDocument/2006/relationships/hyperlink" Target="http://www.espnfc.us/match?gameId=314363" TargetMode="External"/><Relationship Id="rId600" Type="http://schemas.openxmlformats.org/officeDocument/2006/relationships/hyperlink" Target="http://www.espnfc.us/match?gameId=336087" TargetMode="External"/><Relationship Id="rId601" Type="http://schemas.openxmlformats.org/officeDocument/2006/relationships/hyperlink" Target="http://www.espnfc.us/match?gameId=336081" TargetMode="External"/><Relationship Id="rId602" Type="http://schemas.openxmlformats.org/officeDocument/2006/relationships/hyperlink" Target="http://www.espnfc.us/match?gameId=382593" TargetMode="External"/><Relationship Id="rId603" Type="http://schemas.openxmlformats.org/officeDocument/2006/relationships/hyperlink" Target="http://www.espnfc.us/match?gameId=382594" TargetMode="External"/><Relationship Id="rId604" Type="http://schemas.openxmlformats.org/officeDocument/2006/relationships/hyperlink" Target="http://www.espnfc.us/match?gameId=359428" TargetMode="External"/><Relationship Id="rId605" Type="http://schemas.openxmlformats.org/officeDocument/2006/relationships/hyperlink" Target="http://www.espnfc.us/match?gameId=359437" TargetMode="External"/><Relationship Id="rId606" Type="http://schemas.openxmlformats.org/officeDocument/2006/relationships/hyperlink" Target="http://www.espnfc.us/match?gameId=359458" TargetMode="External"/><Relationship Id="rId607" Type="http://schemas.openxmlformats.org/officeDocument/2006/relationships/hyperlink" Target="http://www.espnfc.us/match?gameId=359470" TargetMode="External"/><Relationship Id="rId608" Type="http://schemas.openxmlformats.org/officeDocument/2006/relationships/hyperlink" Target="http://www.espnfc.us/match?gameId=359486" TargetMode="External"/><Relationship Id="rId609" Type="http://schemas.openxmlformats.org/officeDocument/2006/relationships/hyperlink" Target="http://www.espnfc.us/match?gameId=359491" TargetMode="External"/><Relationship Id="rId260" Type="http://schemas.openxmlformats.org/officeDocument/2006/relationships/hyperlink" Target="http://www.espnfc.us/match?gameId=174192" TargetMode="External"/><Relationship Id="rId261" Type="http://schemas.openxmlformats.org/officeDocument/2006/relationships/hyperlink" Target="http://www.espnfc.us/match?gameId=211973" TargetMode="External"/><Relationship Id="rId262" Type="http://schemas.openxmlformats.org/officeDocument/2006/relationships/hyperlink" Target="http://www.espnfc.us/match?gameId=211973" TargetMode="External"/><Relationship Id="rId263" Type="http://schemas.openxmlformats.org/officeDocument/2006/relationships/hyperlink" Target="http://www.espnfc.us/match?gameId=211957" TargetMode="External"/><Relationship Id="rId264" Type="http://schemas.openxmlformats.org/officeDocument/2006/relationships/hyperlink" Target="http://www.espnfc.us/match?gameId=214509" TargetMode="External"/><Relationship Id="rId265" Type="http://schemas.openxmlformats.org/officeDocument/2006/relationships/hyperlink" Target="http://www.espnfc.us/match?gameId=211806" TargetMode="External"/><Relationship Id="rId266" Type="http://schemas.openxmlformats.org/officeDocument/2006/relationships/hyperlink" Target="http://www.espnfc.us/match?gameId=199334" TargetMode="External"/><Relationship Id="rId267" Type="http://schemas.openxmlformats.org/officeDocument/2006/relationships/hyperlink" Target="http://www.espnfc.us/match?gameId=212508" TargetMode="External"/><Relationship Id="rId268" Type="http://schemas.openxmlformats.org/officeDocument/2006/relationships/hyperlink" Target="http://www.espnfc.us/match?gameId=211540" TargetMode="External"/><Relationship Id="rId269" Type="http://schemas.openxmlformats.org/officeDocument/2006/relationships/hyperlink" Target="http://www.espnfc.us/match?gameId=199304" TargetMode="External"/><Relationship Id="rId320" Type="http://schemas.openxmlformats.org/officeDocument/2006/relationships/hyperlink" Target="http://www.espnfc.us/match?gameId=226751" TargetMode="External"/><Relationship Id="rId321" Type="http://schemas.openxmlformats.org/officeDocument/2006/relationships/hyperlink" Target="http://www.espnfc.us/match?gameId=238330" TargetMode="External"/><Relationship Id="rId322" Type="http://schemas.openxmlformats.org/officeDocument/2006/relationships/hyperlink" Target="http://www.espnfc.us/match?gameId=238356" TargetMode="External"/><Relationship Id="rId323" Type="http://schemas.openxmlformats.org/officeDocument/2006/relationships/hyperlink" Target="http://www.espnfc.us/match?gameId=226533" TargetMode="External"/><Relationship Id="rId324" Type="http://schemas.openxmlformats.org/officeDocument/2006/relationships/hyperlink" Target="http://www.espnfc.us/match?gameId=238223" TargetMode="External"/><Relationship Id="rId325" Type="http://schemas.openxmlformats.org/officeDocument/2006/relationships/hyperlink" Target="http://www.espnfc.us/match?gameId=226582" TargetMode="External"/><Relationship Id="rId326" Type="http://schemas.openxmlformats.org/officeDocument/2006/relationships/hyperlink" Target="http://www.espnfc.us/match?gameId=226469" TargetMode="External"/><Relationship Id="rId327" Type="http://schemas.openxmlformats.org/officeDocument/2006/relationships/hyperlink" Target="http://www.espnfc.us/match?gameId=233736" TargetMode="External"/><Relationship Id="rId328" Type="http://schemas.openxmlformats.org/officeDocument/2006/relationships/hyperlink" Target="http://www.espnfc.us/match?gameId=233736" TargetMode="External"/><Relationship Id="rId329" Type="http://schemas.openxmlformats.org/officeDocument/2006/relationships/hyperlink" Target="http://www.espnfc.us/match?gameId=226611" TargetMode="External"/><Relationship Id="rId490" Type="http://schemas.openxmlformats.org/officeDocument/2006/relationships/hyperlink" Target="http://www.espnfc.us/match?gameId=275654" TargetMode="External"/><Relationship Id="rId491" Type="http://schemas.openxmlformats.org/officeDocument/2006/relationships/hyperlink" Target="http://www.espnfc.us/match?gameId=275741" TargetMode="External"/><Relationship Id="rId492" Type="http://schemas.openxmlformats.org/officeDocument/2006/relationships/hyperlink" Target="http://www.espnfc.us/match?gameId=290169" TargetMode="External"/><Relationship Id="rId493" Type="http://schemas.openxmlformats.org/officeDocument/2006/relationships/hyperlink" Target="http://www.espnfc.us/match?gameId=275645" TargetMode="External"/><Relationship Id="rId494" Type="http://schemas.openxmlformats.org/officeDocument/2006/relationships/hyperlink" Target="http://www.espnfc.us/match?gameId=290166" TargetMode="External"/><Relationship Id="rId495" Type="http://schemas.openxmlformats.org/officeDocument/2006/relationships/hyperlink" Target="http://www.espnfc.us/match?gameId=275711" TargetMode="External"/><Relationship Id="rId496" Type="http://schemas.openxmlformats.org/officeDocument/2006/relationships/hyperlink" Target="http://www.espnfc.us/match?gameId=275583" TargetMode="External"/><Relationship Id="rId497" Type="http://schemas.openxmlformats.org/officeDocument/2006/relationships/hyperlink" Target="http://www.espnfc.us/match?gameId=285582" TargetMode="External"/><Relationship Id="rId498" Type="http://schemas.openxmlformats.org/officeDocument/2006/relationships/hyperlink" Target="http://www.espnfc.us/match?gameId=275769" TargetMode="External"/><Relationship Id="rId499" Type="http://schemas.openxmlformats.org/officeDocument/2006/relationships/hyperlink" Target="http://www.espnfc.us/match?gameId=275680" TargetMode="External"/><Relationship Id="rId100" Type="http://schemas.openxmlformats.org/officeDocument/2006/relationships/hyperlink" Target="http://www.espnfc.us/match?gameId=150154" TargetMode="External"/><Relationship Id="rId101" Type="http://schemas.openxmlformats.org/officeDocument/2006/relationships/hyperlink" Target="http://www.espnfc.us/match?gameId=109596" TargetMode="External"/><Relationship Id="rId102" Type="http://schemas.openxmlformats.org/officeDocument/2006/relationships/hyperlink" Target="http://www.espnfc.us/match?gameId=109544" TargetMode="External"/><Relationship Id="rId103" Type="http://schemas.openxmlformats.org/officeDocument/2006/relationships/hyperlink" Target="http://www.espnfc.us/match?gameId=109485" TargetMode="External"/><Relationship Id="rId104" Type="http://schemas.openxmlformats.org/officeDocument/2006/relationships/hyperlink" Target="http://www.espnfc.us/match?gameId=148130" TargetMode="External"/><Relationship Id="rId105" Type="http://schemas.openxmlformats.org/officeDocument/2006/relationships/hyperlink" Target="http://www.espnfc.us/match?gameId=147580" TargetMode="External"/><Relationship Id="rId106" Type="http://schemas.openxmlformats.org/officeDocument/2006/relationships/hyperlink" Target="http://www.espnfc.us/match?gameId=109368" TargetMode="External"/><Relationship Id="rId107" Type="http://schemas.openxmlformats.org/officeDocument/2006/relationships/hyperlink" Target="http://www.espnfc.us/match?gameId=146252" TargetMode="External"/><Relationship Id="rId108" Type="http://schemas.openxmlformats.org/officeDocument/2006/relationships/hyperlink" Target="http://www.espnfc.us/match?gameId=109311" TargetMode="External"/><Relationship Id="rId109" Type="http://schemas.openxmlformats.org/officeDocument/2006/relationships/hyperlink" Target="http://www.espnfc.us/match?gameId=109219" TargetMode="External"/><Relationship Id="rId60" Type="http://schemas.openxmlformats.org/officeDocument/2006/relationships/hyperlink" Target="http://www.espnfc.us/match?gameId=54691" TargetMode="External"/><Relationship Id="rId61" Type="http://schemas.openxmlformats.org/officeDocument/2006/relationships/hyperlink" Target="http://www.espnfc.us/match?gameId=78748" TargetMode="External"/><Relationship Id="rId62" Type="http://schemas.openxmlformats.org/officeDocument/2006/relationships/hyperlink" Target="http://www.espnfc.us/match?gameId=71479" TargetMode="External"/><Relationship Id="rId63" Type="http://schemas.openxmlformats.org/officeDocument/2006/relationships/hyperlink" Target="http://www.espnfc.us/match?gameId=54665" TargetMode="External"/><Relationship Id="rId64" Type="http://schemas.openxmlformats.org/officeDocument/2006/relationships/hyperlink" Target="http://www.espnfc.us/match?gameId=54661" TargetMode="External"/><Relationship Id="rId65" Type="http://schemas.openxmlformats.org/officeDocument/2006/relationships/hyperlink" Target="http://www.espnfc.us/match?gameId=71473" TargetMode="External"/><Relationship Id="rId66" Type="http://schemas.openxmlformats.org/officeDocument/2006/relationships/hyperlink" Target="http://www.espnfc.us/match?gameId=71471" TargetMode="External"/><Relationship Id="rId67" Type="http://schemas.openxmlformats.org/officeDocument/2006/relationships/hyperlink" Target="http://www.espnfc.us/match?gameId=54625" TargetMode="External"/><Relationship Id="rId68" Type="http://schemas.openxmlformats.org/officeDocument/2006/relationships/hyperlink" Target="http://www.espnfc.us/match?gameId=54624" TargetMode="External"/><Relationship Id="rId69" Type="http://schemas.openxmlformats.org/officeDocument/2006/relationships/hyperlink" Target="http://www.espnfc.us/match?gameId=54613" TargetMode="External"/><Relationship Id="rId550" Type="http://schemas.openxmlformats.org/officeDocument/2006/relationships/hyperlink" Target="http://www.espnfc.us/match?gameId=314352" TargetMode="External"/><Relationship Id="rId551" Type="http://schemas.openxmlformats.org/officeDocument/2006/relationships/hyperlink" Target="http://www.espnfc.us/match?gameId=314347" TargetMode="External"/><Relationship Id="rId552" Type="http://schemas.openxmlformats.org/officeDocument/2006/relationships/hyperlink" Target="http://www.espnfc.us/match?gameId=314331" TargetMode="External"/><Relationship Id="rId553" Type="http://schemas.openxmlformats.org/officeDocument/2006/relationships/hyperlink" Target="http://www.espnfc.us/match?gameId=314300" TargetMode="External"/><Relationship Id="rId554" Type="http://schemas.openxmlformats.org/officeDocument/2006/relationships/hyperlink" Target="http://www.espnfc.us/match?gameId=314292" TargetMode="External"/><Relationship Id="rId555" Type="http://schemas.openxmlformats.org/officeDocument/2006/relationships/hyperlink" Target="http://www.espnfc.us/match?gameId=326602" TargetMode="External"/><Relationship Id="rId556" Type="http://schemas.openxmlformats.org/officeDocument/2006/relationships/hyperlink" Target="http://www.espnfc.us/match?gameId=314268" TargetMode="External"/><Relationship Id="rId557" Type="http://schemas.openxmlformats.org/officeDocument/2006/relationships/hyperlink" Target="http://www.espnfc.us/match?gameId=314265" TargetMode="External"/><Relationship Id="rId558" Type="http://schemas.openxmlformats.org/officeDocument/2006/relationships/hyperlink" Target="http://www.espnfc.us/match?gameId=314262" TargetMode="External"/><Relationship Id="rId559" Type="http://schemas.openxmlformats.org/officeDocument/2006/relationships/hyperlink" Target="http://www.espnfc.us/match?gameId=314247" TargetMode="External"/><Relationship Id="rId610" Type="http://schemas.openxmlformats.org/officeDocument/2006/relationships/hyperlink" Target="http://www.espnfc.us/match?gameId=359503" TargetMode="External"/><Relationship Id="rId611" Type="http://schemas.openxmlformats.org/officeDocument/2006/relationships/hyperlink" Target="http://www.espnfc.us/match?gameId=359510" TargetMode="External"/><Relationship Id="rId612" Type="http://schemas.openxmlformats.org/officeDocument/2006/relationships/hyperlink" Target="http://www.espnfc.us/match?gameId=359525" TargetMode="External"/><Relationship Id="rId613" Type="http://schemas.openxmlformats.org/officeDocument/2006/relationships/hyperlink" Target="http://www.espnfc.us/match?gameId=359544" TargetMode="External"/><Relationship Id="rId614" Type="http://schemas.openxmlformats.org/officeDocument/2006/relationships/hyperlink" Target="http://www.espnfc.us/match?gameId=375711" TargetMode="External"/><Relationship Id="rId615" Type="http://schemas.openxmlformats.org/officeDocument/2006/relationships/hyperlink" Target="http://www.espnfc.us/match?gameId=359554" TargetMode="External"/><Relationship Id="rId616" Type="http://schemas.openxmlformats.org/officeDocument/2006/relationships/hyperlink" Target="http://www.espnfc.us/match?gameId=359563" TargetMode="External"/><Relationship Id="rId617" Type="http://schemas.openxmlformats.org/officeDocument/2006/relationships/hyperlink" Target="http://www.espnfc.us/match?gameId=359571" TargetMode="External"/><Relationship Id="rId270" Type="http://schemas.openxmlformats.org/officeDocument/2006/relationships/hyperlink" Target="http://www.espnfc.us/match?gameId=211734" TargetMode="External"/><Relationship Id="rId271" Type="http://schemas.openxmlformats.org/officeDocument/2006/relationships/hyperlink" Target="http://www.espnfc.us/match?gameId=209432" TargetMode="External"/><Relationship Id="rId272" Type="http://schemas.openxmlformats.org/officeDocument/2006/relationships/hyperlink" Target="http://www.espnfc.us/match?gameId=199223" TargetMode="External"/><Relationship Id="rId273" Type="http://schemas.openxmlformats.org/officeDocument/2006/relationships/hyperlink" Target="http://www.espnfc.us/match?gameId=205511" TargetMode="External"/><Relationship Id="rId274" Type="http://schemas.openxmlformats.org/officeDocument/2006/relationships/hyperlink" Target="http://www.espnfc.us/match?gameId=199204" TargetMode="External"/><Relationship Id="rId275" Type="http://schemas.openxmlformats.org/officeDocument/2006/relationships/hyperlink" Target="http://www.espnfc.us/match?gameId=206989" TargetMode="External"/><Relationship Id="rId276" Type="http://schemas.openxmlformats.org/officeDocument/2006/relationships/hyperlink" Target="http://www.espnfc.us/match?gameId=199201" TargetMode="External"/><Relationship Id="rId277" Type="http://schemas.openxmlformats.org/officeDocument/2006/relationships/hyperlink" Target="http://www.espnfc.us/match?gameId=199190" TargetMode="External"/><Relationship Id="rId278" Type="http://schemas.openxmlformats.org/officeDocument/2006/relationships/hyperlink" Target="http://www.espnfc.us/match?gameId=205484" TargetMode="External"/><Relationship Id="rId279" Type="http://schemas.openxmlformats.org/officeDocument/2006/relationships/hyperlink" Target="http://www.espnfc.us/match?gameId=199177" TargetMode="External"/><Relationship Id="rId618" Type="http://schemas.openxmlformats.org/officeDocument/2006/relationships/hyperlink" Target="http://www.espnfc.us/match?gameId=359582" TargetMode="External"/><Relationship Id="rId619" Type="http://schemas.openxmlformats.org/officeDocument/2006/relationships/hyperlink" Target="http://www.espnfc.us/match?gameId=359589" TargetMode="External"/><Relationship Id="rId330" Type="http://schemas.openxmlformats.org/officeDocument/2006/relationships/hyperlink" Target="http://www.espnfc.us/match?gameId=236261" TargetMode="External"/><Relationship Id="rId331" Type="http://schemas.openxmlformats.org/officeDocument/2006/relationships/hyperlink" Target="http://www.espnfc.us/match?gameId=233732" TargetMode="External"/><Relationship Id="rId332" Type="http://schemas.openxmlformats.org/officeDocument/2006/relationships/hyperlink" Target="http://www.espnfc.us/match?gameId=233732" TargetMode="External"/><Relationship Id="rId333" Type="http://schemas.openxmlformats.org/officeDocument/2006/relationships/hyperlink" Target="http://www.espnfc.us/match?gameId=226426" TargetMode="External"/><Relationship Id="rId334" Type="http://schemas.openxmlformats.org/officeDocument/2006/relationships/hyperlink" Target="http://www.espnfc.us/match?gameId=226617" TargetMode="External"/><Relationship Id="rId335" Type="http://schemas.openxmlformats.org/officeDocument/2006/relationships/hyperlink" Target="http://www.espnfc.us/match?gameId=226733" TargetMode="External"/><Relationship Id="rId336" Type="http://schemas.openxmlformats.org/officeDocument/2006/relationships/hyperlink" Target="http://www.espnfc.us/match?gameId=226701" TargetMode="External"/><Relationship Id="rId337" Type="http://schemas.openxmlformats.org/officeDocument/2006/relationships/hyperlink" Target="http://www.espnfc.us/match?gameId=226635" TargetMode="External"/><Relationship Id="rId338" Type="http://schemas.openxmlformats.org/officeDocument/2006/relationships/hyperlink" Target="http://www.espnfc.us/match?gameId=226585" TargetMode="External"/><Relationship Id="rId339" Type="http://schemas.openxmlformats.org/officeDocument/2006/relationships/hyperlink" Target="http://www.espnfc.us/match?gameId=226585" TargetMode="External"/><Relationship Id="rId110" Type="http://schemas.openxmlformats.org/officeDocument/2006/relationships/hyperlink" Target="http://www.espnfc.us/match?gameId=143627" TargetMode="External"/><Relationship Id="rId111" Type="http://schemas.openxmlformats.org/officeDocument/2006/relationships/hyperlink" Target="http://www.espnfc.us/match?gameId=142741" TargetMode="External"/><Relationship Id="rId112" Type="http://schemas.openxmlformats.org/officeDocument/2006/relationships/hyperlink" Target="http://www.espnfc.us/match?gameId=109079" TargetMode="External"/><Relationship Id="rId113" Type="http://schemas.openxmlformats.org/officeDocument/2006/relationships/hyperlink" Target="http://www.espnfc.us/match?gameId=140480" TargetMode="External"/><Relationship Id="rId114" Type="http://schemas.openxmlformats.org/officeDocument/2006/relationships/hyperlink" Target="http://www.espnfc.us/match?gameId=109025" TargetMode="External"/><Relationship Id="rId115" Type="http://schemas.openxmlformats.org/officeDocument/2006/relationships/hyperlink" Target="http://www.espnfc.us/match?gameId=108962" TargetMode="External"/><Relationship Id="rId70" Type="http://schemas.openxmlformats.org/officeDocument/2006/relationships/hyperlink" Target="http://www.espnfc.us/match?gameId=54595" TargetMode="External"/><Relationship Id="rId71" Type="http://schemas.openxmlformats.org/officeDocument/2006/relationships/hyperlink" Target="http://www.espnfc.us/match?gameId=64610" TargetMode="External"/><Relationship Id="rId72" Type="http://schemas.openxmlformats.org/officeDocument/2006/relationships/hyperlink" Target="http://www.espnfc.us/match?gameId=54580" TargetMode="External"/><Relationship Id="rId73" Type="http://schemas.openxmlformats.org/officeDocument/2006/relationships/hyperlink" Target="http://www.espnfc.us/match?gameId=54565" TargetMode="External"/><Relationship Id="rId74" Type="http://schemas.openxmlformats.org/officeDocument/2006/relationships/hyperlink" Target="http://www.espnfc.us/match?gameId=54561" TargetMode="External"/><Relationship Id="rId75" Type="http://schemas.openxmlformats.org/officeDocument/2006/relationships/hyperlink" Target="http://www.espnfc.us/match?gameId=71228" TargetMode="External"/><Relationship Id="rId76" Type="http://schemas.openxmlformats.org/officeDocument/2006/relationships/hyperlink" Target="http://www.espnfc.us/match?gameId=54545" TargetMode="External"/><Relationship Id="rId77" Type="http://schemas.openxmlformats.org/officeDocument/2006/relationships/hyperlink" Target="http://www.espnfc.us/match?gameId=54535" TargetMode="External"/><Relationship Id="rId78" Type="http://schemas.openxmlformats.org/officeDocument/2006/relationships/hyperlink" Target="http://www.espnfc.us/match?gameId=69110" TargetMode="External"/><Relationship Id="rId79" Type="http://schemas.openxmlformats.org/officeDocument/2006/relationships/hyperlink" Target="http://www.espnfc.us/match?gameId=54515" TargetMode="External"/><Relationship Id="rId116" Type="http://schemas.openxmlformats.org/officeDocument/2006/relationships/hyperlink" Target="http://www.espnfc.us/match?gameId=108914" TargetMode="External"/><Relationship Id="rId117" Type="http://schemas.openxmlformats.org/officeDocument/2006/relationships/hyperlink" Target="http://www.espnfc.us/match?gameId=108859" TargetMode="External"/><Relationship Id="rId118" Type="http://schemas.openxmlformats.org/officeDocument/2006/relationships/hyperlink" Target="http://www.espnfc.us/match?gameId=108766" TargetMode="External"/><Relationship Id="rId119" Type="http://schemas.openxmlformats.org/officeDocument/2006/relationships/hyperlink" Target="http://www.espnfc.us/match?gameId=108720" TargetMode="External"/><Relationship Id="rId560" Type="http://schemas.openxmlformats.org/officeDocument/2006/relationships/hyperlink" Target="http://www.espnfc.us/match?gameId=314244" TargetMode="External"/><Relationship Id="rId561" Type="http://schemas.openxmlformats.org/officeDocument/2006/relationships/hyperlink" Target="http://www.espnfc.us/match?gameId=314231" TargetMode="External"/><Relationship Id="rId562" Type="http://schemas.openxmlformats.org/officeDocument/2006/relationships/hyperlink" Target="http://www.espnfc.us/match?gameId=314221" TargetMode="External"/><Relationship Id="rId563" Type="http://schemas.openxmlformats.org/officeDocument/2006/relationships/hyperlink" Target="http://www.espnfc.us/match?gameId=314205" TargetMode="External"/><Relationship Id="rId564" Type="http://schemas.openxmlformats.org/officeDocument/2006/relationships/hyperlink" Target="http://www.espnfc.us/match?gameId=314194" TargetMode="External"/><Relationship Id="rId565" Type="http://schemas.openxmlformats.org/officeDocument/2006/relationships/hyperlink" Target="http://www.espnfc.us/match?gameId=314180" TargetMode="External"/><Relationship Id="rId566" Type="http://schemas.openxmlformats.org/officeDocument/2006/relationships/hyperlink" Target="http://www.espnfc.us/match?gameId=314171" TargetMode="External"/><Relationship Id="rId567" Type="http://schemas.openxmlformats.org/officeDocument/2006/relationships/hyperlink" Target="http://www.espnfc.us/match?gameId=314159" TargetMode="External"/><Relationship Id="rId568" Type="http://schemas.openxmlformats.org/officeDocument/2006/relationships/hyperlink" Target="http://www.espnfc.us/match?gameId=314144" TargetMode="External"/><Relationship Id="rId569" Type="http://schemas.openxmlformats.org/officeDocument/2006/relationships/hyperlink" Target="http://www.espnfc.us/match?gameId=314132" TargetMode="External"/><Relationship Id="rId620" Type="http://schemas.openxmlformats.org/officeDocument/2006/relationships/hyperlink" Target="http://www.espnfc.us/match?gameId=359599" TargetMode="External"/><Relationship Id="rId621" Type="http://schemas.openxmlformats.org/officeDocument/2006/relationships/hyperlink" Target="http://www.espnfc.us/match?gameId=359627" TargetMode="External"/><Relationship Id="rId622" Type="http://schemas.openxmlformats.org/officeDocument/2006/relationships/hyperlink" Target="http://www.espnfc.us/match?gameId=359629" TargetMode="External"/><Relationship Id="rId623" Type="http://schemas.openxmlformats.org/officeDocument/2006/relationships/hyperlink" Target="http://www.espnfc.us/match?gameId=359639" TargetMode="External"/><Relationship Id="rId624" Type="http://schemas.openxmlformats.org/officeDocument/2006/relationships/hyperlink" Target="http://www.espnfc.us/match?gameId=359660" TargetMode="External"/><Relationship Id="rId625" Type="http://schemas.openxmlformats.org/officeDocument/2006/relationships/hyperlink" Target="http://www.espnfc.us/match?gameId=359668" TargetMode="External"/><Relationship Id="rId626" Type="http://schemas.openxmlformats.org/officeDocument/2006/relationships/hyperlink" Target="http://www.espnfc.us/match?gameId=359677" TargetMode="External"/><Relationship Id="rId627" Type="http://schemas.openxmlformats.org/officeDocument/2006/relationships/hyperlink" Target="http://www.espnfc.us/match?gameId=359686" TargetMode="External"/><Relationship Id="rId280" Type="http://schemas.openxmlformats.org/officeDocument/2006/relationships/hyperlink" Target="http://www.espnfc.us/match?gameId=199171" TargetMode="External"/><Relationship Id="rId281" Type="http://schemas.openxmlformats.org/officeDocument/2006/relationships/hyperlink" Target="http://www.espnfc.us/match?gameId=205478" TargetMode="External"/><Relationship Id="rId282" Type="http://schemas.openxmlformats.org/officeDocument/2006/relationships/hyperlink" Target="http://www.espnfc.us/match?gameId=199153" TargetMode="External"/><Relationship Id="rId283" Type="http://schemas.openxmlformats.org/officeDocument/2006/relationships/hyperlink" Target="http://www.espnfc.us/match?gameId=199146" TargetMode="External"/><Relationship Id="rId284" Type="http://schemas.openxmlformats.org/officeDocument/2006/relationships/hyperlink" Target="http://www.espnfc.us/match?gameId=205452" TargetMode="External"/><Relationship Id="rId285" Type="http://schemas.openxmlformats.org/officeDocument/2006/relationships/hyperlink" Target="http://www.espnfc.us/match?gameId=199137" TargetMode="External"/><Relationship Id="rId286" Type="http://schemas.openxmlformats.org/officeDocument/2006/relationships/hyperlink" Target="http://www.espnfc.us/match?gameId=199114" TargetMode="External"/><Relationship Id="rId287" Type="http://schemas.openxmlformats.org/officeDocument/2006/relationships/hyperlink" Target="http://www.espnfc.us/match?gameId=199108" TargetMode="External"/><Relationship Id="rId288" Type="http://schemas.openxmlformats.org/officeDocument/2006/relationships/hyperlink" Target="http://www.espnfc.us/match?gameId=204818" TargetMode="External"/><Relationship Id="rId289" Type="http://schemas.openxmlformats.org/officeDocument/2006/relationships/hyperlink" Target="http://www.espnfc.us/match?gameId=199084" TargetMode="External"/><Relationship Id="rId628" Type="http://schemas.openxmlformats.org/officeDocument/2006/relationships/hyperlink" Target="http://www.espnfc.us/match?gameId=359688" TargetMode="External"/><Relationship Id="rId629" Type="http://schemas.openxmlformats.org/officeDocument/2006/relationships/hyperlink" Target="http://www.espnfc.us/match?gameId=359693" TargetMode="External"/><Relationship Id="rId340" Type="http://schemas.openxmlformats.org/officeDocument/2006/relationships/hyperlink" Target="http://www.espnfc.us/match?gameId=226680" TargetMode="External"/><Relationship Id="rId341" Type="http://schemas.openxmlformats.org/officeDocument/2006/relationships/hyperlink" Target="http://www.espnfc.us/match?gameId=226680" TargetMode="External"/><Relationship Id="rId342" Type="http://schemas.openxmlformats.org/officeDocument/2006/relationships/hyperlink" Target="http://www.espnfc.us/match?gameId=226644" TargetMode="External"/><Relationship Id="rId343" Type="http://schemas.openxmlformats.org/officeDocument/2006/relationships/hyperlink" Target="http://www.espnfc.us/match?gameId=226579" TargetMode="External"/><Relationship Id="rId344" Type="http://schemas.openxmlformats.org/officeDocument/2006/relationships/hyperlink" Target="http://www.espnfc.us/match?gameId=226609" TargetMode="External"/><Relationship Id="rId345" Type="http://schemas.openxmlformats.org/officeDocument/2006/relationships/hyperlink" Target="http://www.espnfc.us/match?gameId=228824" TargetMode="External"/><Relationship Id="rId346" Type="http://schemas.openxmlformats.org/officeDocument/2006/relationships/hyperlink" Target="http://www.espnfc.us/match?gameId=226746" TargetMode="External"/><Relationship Id="rId347" Type="http://schemas.openxmlformats.org/officeDocument/2006/relationships/hyperlink" Target="http://www.espnfc.us/match?gameId=226499" TargetMode="External"/><Relationship Id="rId348" Type="http://schemas.openxmlformats.org/officeDocument/2006/relationships/hyperlink" Target="http://www.espnfc.us/match?gameId=228787" TargetMode="External"/><Relationship Id="rId349" Type="http://schemas.openxmlformats.org/officeDocument/2006/relationships/hyperlink" Target="http://www.espnfc.us/match?gameId=226406" TargetMode="External"/><Relationship Id="rId400" Type="http://schemas.openxmlformats.org/officeDocument/2006/relationships/hyperlink" Target="http://www.espnfc.us/match?gameId=254696" TargetMode="External"/><Relationship Id="rId401" Type="http://schemas.openxmlformats.org/officeDocument/2006/relationships/hyperlink" Target="http://www.espnfc.us/match?gameId=252751" TargetMode="External"/><Relationship Id="rId402" Type="http://schemas.openxmlformats.org/officeDocument/2006/relationships/hyperlink" Target="http://www.espnfc.us/match?gameId=256022" TargetMode="External"/><Relationship Id="rId403" Type="http://schemas.openxmlformats.org/officeDocument/2006/relationships/hyperlink" Target="http://www.espnfc.us/match?gameId=236417" TargetMode="External"/><Relationship Id="rId404" Type="http://schemas.openxmlformats.org/officeDocument/2006/relationships/hyperlink" Target="http://www.espnfc.us/match?gameId=252817" TargetMode="External"/><Relationship Id="rId405" Type="http://schemas.openxmlformats.org/officeDocument/2006/relationships/hyperlink" Target="http://www.espnfc.us/match?gameId=254681" TargetMode="External"/><Relationship Id="rId406" Type="http://schemas.openxmlformats.org/officeDocument/2006/relationships/hyperlink" Target="http://www.espnfc.us/match?gameId=252853" TargetMode="External"/><Relationship Id="rId407" Type="http://schemas.openxmlformats.org/officeDocument/2006/relationships/hyperlink" Target="http://www.espnfc.us/match?gameId=253121" TargetMode="External"/><Relationship Id="rId408" Type="http://schemas.openxmlformats.org/officeDocument/2006/relationships/hyperlink" Target="http://www.espnfc.us/match?gameId=254676" TargetMode="External"/><Relationship Id="rId409" Type="http://schemas.openxmlformats.org/officeDocument/2006/relationships/hyperlink" Target="http://www.espnfc.us/match?gameId=252764" TargetMode="External"/><Relationship Id="rId120" Type="http://schemas.openxmlformats.org/officeDocument/2006/relationships/hyperlink" Target="http://www.espnfc.us/match?gameId=108713" TargetMode="External"/><Relationship Id="rId121" Type="http://schemas.openxmlformats.org/officeDocument/2006/relationships/hyperlink" Target="http://www.espnfc.us/match?gameId=132024" TargetMode="External"/><Relationship Id="rId122" Type="http://schemas.openxmlformats.org/officeDocument/2006/relationships/hyperlink" Target="http://www.espnfc.us/match?gameId=108626" TargetMode="External"/><Relationship Id="rId123" Type="http://schemas.openxmlformats.org/officeDocument/2006/relationships/hyperlink" Target="http://www.espnfc.us/match?gameId=108561" TargetMode="External"/><Relationship Id="rId124" Type="http://schemas.openxmlformats.org/officeDocument/2006/relationships/hyperlink" Target="http://www.espnfc.us/match?gameId=108508" TargetMode="External"/><Relationship Id="rId125" Type="http://schemas.openxmlformats.org/officeDocument/2006/relationships/hyperlink" Target="http://www.espnfc.us/match?gameId=108449" TargetMode="External"/><Relationship Id="rId80" Type="http://schemas.openxmlformats.org/officeDocument/2006/relationships/hyperlink" Target="http://www.espnfc.us/match?gameId=54506" TargetMode="External"/><Relationship Id="rId81" Type="http://schemas.openxmlformats.org/officeDocument/2006/relationships/hyperlink" Target="http://www.espnfc.us/match?gameId=54502" TargetMode="External"/><Relationship Id="rId82" Type="http://schemas.openxmlformats.org/officeDocument/2006/relationships/hyperlink" Target="http://www.espnfc.us/match?gameId=54490" TargetMode="External"/><Relationship Id="rId83" Type="http://schemas.openxmlformats.org/officeDocument/2006/relationships/hyperlink" Target="http://www.espnfc.us/match?gameId=54476" TargetMode="External"/><Relationship Id="rId84" Type="http://schemas.openxmlformats.org/officeDocument/2006/relationships/hyperlink" Target="http://www.espnfc.us/match?gameId=54467" TargetMode="External"/><Relationship Id="rId85" Type="http://schemas.openxmlformats.org/officeDocument/2006/relationships/hyperlink" Target="http://www.espnfc.us/match?gameId=54456" TargetMode="External"/><Relationship Id="rId86" Type="http://schemas.openxmlformats.org/officeDocument/2006/relationships/hyperlink" Target="http://www.espnfc.us/match?gameId=54436" TargetMode="External"/><Relationship Id="rId87" Type="http://schemas.openxmlformats.org/officeDocument/2006/relationships/hyperlink" Target="http://www.espnfc.us/match?gameId=54435" TargetMode="External"/><Relationship Id="rId88" Type="http://schemas.openxmlformats.org/officeDocument/2006/relationships/hyperlink" Target="http://www.espnfc.us/match?gameId=54424" TargetMode="External"/><Relationship Id="rId89" Type="http://schemas.openxmlformats.org/officeDocument/2006/relationships/hyperlink" Target="http://www.espnfc.us/match?gameId=54230" TargetMode="External"/><Relationship Id="rId126" Type="http://schemas.openxmlformats.org/officeDocument/2006/relationships/hyperlink" Target="http://www.espnfc.us/match?gameId=131721" TargetMode="External"/><Relationship Id="rId127" Type="http://schemas.openxmlformats.org/officeDocument/2006/relationships/hyperlink" Target="http://www.espnfc.us/match?gameId=108358" TargetMode="External"/><Relationship Id="rId128" Type="http://schemas.openxmlformats.org/officeDocument/2006/relationships/hyperlink" Target="http://www.espnfc.us/match?gameId=131385" TargetMode="External"/><Relationship Id="rId129" Type="http://schemas.openxmlformats.org/officeDocument/2006/relationships/hyperlink" Target="http://www.espnfc.us/match?gameId=108289" TargetMode="External"/><Relationship Id="rId570" Type="http://schemas.openxmlformats.org/officeDocument/2006/relationships/hyperlink" Target="http://www.espnfc.us/match?gameId=314128" TargetMode="External"/><Relationship Id="rId571" Type="http://schemas.openxmlformats.org/officeDocument/2006/relationships/hyperlink" Target="http://www.espnfc.us/match?gameId=314115" TargetMode="External"/><Relationship Id="rId572" Type="http://schemas.openxmlformats.org/officeDocument/2006/relationships/hyperlink" Target="http://www.espnfc.us/match?gameId=314109" TargetMode="External"/><Relationship Id="rId573" Type="http://schemas.openxmlformats.org/officeDocument/2006/relationships/hyperlink" Target="http://www.espnfc.us/match?gameId=312221" TargetMode="External"/><Relationship Id="rId574" Type="http://schemas.openxmlformats.org/officeDocument/2006/relationships/hyperlink" Target="http://www.espnfc.us/match?gameId=357241" TargetMode="External"/><Relationship Id="rId575" Type="http://schemas.openxmlformats.org/officeDocument/2006/relationships/hyperlink" Target="http://www.espnfc.us/match?gameId=357242" TargetMode="External"/><Relationship Id="rId576" Type="http://schemas.openxmlformats.org/officeDocument/2006/relationships/hyperlink" Target="http://www.espnfc.us/match?gameId=336389" TargetMode="External"/><Relationship Id="rId577" Type="http://schemas.openxmlformats.org/officeDocument/2006/relationships/hyperlink" Target="http://www.espnfc.us/match?gameId=336381" TargetMode="External"/><Relationship Id="rId578" Type="http://schemas.openxmlformats.org/officeDocument/2006/relationships/hyperlink" Target="http://www.espnfc.us/match?gameId=336371" TargetMode="External"/><Relationship Id="rId579" Type="http://schemas.openxmlformats.org/officeDocument/2006/relationships/hyperlink" Target="http://www.espnfc.us/match?gameId=336359" TargetMode="External"/><Relationship Id="rId630" Type="http://schemas.openxmlformats.org/officeDocument/2006/relationships/hyperlink" Target="http://www.espnfc.us/match?gameId=359699" TargetMode="External"/><Relationship Id="rId631" Type="http://schemas.openxmlformats.org/officeDocument/2006/relationships/hyperlink" Target="http://www.espnfc.us/match?gameId=359714" TargetMode="External"/><Relationship Id="rId632" Type="http://schemas.openxmlformats.org/officeDocument/2006/relationships/hyperlink" Target="http://www.espnfc.us/match?gameId=359731" TargetMode="External"/><Relationship Id="rId633" Type="http://schemas.openxmlformats.org/officeDocument/2006/relationships/hyperlink" Target="http://www.espnfc.us/match?gameId=359732" TargetMode="External"/><Relationship Id="rId634" Type="http://schemas.openxmlformats.org/officeDocument/2006/relationships/hyperlink" Target="http://www.espnfc.us/match?gameId=359742" TargetMode="External"/><Relationship Id="rId635" Type="http://schemas.openxmlformats.org/officeDocument/2006/relationships/hyperlink" Target="http://www.espnfc.us/report?gameId=409276" TargetMode="External"/><Relationship Id="rId636" Type="http://schemas.openxmlformats.org/officeDocument/2006/relationships/hyperlink" Target="http://www.espnfc.us/report?gameId=409277" TargetMode="External"/><Relationship Id="rId637" Type="http://schemas.openxmlformats.org/officeDocument/2006/relationships/hyperlink" Target="http://www.espnfc.us/report?gameId=409000" TargetMode="External"/><Relationship Id="rId290" Type="http://schemas.openxmlformats.org/officeDocument/2006/relationships/hyperlink" Target="http://www.espnfc.us/match?gameId=204771" TargetMode="External"/><Relationship Id="rId291" Type="http://schemas.openxmlformats.org/officeDocument/2006/relationships/hyperlink" Target="http://www.espnfc.us/match?gameId=191983" TargetMode="External"/><Relationship Id="rId292" Type="http://schemas.openxmlformats.org/officeDocument/2006/relationships/hyperlink" Target="http://www.espnfc.us/match?gameId=191979" TargetMode="External"/><Relationship Id="rId293" Type="http://schemas.openxmlformats.org/officeDocument/2006/relationships/hyperlink" Target="http://www.espnfc.us/match?gameId=191977" TargetMode="External"/><Relationship Id="rId294" Type="http://schemas.openxmlformats.org/officeDocument/2006/relationships/hyperlink" Target="http://www.espnfc.us/match?gameId=191973" TargetMode="External"/><Relationship Id="rId295" Type="http://schemas.openxmlformats.org/officeDocument/2006/relationships/hyperlink" Target="http://www.espnfc.us/match?gameId=191962" TargetMode="External"/><Relationship Id="rId296" Type="http://schemas.openxmlformats.org/officeDocument/2006/relationships/hyperlink" Target="http://www.espnfc.us/match?gameId=191946" TargetMode="External"/><Relationship Id="rId297" Type="http://schemas.openxmlformats.org/officeDocument/2006/relationships/hyperlink" Target="http://www.espnfc.us/match?gameId=191930" TargetMode="External"/><Relationship Id="rId298" Type="http://schemas.openxmlformats.org/officeDocument/2006/relationships/hyperlink" Target="http://www.espnfc.us/match?gameId=194796" TargetMode="External"/><Relationship Id="rId299" Type="http://schemas.openxmlformats.org/officeDocument/2006/relationships/hyperlink" Target="http://www.espnfc.us/match?gameId=195451" TargetMode="External"/><Relationship Id="rId638" Type="http://schemas.openxmlformats.org/officeDocument/2006/relationships/hyperlink" Target="http://www.espnfc.us/report?gameId=409001" TargetMode="External"/><Relationship Id="rId639" Type="http://schemas.openxmlformats.org/officeDocument/2006/relationships/hyperlink" Target="http://www.espnfc.us/report?gameId=408621" TargetMode="External"/><Relationship Id="rId350" Type="http://schemas.openxmlformats.org/officeDocument/2006/relationships/hyperlink" Target="http://www.espnfc.us/match?gameId=226452" TargetMode="External"/><Relationship Id="rId351" Type="http://schemas.openxmlformats.org/officeDocument/2006/relationships/hyperlink" Target="http://www.espnfc.us/match?gameId=228766" TargetMode="External"/><Relationship Id="rId352" Type="http://schemas.openxmlformats.org/officeDocument/2006/relationships/hyperlink" Target="http://www.espnfc.us/match?gameId=226594" TargetMode="External"/><Relationship Id="rId353" Type="http://schemas.openxmlformats.org/officeDocument/2006/relationships/hyperlink" Target="http://www.espnfc.us/match?gameId=226686" TargetMode="External"/><Relationship Id="rId354" Type="http://schemas.openxmlformats.org/officeDocument/2006/relationships/hyperlink" Target="http://www.espnfc.us/match?gameId=226691" TargetMode="External"/><Relationship Id="rId355" Type="http://schemas.openxmlformats.org/officeDocument/2006/relationships/hyperlink" Target="http://www.espnfc.us/match?gameId=228758" TargetMode="External"/><Relationship Id="rId356" Type="http://schemas.openxmlformats.org/officeDocument/2006/relationships/hyperlink" Target="http://www.espnfc.us/match?gameId=226613" TargetMode="External"/><Relationship Id="rId357" Type="http://schemas.openxmlformats.org/officeDocument/2006/relationships/hyperlink" Target="http://www.espnfc.us/match?gameId=226421" TargetMode="External"/><Relationship Id="rId358" Type="http://schemas.openxmlformats.org/officeDocument/2006/relationships/hyperlink" Target="http://www.espnfc.us/match?gameId=226601" TargetMode="External"/><Relationship Id="rId359" Type="http://schemas.openxmlformats.org/officeDocument/2006/relationships/hyperlink" Target="http://www.espnfc.us/match?gameId=266961" TargetMode="External"/><Relationship Id="rId410" Type="http://schemas.openxmlformats.org/officeDocument/2006/relationships/hyperlink" Target="http://www.espnfc.us/match?gameId=236400" TargetMode="External"/><Relationship Id="rId411" Type="http://schemas.openxmlformats.org/officeDocument/2006/relationships/hyperlink" Target="http://www.espnfc.us/match?gameId=236378" TargetMode="External"/><Relationship Id="rId412" Type="http://schemas.openxmlformats.org/officeDocument/2006/relationships/hyperlink" Target="http://www.espnfc.us/match?gameId=252793" TargetMode="External"/><Relationship Id="rId413" Type="http://schemas.openxmlformats.org/officeDocument/2006/relationships/hyperlink" Target="http://www.espnfc.us/match?gameId=253330" TargetMode="External"/><Relationship Id="rId414" Type="http://schemas.openxmlformats.org/officeDocument/2006/relationships/hyperlink" Target="http://www.espnfc.us/match?gameId=244657" TargetMode="External"/><Relationship Id="rId415" Type="http://schemas.openxmlformats.org/officeDocument/2006/relationships/hyperlink" Target="http://www.espnfc.us/match?gameId=252050" TargetMode="External"/><Relationship Id="rId416" Type="http://schemas.openxmlformats.org/officeDocument/2006/relationships/hyperlink" Target="http://www.espnfc.us/match?gameId=232276" TargetMode="External"/><Relationship Id="rId417" Type="http://schemas.openxmlformats.org/officeDocument/2006/relationships/hyperlink" Target="http://www.espnfc.us/match?gameId=232269" TargetMode="External"/><Relationship Id="rId418" Type="http://schemas.openxmlformats.org/officeDocument/2006/relationships/hyperlink" Target="http://www.espnfc.us/match?gameId=232260" TargetMode="External"/><Relationship Id="rId419" Type="http://schemas.openxmlformats.org/officeDocument/2006/relationships/hyperlink" Target="http://www.espnfc.us/match?gameId=238273" TargetMode="External"/><Relationship Id="rId130" Type="http://schemas.openxmlformats.org/officeDocument/2006/relationships/hyperlink" Target="http://www.espnfc.us/match?gameId=130865" TargetMode="External"/><Relationship Id="rId131" Type="http://schemas.openxmlformats.org/officeDocument/2006/relationships/hyperlink" Target="http://www.espnfc.us/match?gameId=108210" TargetMode="External"/><Relationship Id="rId132" Type="http://schemas.openxmlformats.org/officeDocument/2006/relationships/hyperlink" Target="http://www.espnfc.us/match?gameId=130149" TargetMode="External"/><Relationship Id="rId133" Type="http://schemas.openxmlformats.org/officeDocument/2006/relationships/hyperlink" Target="http://www.espnfc.us/match?gameId=108154" TargetMode="External"/><Relationship Id="rId134" Type="http://schemas.openxmlformats.org/officeDocument/2006/relationships/hyperlink" Target="http://www.espnfc.us/match?gameId=108151" TargetMode="External"/><Relationship Id="rId135" Type="http://schemas.openxmlformats.org/officeDocument/2006/relationships/hyperlink" Target="http://www.espnfc.us/match?gameId=128383" TargetMode="External"/><Relationship Id="rId90" Type="http://schemas.openxmlformats.org/officeDocument/2006/relationships/hyperlink" Target="http://www.espnfc.us/match?gameId=48827" TargetMode="External"/><Relationship Id="rId91" Type="http://schemas.openxmlformats.org/officeDocument/2006/relationships/hyperlink" Target="http://www.espnfc.us/match?gameId=46457" TargetMode="External"/><Relationship Id="rId92" Type="http://schemas.openxmlformats.org/officeDocument/2006/relationships/hyperlink" Target="http://www.espnfc.us/match?gameId=48530" TargetMode="External"/><Relationship Id="rId93" Type="http://schemas.openxmlformats.org/officeDocument/2006/relationships/hyperlink" Target="http://www.espnfc.us/match?gameId=47503" TargetMode="External"/><Relationship Id="rId94" Type="http://schemas.openxmlformats.org/officeDocument/2006/relationships/hyperlink" Target="http://www.espnfc.us/match?gameId=45297" TargetMode="External"/><Relationship Id="rId95" Type="http://schemas.openxmlformats.org/officeDocument/2006/relationships/hyperlink" Target="http://www.espnfc.us/match?gameId=39158" TargetMode="External"/><Relationship Id="rId96" Type="http://schemas.openxmlformats.org/officeDocument/2006/relationships/hyperlink" Target="http://www.espnfc.us/match?gameId=109803" TargetMode="External"/><Relationship Id="rId97" Type="http://schemas.openxmlformats.org/officeDocument/2006/relationships/hyperlink" Target="http://www.espnfc.us/match?gameId=150982" TargetMode="External"/><Relationship Id="rId98" Type="http://schemas.openxmlformats.org/officeDocument/2006/relationships/hyperlink" Target="http://www.espnfc.us/match?gameId=150710" TargetMode="External"/><Relationship Id="rId99" Type="http://schemas.openxmlformats.org/officeDocument/2006/relationships/hyperlink" Target="http://www.espnfc.us/match?gameId=109711" TargetMode="External"/><Relationship Id="rId136" Type="http://schemas.openxmlformats.org/officeDocument/2006/relationships/hyperlink" Target="http://www.espnfc.us/match?gameId=108028" TargetMode="External"/><Relationship Id="rId137" Type="http://schemas.openxmlformats.org/officeDocument/2006/relationships/hyperlink" Target="http://www.espnfc.us/match?gameId=107897" TargetMode="External"/><Relationship Id="rId138" Type="http://schemas.openxmlformats.org/officeDocument/2006/relationships/hyperlink" Target="http://www.espnfc.us/match?gameId=124939" TargetMode="External"/><Relationship Id="rId139" Type="http://schemas.openxmlformats.org/officeDocument/2006/relationships/hyperlink" Target="http://www.espnfc.us/match?gameId=107803" TargetMode="External"/><Relationship Id="rId580" Type="http://schemas.openxmlformats.org/officeDocument/2006/relationships/hyperlink" Target="http://www.espnfc.us/match?gameId=336345" TargetMode="External"/><Relationship Id="rId581" Type="http://schemas.openxmlformats.org/officeDocument/2006/relationships/hyperlink" Target="http://www.espnfc.us/match?gameId=336339" TargetMode="External"/><Relationship Id="rId582" Type="http://schemas.openxmlformats.org/officeDocument/2006/relationships/hyperlink" Target="http://www.espnfc.us/match?gameId=336321" TargetMode="External"/><Relationship Id="rId583" Type="http://schemas.openxmlformats.org/officeDocument/2006/relationships/hyperlink" Target="http://www.espnfc.us/match?gameId=336311" TargetMode="External"/><Relationship Id="rId584" Type="http://schemas.openxmlformats.org/officeDocument/2006/relationships/hyperlink" Target="http://www.espnfc.us/match?gameId=336292" TargetMode="External"/><Relationship Id="rId585" Type="http://schemas.openxmlformats.org/officeDocument/2006/relationships/hyperlink" Target="http://www.espnfc.us/match?gameId=336284" TargetMode="External"/><Relationship Id="rId586" Type="http://schemas.openxmlformats.org/officeDocument/2006/relationships/hyperlink" Target="http://www.espnfc.us/match?gameId=336277" TargetMode="External"/><Relationship Id="rId587" Type="http://schemas.openxmlformats.org/officeDocument/2006/relationships/hyperlink" Target="http://www.espnfc.us/match?gameId=349922" TargetMode="External"/><Relationship Id="rId588" Type="http://schemas.openxmlformats.org/officeDocument/2006/relationships/hyperlink" Target="http://www.espnfc.us/match?gameId=336266" TargetMode="External"/><Relationship Id="rId589" Type="http://schemas.openxmlformats.org/officeDocument/2006/relationships/hyperlink" Target="http://www.espnfc.us/match?gameId=336258" TargetMode="External"/><Relationship Id="rId640" Type="http://schemas.openxmlformats.org/officeDocument/2006/relationships/hyperlink" Target="http://www.espnfc.us/report?gameId=384853" TargetMode="External"/><Relationship Id="rId641" Type="http://schemas.openxmlformats.org/officeDocument/2006/relationships/hyperlink" Target="http://www.espnfc.us/report?gameId=384867" TargetMode="External"/><Relationship Id="rId642" Type="http://schemas.openxmlformats.org/officeDocument/2006/relationships/hyperlink" Target="http://www.espnfc.us/report?gameId=384879" TargetMode="External"/><Relationship Id="rId643" Type="http://schemas.openxmlformats.org/officeDocument/2006/relationships/hyperlink" Target="http://www.espnfc.us/report?gameId=384605" TargetMode="External"/><Relationship Id="rId644" Type="http://schemas.openxmlformats.org/officeDocument/2006/relationships/hyperlink" Target="http://www.espnfc.us/report?gameId=384622" TargetMode="External"/><Relationship Id="rId645" Type="http://schemas.openxmlformats.org/officeDocument/2006/relationships/hyperlink" Target="http://www.espnfc.us/report?gameId=384631" TargetMode="External"/><Relationship Id="rId646" Type="http://schemas.openxmlformats.org/officeDocument/2006/relationships/hyperlink" Target="http://www.espnfc.us/report?gameId=384635" TargetMode="External"/><Relationship Id="rId647" Type="http://schemas.openxmlformats.org/officeDocument/2006/relationships/hyperlink" Target="http://www.espnfc.us/report?gameId=384643" TargetMode="External"/><Relationship Id="rId648" Type="http://schemas.openxmlformats.org/officeDocument/2006/relationships/hyperlink" Target="http://www.espnfc.us/report?gameId=384652" TargetMode="External"/><Relationship Id="rId649" Type="http://schemas.openxmlformats.org/officeDocument/2006/relationships/hyperlink" Target="http://www.espnfc.us/report?gameId=384663" TargetMode="External"/><Relationship Id="rId360" Type="http://schemas.openxmlformats.org/officeDocument/2006/relationships/hyperlink" Target="http://www.espnfc.us/match?gameId=252775" TargetMode="External"/><Relationship Id="rId361" Type="http://schemas.openxmlformats.org/officeDocument/2006/relationships/hyperlink" Target="http://www.espnfc.us/match?gameId=266497" TargetMode="External"/><Relationship Id="rId362" Type="http://schemas.openxmlformats.org/officeDocument/2006/relationships/hyperlink" Target="http://www.espnfc.us/match?gameId=252776" TargetMode="External"/><Relationship Id="rId363" Type="http://schemas.openxmlformats.org/officeDocument/2006/relationships/hyperlink" Target="http://www.espnfc.us/match?gameId=252784" TargetMode="External"/><Relationship Id="rId364" Type="http://schemas.openxmlformats.org/officeDocument/2006/relationships/hyperlink" Target="http://www.espnfc.us/match?gameId=253029" TargetMode="External"/><Relationship Id="rId365" Type="http://schemas.openxmlformats.org/officeDocument/2006/relationships/hyperlink" Target="http://www.espnfc.us/match?gameId=265553" TargetMode="External"/><Relationship Id="rId366" Type="http://schemas.openxmlformats.org/officeDocument/2006/relationships/hyperlink" Target="http://www.espnfc.us/match?gameId=253052" TargetMode="External"/><Relationship Id="rId367" Type="http://schemas.openxmlformats.org/officeDocument/2006/relationships/hyperlink" Target="http://www.espnfc.us/match?gameId=265549" TargetMode="External"/><Relationship Id="rId368" Type="http://schemas.openxmlformats.org/officeDocument/2006/relationships/hyperlink" Target="http://www.espnfc.us/match?gameId=253043" TargetMode="External"/><Relationship Id="rId369" Type="http://schemas.openxmlformats.org/officeDocument/2006/relationships/hyperlink" Target="http://www.espnfc.us/match?gameId=236472" TargetMode="External"/><Relationship Id="rId420" Type="http://schemas.openxmlformats.org/officeDocument/2006/relationships/hyperlink" Target="http://www.espnfc.us/match?gameId=238269" TargetMode="External"/><Relationship Id="rId421" Type="http://schemas.openxmlformats.org/officeDocument/2006/relationships/hyperlink" Target="http://www.espnfc.us/match?gameId=197499" TargetMode="External"/><Relationship Id="rId422" Type="http://schemas.openxmlformats.org/officeDocument/2006/relationships/hyperlink" Target="http://www.espnfc.us/match?gameId=197454" TargetMode="External"/><Relationship Id="rId423" Type="http://schemas.openxmlformats.org/officeDocument/2006/relationships/hyperlink" Target="http://www.espnfc.us/match?gameId=197435" TargetMode="External"/><Relationship Id="rId424" Type="http://schemas.openxmlformats.org/officeDocument/2006/relationships/hyperlink" Target="http://www.espnfc.us/match?gameId=197394" TargetMode="External"/><Relationship Id="rId425" Type="http://schemas.openxmlformats.org/officeDocument/2006/relationships/hyperlink" Target="http://www.espnfc.us/match?gameId=197279" TargetMode="External"/><Relationship Id="rId426" Type="http://schemas.openxmlformats.org/officeDocument/2006/relationships/hyperlink" Target="http://www.espnfc.us/match?gameId=197258" TargetMode="External"/><Relationship Id="rId427" Type="http://schemas.openxmlformats.org/officeDocument/2006/relationships/hyperlink" Target="http://www.espnfc.us/match?gameId=197235" TargetMode="External"/><Relationship Id="rId428" Type="http://schemas.openxmlformats.org/officeDocument/2006/relationships/hyperlink" Target="http://www.espnfc.us/match?gameId=197218" TargetMode="External"/><Relationship Id="rId429" Type="http://schemas.openxmlformats.org/officeDocument/2006/relationships/hyperlink" Target="http://www.espnfc.us/match?gameId=275686" TargetMode="External"/><Relationship Id="rId140" Type="http://schemas.openxmlformats.org/officeDocument/2006/relationships/hyperlink" Target="http://www.espnfc.us/match?gameId=107791" TargetMode="External"/><Relationship Id="rId141" Type="http://schemas.openxmlformats.org/officeDocument/2006/relationships/hyperlink" Target="http://www.espnfc.us/match?gameId=122035" TargetMode="External"/><Relationship Id="rId142" Type="http://schemas.openxmlformats.org/officeDocument/2006/relationships/hyperlink" Target="http://www.espnfc.us/match?gameId=107644" TargetMode="External"/><Relationship Id="rId143" Type="http://schemas.openxmlformats.org/officeDocument/2006/relationships/hyperlink" Target="http://www.espnfc.us/match?gameId=107593" TargetMode="External"/><Relationship Id="rId144" Type="http://schemas.openxmlformats.org/officeDocument/2006/relationships/hyperlink" Target="http://www.espnfc.us/match?gameId=107532" TargetMode="External"/><Relationship Id="rId145" Type="http://schemas.openxmlformats.org/officeDocument/2006/relationships/hyperlink" Target="http://www.espnfc.us/match?gameId=107480" TargetMode="External"/><Relationship Id="rId146" Type="http://schemas.openxmlformats.org/officeDocument/2006/relationships/hyperlink" Target="http://www.espnfc.us/match?gameId=115782" TargetMode="External"/><Relationship Id="rId147" Type="http://schemas.openxmlformats.org/officeDocument/2006/relationships/hyperlink" Target="http://www.espnfc.us/match?gameId=107368" TargetMode="External"/><Relationship Id="rId148" Type="http://schemas.openxmlformats.org/officeDocument/2006/relationships/hyperlink" Target="http://www.espnfc.us/match?gameId=107317" TargetMode="External"/><Relationship Id="rId149" Type="http://schemas.openxmlformats.org/officeDocument/2006/relationships/hyperlink" Target="http://www.espnfc.us/match?gameId=98520" TargetMode="External"/><Relationship Id="rId590" Type="http://schemas.openxmlformats.org/officeDocument/2006/relationships/hyperlink" Target="http://www.espnfc.us/match?gameId=336256" TargetMode="External"/><Relationship Id="rId591" Type="http://schemas.openxmlformats.org/officeDocument/2006/relationships/hyperlink" Target="http://www.espnfc.us/match?gameId=336225" TargetMode="External"/><Relationship Id="rId592" Type="http://schemas.openxmlformats.org/officeDocument/2006/relationships/hyperlink" Target="http://www.espnfc.us/match?gameId=336222" TargetMode="External"/><Relationship Id="rId593" Type="http://schemas.openxmlformats.org/officeDocument/2006/relationships/hyperlink" Target="http://www.espnfc.us/match?gameId=336183" TargetMode="External"/><Relationship Id="rId200" Type="http://schemas.openxmlformats.org/officeDocument/2006/relationships/hyperlink" Target="http://www.espnfc.us/match?gameId=150276" TargetMode="External"/><Relationship Id="rId201" Type="http://schemas.openxmlformats.org/officeDocument/2006/relationships/hyperlink" Target="http://www.espnfc.us/match?gameId=151609" TargetMode="External"/><Relationship Id="rId202" Type="http://schemas.openxmlformats.org/officeDocument/2006/relationships/hyperlink" Target="http://www.espnfc.us/match?gameId=151526" TargetMode="External"/><Relationship Id="rId203" Type="http://schemas.openxmlformats.org/officeDocument/2006/relationships/hyperlink" Target="http://www.espnfc.us/match?gameId=151515" TargetMode="External"/><Relationship Id="rId204" Type="http://schemas.openxmlformats.org/officeDocument/2006/relationships/hyperlink" Target="http://www.espnfc.us/match?gameId=147162" TargetMode="External"/><Relationship Id="rId205" Type="http://schemas.openxmlformats.org/officeDocument/2006/relationships/hyperlink" Target="http://www.espnfc.us/match?gameId=67023" TargetMode="External"/><Relationship Id="rId206" Type="http://schemas.openxmlformats.org/officeDocument/2006/relationships/hyperlink" Target="http://www.espnfc.us/match?gameId=67005" TargetMode="External"/><Relationship Id="rId207" Type="http://schemas.openxmlformats.org/officeDocument/2006/relationships/hyperlink" Target="http://www.espnfc.us/match?gameId=66986" TargetMode="External"/><Relationship Id="rId208" Type="http://schemas.openxmlformats.org/officeDocument/2006/relationships/hyperlink" Target="http://www.espnfc.us/match?gameId=65345" TargetMode="External"/><Relationship Id="rId209" Type="http://schemas.openxmlformats.org/officeDocument/2006/relationships/hyperlink" Target="http://www.espnfc.us/match?gameId=65320" TargetMode="External"/><Relationship Id="rId594" Type="http://schemas.openxmlformats.org/officeDocument/2006/relationships/hyperlink" Target="http://www.espnfc.us/match?gameId=336141" TargetMode="External"/><Relationship Id="rId595" Type="http://schemas.openxmlformats.org/officeDocument/2006/relationships/hyperlink" Target="http://www.espnfc.us/match?gameId=336138" TargetMode="External"/><Relationship Id="rId596" Type="http://schemas.openxmlformats.org/officeDocument/2006/relationships/hyperlink" Target="http://www.espnfc.us/match?gameId=336124" TargetMode="External"/><Relationship Id="rId597" Type="http://schemas.openxmlformats.org/officeDocument/2006/relationships/hyperlink" Target="http://www.espnfc.us/match?gameId=336114" TargetMode="External"/><Relationship Id="rId598" Type="http://schemas.openxmlformats.org/officeDocument/2006/relationships/hyperlink" Target="http://www.espnfc.us/match?gameId=336104" TargetMode="External"/><Relationship Id="rId599" Type="http://schemas.openxmlformats.org/officeDocument/2006/relationships/hyperlink" Target="http://www.espnfc.us/match?gameId=336100" TargetMode="External"/><Relationship Id="rId650" Type="http://schemas.openxmlformats.org/officeDocument/2006/relationships/hyperlink" Target="http://www.espnfc.us/report?gameId=384678" TargetMode="External"/><Relationship Id="rId651" Type="http://schemas.openxmlformats.org/officeDocument/2006/relationships/hyperlink" Target="http://www.espnfc.us/report?gameId=402987" TargetMode="External"/><Relationship Id="rId652" Type="http://schemas.openxmlformats.org/officeDocument/2006/relationships/hyperlink" Target="http://www.espnfc.us/report?gameId=384688" TargetMode="External"/><Relationship Id="rId653" Type="http://schemas.openxmlformats.org/officeDocument/2006/relationships/hyperlink" Target="http://www.espnfc.us/report?gameId=384882" TargetMode="External"/><Relationship Id="rId654" Type="http://schemas.openxmlformats.org/officeDocument/2006/relationships/hyperlink" Target="http://www.espnfc.us/report?gameId=384901" TargetMode="External"/><Relationship Id="rId655" Type="http://schemas.openxmlformats.org/officeDocument/2006/relationships/hyperlink" Target="http://www.espnfc.us/report?gameId=384907" TargetMode="External"/><Relationship Id="rId656" Type="http://schemas.openxmlformats.org/officeDocument/2006/relationships/hyperlink" Target="http://www.espnfc.us/report?gameId=384915" TargetMode="External"/><Relationship Id="rId657" Type="http://schemas.openxmlformats.org/officeDocument/2006/relationships/hyperlink" Target="http://www.espnfc.us/report?gameId=384925" TargetMode="External"/><Relationship Id="rId658" Type="http://schemas.openxmlformats.org/officeDocument/2006/relationships/hyperlink" Target="http://www.espnfc.us/report?gameId=384702" TargetMode="External"/><Relationship Id="rId659" Type="http://schemas.openxmlformats.org/officeDocument/2006/relationships/hyperlink" Target="http://www.espnfc.us/match?gameId=384728" TargetMode="External"/><Relationship Id="rId370" Type="http://schemas.openxmlformats.org/officeDocument/2006/relationships/hyperlink" Target="http://www.espnfc.us/match?gameId=236456" TargetMode="External"/><Relationship Id="rId371" Type="http://schemas.openxmlformats.org/officeDocument/2006/relationships/hyperlink" Target="http://www.espnfc.us/match?gameId=252847" TargetMode="External"/><Relationship Id="rId372" Type="http://schemas.openxmlformats.org/officeDocument/2006/relationships/hyperlink" Target="http://www.espnfc.us/match?gameId=253066" TargetMode="External"/><Relationship Id="rId373" Type="http://schemas.openxmlformats.org/officeDocument/2006/relationships/hyperlink" Target="http://www.espnfc.us/match?gameId=260509" TargetMode="External"/><Relationship Id="rId374" Type="http://schemas.openxmlformats.org/officeDocument/2006/relationships/hyperlink" Target="http://www.espnfc.us/match?gameId=253085" TargetMode="External"/><Relationship Id="rId375" Type="http://schemas.openxmlformats.org/officeDocument/2006/relationships/hyperlink" Target="http://www.espnfc.us/match?gameId=252747" TargetMode="External"/><Relationship Id="rId376" Type="http://schemas.openxmlformats.org/officeDocument/2006/relationships/hyperlink" Target="http://www.espnfc.us/match?gameId=260513" TargetMode="External"/><Relationship Id="rId377" Type="http://schemas.openxmlformats.org/officeDocument/2006/relationships/hyperlink" Target="http://www.espnfc.us/match?gameId=252914" TargetMode="External"/><Relationship Id="rId378" Type="http://schemas.openxmlformats.org/officeDocument/2006/relationships/hyperlink" Target="http://www.espnfc.us/match?gameId=252837" TargetMode="External"/><Relationship Id="rId379" Type="http://schemas.openxmlformats.org/officeDocument/2006/relationships/hyperlink" Target="http://www.espnfc.us/match?gameId=252759" TargetMode="External"/><Relationship Id="rId430" Type="http://schemas.openxmlformats.org/officeDocument/2006/relationships/hyperlink" Target="http://www.espnfc.us/match?gameId=275934" TargetMode="External"/><Relationship Id="rId431" Type="http://schemas.openxmlformats.org/officeDocument/2006/relationships/hyperlink" Target="http://www.espnfc.us/match?gameId=275709" TargetMode="External"/><Relationship Id="rId432" Type="http://schemas.openxmlformats.org/officeDocument/2006/relationships/hyperlink" Target="http://www.espnfc.us/match?gameId=290736" TargetMode="External"/><Relationship Id="rId433" Type="http://schemas.openxmlformats.org/officeDocument/2006/relationships/hyperlink" Target="http://www.espnfc.us/match?gameId=275901" TargetMode="External"/><Relationship Id="rId434" Type="http://schemas.openxmlformats.org/officeDocument/2006/relationships/hyperlink" Target="http://www.espnfc.us/match?gameId=290735" TargetMode="External"/><Relationship Id="rId435" Type="http://schemas.openxmlformats.org/officeDocument/2006/relationships/hyperlink" Target="http://www.espnfc.us/match?gameId=275691" TargetMode="External"/><Relationship Id="rId436" Type="http://schemas.openxmlformats.org/officeDocument/2006/relationships/hyperlink" Target="http://www.espnfc.us/match?gameId=275654" TargetMode="External"/><Relationship Id="rId437" Type="http://schemas.openxmlformats.org/officeDocument/2006/relationships/hyperlink" Target="http://www.espnfc.us/match?gameId=275741" TargetMode="External"/><Relationship Id="rId438" Type="http://schemas.openxmlformats.org/officeDocument/2006/relationships/hyperlink" Target="http://www.espnfc.us/match?gameId=290169" TargetMode="External"/><Relationship Id="rId439" Type="http://schemas.openxmlformats.org/officeDocument/2006/relationships/hyperlink" Target="http://www.espnfc.us/match?gameId=275645" TargetMode="External"/><Relationship Id="rId150" Type="http://schemas.openxmlformats.org/officeDocument/2006/relationships/hyperlink" Target="http://www.espnfc.us/match?gameId=98518" TargetMode="External"/><Relationship Id="rId151" Type="http://schemas.openxmlformats.org/officeDocument/2006/relationships/hyperlink" Target="http://www.espnfc.us/match?gameId=97249" TargetMode="External"/><Relationship Id="rId152" Type="http://schemas.openxmlformats.org/officeDocument/2006/relationships/hyperlink" Target="http://www.espnfc.us/match?gameId=78444" TargetMode="External"/><Relationship Id="rId153" Type="http://schemas.openxmlformats.org/officeDocument/2006/relationships/hyperlink" Target="http://www.espnfc.us/match?gameId=183549" TargetMode="External"/><Relationship Id="rId154" Type="http://schemas.openxmlformats.org/officeDocument/2006/relationships/hyperlink" Target="http://www.espnfc.us/match?gameId=154970" TargetMode="External"/><Relationship Id="rId155" Type="http://schemas.openxmlformats.org/officeDocument/2006/relationships/hyperlink" Target="http://www.espnfc.us/match?gameId=154876" TargetMode="External"/><Relationship Id="rId156" Type="http://schemas.openxmlformats.org/officeDocument/2006/relationships/hyperlink" Target="http://www.espnfc.us/match?gameId=169933" TargetMode="External"/><Relationship Id="rId157" Type="http://schemas.openxmlformats.org/officeDocument/2006/relationships/hyperlink" Target="http://www.espnfc.us/match?gameId=154530" TargetMode="External"/><Relationship Id="rId158" Type="http://schemas.openxmlformats.org/officeDocument/2006/relationships/hyperlink" Target="http://www.espnfc.us/match?gameId=154465" TargetMode="External"/><Relationship Id="rId159" Type="http://schemas.openxmlformats.org/officeDocument/2006/relationships/hyperlink" Target="http://www.espnfc.us/match?gameId=169921" TargetMode="External"/><Relationship Id="rId210" Type="http://schemas.openxmlformats.org/officeDocument/2006/relationships/hyperlink" Target="http://www.espnfc.us/match?gameId=64021" TargetMode="External"/><Relationship Id="rId211" Type="http://schemas.openxmlformats.org/officeDocument/2006/relationships/hyperlink" Target="http://www.espnfc.us/match?gameId=63989" TargetMode="External"/><Relationship Id="rId212" Type="http://schemas.openxmlformats.org/officeDocument/2006/relationships/hyperlink" Target="http://www.espnfc.us/match?gameId=197123" TargetMode="External"/><Relationship Id="rId213" Type="http://schemas.openxmlformats.org/officeDocument/2006/relationships/hyperlink" Target="http://www.espnfc.us/match?gameId=186147" TargetMode="External"/><Relationship Id="rId214" Type="http://schemas.openxmlformats.org/officeDocument/2006/relationships/hyperlink" Target="http://www.espnfc.us/match?gameId=196035" TargetMode="External"/><Relationship Id="rId215" Type="http://schemas.openxmlformats.org/officeDocument/2006/relationships/hyperlink" Target="http://www.espnfc.us/match?gameId=195729" TargetMode="External"/><Relationship Id="rId216" Type="http://schemas.openxmlformats.org/officeDocument/2006/relationships/hyperlink" Target="http://www.espnfc.us/match?gameId=196031" TargetMode="External"/><Relationship Id="rId217" Type="http://schemas.openxmlformats.org/officeDocument/2006/relationships/hyperlink" Target="http://www.espnfc.us/match?gameId=186028" TargetMode="External"/><Relationship Id="rId218" Type="http://schemas.openxmlformats.org/officeDocument/2006/relationships/hyperlink" Target="http://www.espnfc.us/match?gameId=196032" TargetMode="External"/><Relationship Id="rId219" Type="http://schemas.openxmlformats.org/officeDocument/2006/relationships/hyperlink" Target="http://www.espnfc.us/match?gameId=185936" TargetMode="External"/><Relationship Id="rId660" Type="http://schemas.openxmlformats.org/officeDocument/2006/relationships/hyperlink" Target="http://www.espnfc.us/match?gameId=384735" TargetMode="External"/><Relationship Id="rId661" Type="http://schemas.openxmlformats.org/officeDocument/2006/relationships/hyperlink" Target="http://www.espnfc.us/match?gameId=384748" TargetMode="External"/><Relationship Id="rId662" Type="http://schemas.openxmlformats.org/officeDocument/2006/relationships/hyperlink" Target="http://www.espnfc.us/match?gameId=384756" TargetMode="External"/><Relationship Id="rId663" Type="http://schemas.openxmlformats.org/officeDocument/2006/relationships/hyperlink" Target="http://www.espnfc.us/match?gameId=384763" TargetMode="External"/><Relationship Id="rId664" Type="http://schemas.openxmlformats.org/officeDocument/2006/relationships/hyperlink" Target="http://www.espnfc.us/match?gameId=384775" TargetMode="External"/><Relationship Id="rId665" Type="http://schemas.openxmlformats.org/officeDocument/2006/relationships/hyperlink" Target="http://www.espnfc.us/match?gameId=384888" TargetMode="External"/><Relationship Id="rId666" Type="http://schemas.openxmlformats.org/officeDocument/2006/relationships/hyperlink" Target="http://www.espnfc.us/match?gameId=384788" TargetMode="External"/><Relationship Id="rId667" Type="http://schemas.openxmlformats.org/officeDocument/2006/relationships/hyperlink" Target="http://www.espnfc.us/match?gameId=384797" TargetMode="External"/><Relationship Id="rId668" Type="http://schemas.openxmlformats.org/officeDocument/2006/relationships/hyperlink" Target="http://www.espnfc.us/match?gameId=384807" TargetMode="External"/><Relationship Id="rId669" Type="http://schemas.openxmlformats.org/officeDocument/2006/relationships/hyperlink" Target="http://www.espnfc.us/match?gameId=384817" TargetMode="External"/><Relationship Id="rId380" Type="http://schemas.openxmlformats.org/officeDocument/2006/relationships/hyperlink" Target="http://www.espnfc.us/match?gameId=262266" TargetMode="External"/><Relationship Id="rId381" Type="http://schemas.openxmlformats.org/officeDocument/2006/relationships/hyperlink" Target="http://www.espnfc.us/match?gameId=252839" TargetMode="External"/><Relationship Id="rId382" Type="http://schemas.openxmlformats.org/officeDocument/2006/relationships/hyperlink" Target="http://www.espnfc.us/match?gameId=252905" TargetMode="External"/><Relationship Id="rId383" Type="http://schemas.openxmlformats.org/officeDocument/2006/relationships/hyperlink" Target="http://www.espnfc.us/match?gameId=252947" TargetMode="External"/><Relationship Id="rId384" Type="http://schemas.openxmlformats.org/officeDocument/2006/relationships/hyperlink" Target="http://www.espnfc.us/match?gameId=252889" TargetMode="External"/><Relationship Id="rId385" Type="http://schemas.openxmlformats.org/officeDocument/2006/relationships/hyperlink" Target="http://www.espnfc.us/match?gameId=260252" TargetMode="External"/><Relationship Id="rId386" Type="http://schemas.openxmlformats.org/officeDocument/2006/relationships/hyperlink" Target="http://www.espnfc.us/match?gameId=253001" TargetMode="External"/><Relationship Id="rId387" Type="http://schemas.openxmlformats.org/officeDocument/2006/relationships/hyperlink" Target="http://www.espnfc.us/match?gameId=252893" TargetMode="External"/><Relationship Id="rId388" Type="http://schemas.openxmlformats.org/officeDocument/2006/relationships/hyperlink" Target="http://www.espnfc.us/match?gameId=253079" TargetMode="External"/><Relationship Id="rId389" Type="http://schemas.openxmlformats.org/officeDocument/2006/relationships/hyperlink" Target="http://www.espnfc.us/match?gameId=254722" TargetMode="External"/><Relationship Id="rId440" Type="http://schemas.openxmlformats.org/officeDocument/2006/relationships/hyperlink" Target="http://www.espnfc.us/match?gameId=290166" TargetMode="External"/><Relationship Id="rId441" Type="http://schemas.openxmlformats.org/officeDocument/2006/relationships/hyperlink" Target="http://www.espnfc.us/match?gameId=275711" TargetMode="External"/><Relationship Id="rId442" Type="http://schemas.openxmlformats.org/officeDocument/2006/relationships/hyperlink" Target="http://www.espnfc.us/match?gameId=275583" TargetMode="External"/><Relationship Id="rId443" Type="http://schemas.openxmlformats.org/officeDocument/2006/relationships/hyperlink" Target="http://www.espnfc.us/match?gameId=285582" TargetMode="External"/><Relationship Id="rId444" Type="http://schemas.openxmlformats.org/officeDocument/2006/relationships/hyperlink" Target="http://www.espnfc.us/match?gameId=275769" TargetMode="External"/><Relationship Id="rId445" Type="http://schemas.openxmlformats.org/officeDocument/2006/relationships/hyperlink" Target="http://www.espnfc.us/match?gameId=275680" TargetMode="External"/><Relationship Id="rId446" Type="http://schemas.openxmlformats.org/officeDocument/2006/relationships/hyperlink" Target="http://www.espnfc.us/match?gameId=275907" TargetMode="External"/><Relationship Id="rId447" Type="http://schemas.openxmlformats.org/officeDocument/2006/relationships/hyperlink" Target="http://www.espnfc.us/match?gameId=285588" TargetMode="External"/><Relationship Id="rId448" Type="http://schemas.openxmlformats.org/officeDocument/2006/relationships/hyperlink" Target="http://www.espnfc.us/match?gameId=275829" TargetMode="External"/><Relationship Id="rId449" Type="http://schemas.openxmlformats.org/officeDocument/2006/relationships/hyperlink" Target="http://www.espnfc.us/match?gameId=275626" TargetMode="External"/><Relationship Id="rId500" Type="http://schemas.openxmlformats.org/officeDocument/2006/relationships/hyperlink" Target="http://www.espnfc.us/match?gameId=275907" TargetMode="External"/><Relationship Id="rId501" Type="http://schemas.openxmlformats.org/officeDocument/2006/relationships/hyperlink" Target="http://www.espnfc.us/match?gameId=285588" TargetMode="External"/><Relationship Id="rId502" Type="http://schemas.openxmlformats.org/officeDocument/2006/relationships/hyperlink" Target="http://www.espnfc.us/match?gameId=275829" TargetMode="External"/><Relationship Id="rId10" Type="http://schemas.openxmlformats.org/officeDocument/2006/relationships/hyperlink" Target="http://www.espnfc.us/match?gameId=47272" TargetMode="External"/><Relationship Id="rId11" Type="http://schemas.openxmlformats.org/officeDocument/2006/relationships/hyperlink" Target="http://www.espnfc.us/match?gameId=24161" TargetMode="External"/><Relationship Id="rId12" Type="http://schemas.openxmlformats.org/officeDocument/2006/relationships/hyperlink" Target="http://www.espnfc.us/match?gameId=24091" TargetMode="External"/><Relationship Id="rId13" Type="http://schemas.openxmlformats.org/officeDocument/2006/relationships/hyperlink" Target="http://www.espnfc.us/match?gameId=23998" TargetMode="External"/><Relationship Id="rId14" Type="http://schemas.openxmlformats.org/officeDocument/2006/relationships/hyperlink" Target="http://www.espnfc.us/match?gameId=23571" TargetMode="External"/><Relationship Id="rId15" Type="http://schemas.openxmlformats.org/officeDocument/2006/relationships/hyperlink" Target="http://www.espnfc.us/match?gameId=23325" TargetMode="External"/><Relationship Id="rId16" Type="http://schemas.openxmlformats.org/officeDocument/2006/relationships/hyperlink" Target="http://www.espnfc.us/match?gameId=38084" TargetMode="External"/><Relationship Id="rId17" Type="http://schemas.openxmlformats.org/officeDocument/2006/relationships/hyperlink" Target="http://www.espnfc.us/match?gameId=38057" TargetMode="External"/><Relationship Id="rId18" Type="http://schemas.openxmlformats.org/officeDocument/2006/relationships/hyperlink" Target="http://www.espnfc.us/match?gameId=22942" TargetMode="External"/><Relationship Id="rId19" Type="http://schemas.openxmlformats.org/officeDocument/2006/relationships/hyperlink" Target="http://www.espnfc.us/match?gameId=22914" TargetMode="External"/><Relationship Id="rId503" Type="http://schemas.openxmlformats.org/officeDocument/2006/relationships/hyperlink" Target="http://www.espnfc.us/match?gameId=275626" TargetMode="External"/><Relationship Id="rId504" Type="http://schemas.openxmlformats.org/officeDocument/2006/relationships/hyperlink" Target="http://www.espnfc.us/match?gameId=275689" TargetMode="External"/><Relationship Id="rId505" Type="http://schemas.openxmlformats.org/officeDocument/2006/relationships/hyperlink" Target="http://www.espnfc.us/match?gameId=275643" TargetMode="External"/><Relationship Id="rId506" Type="http://schemas.openxmlformats.org/officeDocument/2006/relationships/hyperlink" Target="http://www.espnfc.us/match?gameId=275866" TargetMode="External"/><Relationship Id="rId507" Type="http://schemas.openxmlformats.org/officeDocument/2006/relationships/hyperlink" Target="http://www.espnfc.us/match?gameId=285253" TargetMode="External"/><Relationship Id="rId508" Type="http://schemas.openxmlformats.org/officeDocument/2006/relationships/hyperlink" Target="http://www.espnfc.us/match?gameId=275699" TargetMode="External"/><Relationship Id="rId509" Type="http://schemas.openxmlformats.org/officeDocument/2006/relationships/hyperlink" Target="http://www.espnfc.us/match?gameId=285245" TargetMode="External"/><Relationship Id="rId160" Type="http://schemas.openxmlformats.org/officeDocument/2006/relationships/hyperlink" Target="http://www.espnfc.us/match?gameId=169917" TargetMode="External"/><Relationship Id="rId161" Type="http://schemas.openxmlformats.org/officeDocument/2006/relationships/hyperlink" Target="http://www.espnfc.us/match?gameId=154205" TargetMode="External"/><Relationship Id="rId162" Type="http://schemas.openxmlformats.org/officeDocument/2006/relationships/hyperlink" Target="http://www.espnfc.us/match?gameId=154193" TargetMode="External"/><Relationship Id="rId163" Type="http://schemas.openxmlformats.org/officeDocument/2006/relationships/hyperlink" Target="http://www.espnfc.us/match?gameId=170018" TargetMode="External"/><Relationship Id="rId164" Type="http://schemas.openxmlformats.org/officeDocument/2006/relationships/hyperlink" Target="http://www.espnfc.us/match?gameId=169910" TargetMode="External"/><Relationship Id="rId165" Type="http://schemas.openxmlformats.org/officeDocument/2006/relationships/hyperlink" Target="http://www.espnfc.us/match?gameId=153994" TargetMode="External"/><Relationship Id="rId166" Type="http://schemas.openxmlformats.org/officeDocument/2006/relationships/hyperlink" Target="http://www.espnfc.us/match?gameId=153955" TargetMode="External"/><Relationship Id="rId167" Type="http://schemas.openxmlformats.org/officeDocument/2006/relationships/hyperlink" Target="http://www.espnfc.us/match?gameId=153829" TargetMode="External"/><Relationship Id="rId168" Type="http://schemas.openxmlformats.org/officeDocument/2006/relationships/hyperlink" Target="http://www.espnfc.us/match?gameId=153822" TargetMode="External"/><Relationship Id="rId169" Type="http://schemas.openxmlformats.org/officeDocument/2006/relationships/hyperlink" Target="http://www.espnfc.us/match?gameId=153688" TargetMode="External"/><Relationship Id="rId220" Type="http://schemas.openxmlformats.org/officeDocument/2006/relationships/hyperlink" Target="http://www.espnfc.us/match?gameId=196033" TargetMode="External"/><Relationship Id="rId221" Type="http://schemas.openxmlformats.org/officeDocument/2006/relationships/hyperlink" Target="http://www.espnfc.us/match?gameId=192471" TargetMode="External"/><Relationship Id="rId222" Type="http://schemas.openxmlformats.org/officeDocument/2006/relationships/hyperlink" Target="http://www.espnfc.us/match?gameId=195589" TargetMode="External"/><Relationship Id="rId223" Type="http://schemas.openxmlformats.org/officeDocument/2006/relationships/hyperlink" Target="http://www.espnfc.us/match?gameId=185838" TargetMode="External"/><Relationship Id="rId224" Type="http://schemas.openxmlformats.org/officeDocument/2006/relationships/hyperlink" Target="http://www.espnfc.us/match?gameId=195585" TargetMode="External"/><Relationship Id="rId225" Type="http://schemas.openxmlformats.org/officeDocument/2006/relationships/hyperlink" Target="http://www.espnfc.us/match?gameId=185756" TargetMode="External"/><Relationship Id="rId226" Type="http://schemas.openxmlformats.org/officeDocument/2006/relationships/hyperlink" Target="http://www.espnfc.us/match?gameId=192486" TargetMode="External"/><Relationship Id="rId227" Type="http://schemas.openxmlformats.org/officeDocument/2006/relationships/hyperlink" Target="http://www.espnfc.us/match?gameId=192149" TargetMode="External"/><Relationship Id="rId228" Type="http://schemas.openxmlformats.org/officeDocument/2006/relationships/hyperlink" Target="http://www.espnfc.us/match?gameId=185656" TargetMode="External"/><Relationship Id="rId229" Type="http://schemas.openxmlformats.org/officeDocument/2006/relationships/hyperlink" Target="http://www.espnfc.us/match?gameId=185597" TargetMode="External"/><Relationship Id="rId670" Type="http://schemas.openxmlformats.org/officeDocument/2006/relationships/hyperlink" Target="http://www.espnfc.us/match?gameId=384832" TargetMode="External"/><Relationship Id="rId671" Type="http://schemas.openxmlformats.org/officeDocument/2006/relationships/drawing" Target="../drawings/drawing4.xml"/><Relationship Id="rId390" Type="http://schemas.openxmlformats.org/officeDocument/2006/relationships/hyperlink" Target="http://www.espnfc.us/match?gameId=253104" TargetMode="External"/><Relationship Id="rId391" Type="http://schemas.openxmlformats.org/officeDocument/2006/relationships/hyperlink" Target="http://www.espnfc.us/match?gameId=252984" TargetMode="External"/><Relationship Id="rId392" Type="http://schemas.openxmlformats.org/officeDocument/2006/relationships/hyperlink" Target="http://www.espnfc.us/match?gameId=254714" TargetMode="External"/><Relationship Id="rId393" Type="http://schemas.openxmlformats.org/officeDocument/2006/relationships/hyperlink" Target="http://www.espnfc.us/match?gameId=252934" TargetMode="External"/><Relationship Id="rId394" Type="http://schemas.openxmlformats.org/officeDocument/2006/relationships/hyperlink" Target="http://www.espnfc.us/match?gameId=256023" TargetMode="External"/><Relationship Id="rId395" Type="http://schemas.openxmlformats.org/officeDocument/2006/relationships/hyperlink" Target="http://www.espnfc.us/match?gameId=252858" TargetMode="External"/><Relationship Id="rId396" Type="http://schemas.openxmlformats.org/officeDocument/2006/relationships/hyperlink" Target="http://www.espnfc.us/match?gameId=253011" TargetMode="External"/><Relationship Id="rId397" Type="http://schemas.openxmlformats.org/officeDocument/2006/relationships/hyperlink" Target="http://www.espnfc.us/match?gameId=254766" TargetMode="External"/><Relationship Id="rId398" Type="http://schemas.openxmlformats.org/officeDocument/2006/relationships/hyperlink" Target="http://www.espnfc.us/match?gameId=252854" TargetMode="External"/><Relationship Id="rId399" Type="http://schemas.openxmlformats.org/officeDocument/2006/relationships/hyperlink" Target="http://www.espnfc.us/match?gameId=252998" TargetMode="External"/><Relationship Id="rId450" Type="http://schemas.openxmlformats.org/officeDocument/2006/relationships/hyperlink" Target="http://www.espnfc.us/match?gameId=275689" TargetMode="External"/><Relationship Id="rId451" Type="http://schemas.openxmlformats.org/officeDocument/2006/relationships/hyperlink" Target="http://www.espnfc.us/match?gameId=275643" TargetMode="External"/><Relationship Id="rId452" Type="http://schemas.openxmlformats.org/officeDocument/2006/relationships/hyperlink" Target="http://www.espnfc.us/match?gameId=275866" TargetMode="External"/><Relationship Id="rId453" Type="http://schemas.openxmlformats.org/officeDocument/2006/relationships/hyperlink" Target="http://www.espnfc.us/match?gameId=285253" TargetMode="External"/><Relationship Id="rId454" Type="http://schemas.openxmlformats.org/officeDocument/2006/relationships/hyperlink" Target="http://www.espnfc.us/match?gameId=275699" TargetMode="External"/><Relationship Id="rId455" Type="http://schemas.openxmlformats.org/officeDocument/2006/relationships/hyperlink" Target="http://www.espnfc.us/match?gameId=285245" TargetMode="External"/><Relationship Id="rId456" Type="http://schemas.openxmlformats.org/officeDocument/2006/relationships/hyperlink" Target="http://www.espnfc.us/match?gameId=275935" TargetMode="External"/><Relationship Id="rId457" Type="http://schemas.openxmlformats.org/officeDocument/2006/relationships/hyperlink" Target="http://www.espnfc.us/match?gameId=285375" TargetMode="External"/><Relationship Id="rId458" Type="http://schemas.openxmlformats.org/officeDocument/2006/relationships/hyperlink" Target="http://www.espnfc.us/match?gameId=275842" TargetMode="External"/></Relationships>
</file>

<file path=xl/worksheets/_rels/sheet5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espnfc.us/match?gameId=356485" TargetMode="External"/><Relationship Id="rId20" Type="http://schemas.openxmlformats.org/officeDocument/2006/relationships/hyperlink" Target="http://www.espnfc.us/match?gameId=22264" TargetMode="External"/><Relationship Id="rId21" Type="http://schemas.openxmlformats.org/officeDocument/2006/relationships/hyperlink" Target="http://www.espnfc.us/match?gameId=26484" TargetMode="External"/><Relationship Id="rId22" Type="http://schemas.openxmlformats.org/officeDocument/2006/relationships/hyperlink" Target="http://www.espnfc.us/match?gameId=22152" TargetMode="External"/><Relationship Id="rId23" Type="http://schemas.openxmlformats.org/officeDocument/2006/relationships/hyperlink" Target="http://www.espnfc.us/match?gameId=22038" TargetMode="External"/><Relationship Id="rId24" Type="http://schemas.openxmlformats.org/officeDocument/2006/relationships/hyperlink" Target="http://www.espnfc.us/match?gameId=21946" TargetMode="External"/><Relationship Id="rId25" Type="http://schemas.openxmlformats.org/officeDocument/2006/relationships/hyperlink" Target="http://www.espnfc.us/match?gameId=21815" TargetMode="External"/><Relationship Id="rId26" Type="http://schemas.openxmlformats.org/officeDocument/2006/relationships/hyperlink" Target="http://www.espnfc.us/match?gameId=21663" TargetMode="External"/><Relationship Id="rId27" Type="http://schemas.openxmlformats.org/officeDocument/2006/relationships/hyperlink" Target="http://www.espnfc.us/match?gameId=25733" TargetMode="External"/><Relationship Id="rId28" Type="http://schemas.openxmlformats.org/officeDocument/2006/relationships/hyperlink" Target="http://www.espnfc.us/match?gameId=21506" TargetMode="External"/><Relationship Id="rId29" Type="http://schemas.openxmlformats.org/officeDocument/2006/relationships/hyperlink" Target="http://www.espnfc.us/match?gameId=21329" TargetMode="External"/><Relationship Id="rId170" Type="http://schemas.openxmlformats.org/officeDocument/2006/relationships/hyperlink" Target="http://www.espnfc.us/match?gameId=188158" TargetMode="External"/><Relationship Id="rId171" Type="http://schemas.openxmlformats.org/officeDocument/2006/relationships/hyperlink" Target="http://www.espnfc.us/match?gameId=188147" TargetMode="External"/><Relationship Id="rId172" Type="http://schemas.openxmlformats.org/officeDocument/2006/relationships/hyperlink" Target="http://www.espnfc.us/match?gameId=188139" TargetMode="External"/><Relationship Id="rId173" Type="http://schemas.openxmlformats.org/officeDocument/2006/relationships/hyperlink" Target="http://www.espnfc.us/match?gameId=188133" TargetMode="External"/><Relationship Id="rId174" Type="http://schemas.openxmlformats.org/officeDocument/2006/relationships/hyperlink" Target="http://www.espnfc.us/match?gameId=188117" TargetMode="External"/><Relationship Id="rId175" Type="http://schemas.openxmlformats.org/officeDocument/2006/relationships/hyperlink" Target="http://www.espnfc.us/match?gameId=188105" TargetMode="External"/><Relationship Id="rId176" Type="http://schemas.openxmlformats.org/officeDocument/2006/relationships/hyperlink" Target="http://www.espnfc.us/match?gameId=188096" TargetMode="External"/><Relationship Id="rId177" Type="http://schemas.openxmlformats.org/officeDocument/2006/relationships/hyperlink" Target="http://www.espnfc.us/match?gameId=188086" TargetMode="External"/><Relationship Id="rId178" Type="http://schemas.openxmlformats.org/officeDocument/2006/relationships/hyperlink" Target="http://www.espnfc.us/match?gameId=188079" TargetMode="External"/><Relationship Id="rId179" Type="http://schemas.openxmlformats.org/officeDocument/2006/relationships/hyperlink" Target="http://www.espnfc.us/match?gameId=188065" TargetMode="External"/><Relationship Id="rId230" Type="http://schemas.openxmlformats.org/officeDocument/2006/relationships/hyperlink" Target="http://www.espnfc.us/match?gameId=224385" TargetMode="External"/><Relationship Id="rId231" Type="http://schemas.openxmlformats.org/officeDocument/2006/relationships/hyperlink" Target="http://www.espnfc.us/match?gameId=224363" TargetMode="External"/><Relationship Id="rId232" Type="http://schemas.openxmlformats.org/officeDocument/2006/relationships/hyperlink" Target="http://www.espnfc.us/match?gameId=238611" TargetMode="External"/><Relationship Id="rId233" Type="http://schemas.openxmlformats.org/officeDocument/2006/relationships/hyperlink" Target="http://www.espnfc.us/match?gameId=238609" TargetMode="External"/><Relationship Id="rId234" Type="http://schemas.openxmlformats.org/officeDocument/2006/relationships/hyperlink" Target="http://www.espnfc.us/match?gameId=224319" TargetMode="External"/><Relationship Id="rId235" Type="http://schemas.openxmlformats.org/officeDocument/2006/relationships/hyperlink" Target="http://www.espnfc.us/match?gameId=224567" TargetMode="External"/><Relationship Id="rId236" Type="http://schemas.openxmlformats.org/officeDocument/2006/relationships/hyperlink" Target="http://www.espnfc.us/match?gameId=224328" TargetMode="External"/><Relationship Id="rId237" Type="http://schemas.openxmlformats.org/officeDocument/2006/relationships/hyperlink" Target="http://www.espnfc.us/match?gameId=224356" TargetMode="External"/><Relationship Id="rId238" Type="http://schemas.openxmlformats.org/officeDocument/2006/relationships/hyperlink" Target="http://www.espnfc.us/match?gameId=224368" TargetMode="External"/><Relationship Id="rId239" Type="http://schemas.openxmlformats.org/officeDocument/2006/relationships/hyperlink" Target="http://www.espnfc.us/match?gameId=224564" TargetMode="External"/><Relationship Id="rId460" Type="http://schemas.openxmlformats.org/officeDocument/2006/relationships/hyperlink" Target="http://www.espnfc.us/match?gameId=356479" TargetMode="External"/><Relationship Id="rId461" Type="http://schemas.openxmlformats.org/officeDocument/2006/relationships/hyperlink" Target="http://www.espnfc.us/match?gameId=356474" TargetMode="External"/><Relationship Id="rId462" Type="http://schemas.openxmlformats.org/officeDocument/2006/relationships/hyperlink" Target="http://www.espnfc.us/match?gameId=356472" TargetMode="External"/><Relationship Id="rId463" Type="http://schemas.openxmlformats.org/officeDocument/2006/relationships/hyperlink" Target="http://www.espnfc.us/match?gameId=356464" TargetMode="External"/><Relationship Id="rId464" Type="http://schemas.openxmlformats.org/officeDocument/2006/relationships/hyperlink" Target="http://www.espnfc.us/match?gameId=356462" TargetMode="External"/><Relationship Id="rId465" Type="http://schemas.openxmlformats.org/officeDocument/2006/relationships/hyperlink" Target="http://www.espnfc.us/match?gameId=356455" TargetMode="External"/><Relationship Id="rId466" Type="http://schemas.openxmlformats.org/officeDocument/2006/relationships/hyperlink" Target="http://www.espnfc.us/match?gameId=356448" TargetMode="External"/><Relationship Id="rId467" Type="http://schemas.openxmlformats.org/officeDocument/2006/relationships/hyperlink" Target="http://www.espnfc.us/match?gameId=356444" TargetMode="External"/><Relationship Id="rId468" Type="http://schemas.openxmlformats.org/officeDocument/2006/relationships/hyperlink" Target="http://www.espnfc.us/match?gameId=356442" TargetMode="External"/><Relationship Id="rId469" Type="http://schemas.openxmlformats.org/officeDocument/2006/relationships/hyperlink" Target="http://www.espnfc.us/match?gameId=356434" TargetMode="External"/><Relationship Id="rId30" Type="http://schemas.openxmlformats.org/officeDocument/2006/relationships/hyperlink" Target="http://www.espnfc.us/match?gameId=21161" TargetMode="External"/><Relationship Id="rId31" Type="http://schemas.openxmlformats.org/officeDocument/2006/relationships/hyperlink" Target="http://www.espnfc.us/match?gameId=20629" TargetMode="External"/><Relationship Id="rId32" Type="http://schemas.openxmlformats.org/officeDocument/2006/relationships/hyperlink" Target="http://www.espnfc.us/match?gameId=17567" TargetMode="External"/><Relationship Id="rId33" Type="http://schemas.openxmlformats.org/officeDocument/2006/relationships/hyperlink" Target="http://www.espnfc.us/match?gameId=16433" TargetMode="External"/><Relationship Id="rId34" Type="http://schemas.openxmlformats.org/officeDocument/2006/relationships/hyperlink" Target="http://www.espnfc.us/match?gameId=15854" TargetMode="External"/><Relationship Id="rId35" Type="http://schemas.openxmlformats.org/officeDocument/2006/relationships/hyperlink" Target="http://www.espnfc.us/match?gameId=14641" TargetMode="External"/><Relationship Id="rId36" Type="http://schemas.openxmlformats.org/officeDocument/2006/relationships/hyperlink" Target="http://www.espnfc.us/match?gameId=14155" TargetMode="External"/><Relationship Id="rId37" Type="http://schemas.openxmlformats.org/officeDocument/2006/relationships/hyperlink" Target="http://www.espnfc.us/match?gameId=65701" TargetMode="External"/><Relationship Id="rId38" Type="http://schemas.openxmlformats.org/officeDocument/2006/relationships/hyperlink" Target="http://www.espnfc.us/match?gameId=65651" TargetMode="External"/><Relationship Id="rId39" Type="http://schemas.openxmlformats.org/officeDocument/2006/relationships/hyperlink" Target="http://www.espnfc.us/match?gameId=65593" TargetMode="External"/><Relationship Id="rId180" Type="http://schemas.openxmlformats.org/officeDocument/2006/relationships/hyperlink" Target="http://www.espnfc.us/match?gameId=188055" TargetMode="External"/><Relationship Id="rId181" Type="http://schemas.openxmlformats.org/officeDocument/2006/relationships/hyperlink" Target="http://www.espnfc.us/match?gameId=188045" TargetMode="External"/><Relationship Id="rId182" Type="http://schemas.openxmlformats.org/officeDocument/2006/relationships/hyperlink" Target="http://www.espnfc.us/match?gameId=188832" TargetMode="External"/><Relationship Id="rId183" Type="http://schemas.openxmlformats.org/officeDocument/2006/relationships/hyperlink" Target="http://www.espnfc.us/match?gameId=188033" TargetMode="External"/><Relationship Id="rId184" Type="http://schemas.openxmlformats.org/officeDocument/2006/relationships/hyperlink" Target="http://www.espnfc.us/match?gameId=188024" TargetMode="External"/><Relationship Id="rId185" Type="http://schemas.openxmlformats.org/officeDocument/2006/relationships/hyperlink" Target="http://www.espnfc.us/match?gameId=188809" TargetMode="External"/><Relationship Id="rId186" Type="http://schemas.openxmlformats.org/officeDocument/2006/relationships/hyperlink" Target="http://www.espnfc.us/match?gameId=188018" TargetMode="External"/><Relationship Id="rId187" Type="http://schemas.openxmlformats.org/officeDocument/2006/relationships/hyperlink" Target="http://www.espnfc.us/match?gameId=190295" TargetMode="External"/><Relationship Id="rId188" Type="http://schemas.openxmlformats.org/officeDocument/2006/relationships/hyperlink" Target="http://www.espnfc.us/match?gameId=190200" TargetMode="External"/><Relationship Id="rId189" Type="http://schemas.openxmlformats.org/officeDocument/2006/relationships/hyperlink" Target="http://www.espnfc.us/match?gameId=188006" TargetMode="External"/><Relationship Id="rId240" Type="http://schemas.openxmlformats.org/officeDocument/2006/relationships/hyperlink" Target="http://www.espnfc.us/match?gameId=224606" TargetMode="External"/><Relationship Id="rId241" Type="http://schemas.openxmlformats.org/officeDocument/2006/relationships/hyperlink" Target="http://www.espnfc.us/match?gameId=224688" TargetMode="External"/><Relationship Id="rId242" Type="http://schemas.openxmlformats.org/officeDocument/2006/relationships/hyperlink" Target="http://www.espnfc.us/match?gameId=224596" TargetMode="External"/><Relationship Id="rId243" Type="http://schemas.openxmlformats.org/officeDocument/2006/relationships/hyperlink" Target="http://www.espnfc.us/match?gameId=224515" TargetMode="External"/><Relationship Id="rId244" Type="http://schemas.openxmlformats.org/officeDocument/2006/relationships/hyperlink" Target="http://www.espnfc.us/match?gameId=235179" TargetMode="External"/><Relationship Id="rId245" Type="http://schemas.openxmlformats.org/officeDocument/2006/relationships/hyperlink" Target="http://www.espnfc.us/match?gameId=224624" TargetMode="External"/><Relationship Id="rId246" Type="http://schemas.openxmlformats.org/officeDocument/2006/relationships/hyperlink" Target="http://www.espnfc.us/match?gameId=235141" TargetMode="External"/><Relationship Id="rId247" Type="http://schemas.openxmlformats.org/officeDocument/2006/relationships/hyperlink" Target="http://www.espnfc.us/match?gameId=224663" TargetMode="External"/><Relationship Id="rId248" Type="http://schemas.openxmlformats.org/officeDocument/2006/relationships/hyperlink" Target="http://www.espnfc.us/match?gameId=234067" TargetMode="External"/><Relationship Id="rId249" Type="http://schemas.openxmlformats.org/officeDocument/2006/relationships/hyperlink" Target="http://www.espnfc.us/match?gameId=224435" TargetMode="External"/><Relationship Id="rId300" Type="http://schemas.openxmlformats.org/officeDocument/2006/relationships/hyperlink" Target="http://www.espnfc.us/match?gameId=251346" TargetMode="External"/><Relationship Id="rId301" Type="http://schemas.openxmlformats.org/officeDocument/2006/relationships/hyperlink" Target="http://www.espnfc.us/match?gameId=251335" TargetMode="External"/><Relationship Id="rId302" Type="http://schemas.openxmlformats.org/officeDocument/2006/relationships/hyperlink" Target="http://www.espnfc.us/match?gameId=254710" TargetMode="External"/><Relationship Id="rId303" Type="http://schemas.openxmlformats.org/officeDocument/2006/relationships/hyperlink" Target="http://www.espnfc.us/match?gameId=251325" TargetMode="External"/><Relationship Id="rId304" Type="http://schemas.openxmlformats.org/officeDocument/2006/relationships/hyperlink" Target="http://www.espnfc.us/match?gameId=251306" TargetMode="External"/><Relationship Id="rId305" Type="http://schemas.openxmlformats.org/officeDocument/2006/relationships/hyperlink" Target="http://www.espnfc.us/match?gameId=254748" TargetMode="External"/><Relationship Id="rId306" Type="http://schemas.openxmlformats.org/officeDocument/2006/relationships/hyperlink" Target="http://www.espnfc.us/match?gameId=251300" TargetMode="External"/><Relationship Id="rId307" Type="http://schemas.openxmlformats.org/officeDocument/2006/relationships/hyperlink" Target="http://www.espnfc.us/match?gameId=251288" TargetMode="External"/><Relationship Id="rId308" Type="http://schemas.openxmlformats.org/officeDocument/2006/relationships/hyperlink" Target="http://www.espnfc.us/match?gameId=254668" TargetMode="External"/><Relationship Id="rId309" Type="http://schemas.openxmlformats.org/officeDocument/2006/relationships/hyperlink" Target="http://www.espnfc.us/match?gameId=251271" TargetMode="External"/><Relationship Id="rId470" Type="http://schemas.openxmlformats.org/officeDocument/2006/relationships/hyperlink" Target="http://www.espnfc.us/match?gameId=356426" TargetMode="External"/><Relationship Id="rId471" Type="http://schemas.openxmlformats.org/officeDocument/2006/relationships/hyperlink" Target="http://www.espnfc.us/match?gameId=356421" TargetMode="External"/><Relationship Id="rId472" Type="http://schemas.openxmlformats.org/officeDocument/2006/relationships/hyperlink" Target="http://www.espnfc.us/match?gameId=356416" TargetMode="External"/><Relationship Id="rId473" Type="http://schemas.openxmlformats.org/officeDocument/2006/relationships/hyperlink" Target="http://www.espnfc.us/match?gameId=356407" TargetMode="External"/><Relationship Id="rId474" Type="http://schemas.openxmlformats.org/officeDocument/2006/relationships/hyperlink" Target="http://www.espnfc.us/match?gameId=356398" TargetMode="External"/><Relationship Id="rId475" Type="http://schemas.openxmlformats.org/officeDocument/2006/relationships/hyperlink" Target="http://www.espnfc.us/match?gameId=356393" TargetMode="External"/><Relationship Id="rId476" Type="http://schemas.openxmlformats.org/officeDocument/2006/relationships/hyperlink" Target="http://www.espnfc.us/match?gameId=356390" TargetMode="External"/><Relationship Id="rId477" Type="http://schemas.openxmlformats.org/officeDocument/2006/relationships/hyperlink" Target="http://www.espnfc.us/match?gameId=356382" TargetMode="External"/><Relationship Id="rId478" Type="http://schemas.openxmlformats.org/officeDocument/2006/relationships/hyperlink" Target="http://www.espnfc.us/match?gameId=356375" TargetMode="External"/><Relationship Id="rId479" Type="http://schemas.openxmlformats.org/officeDocument/2006/relationships/hyperlink" Target="http://www.espnfc.us/match?gameId=356369" TargetMode="External"/><Relationship Id="rId40" Type="http://schemas.openxmlformats.org/officeDocument/2006/relationships/hyperlink" Target="http://www.espnfc.us/match?gameId=65493" TargetMode="External"/><Relationship Id="rId41" Type="http://schemas.openxmlformats.org/officeDocument/2006/relationships/hyperlink" Target="http://www.espnfc.us/match?gameId=65473" TargetMode="External"/><Relationship Id="rId42" Type="http://schemas.openxmlformats.org/officeDocument/2006/relationships/hyperlink" Target="http://www.espnfc.us/match?gameId=65418" TargetMode="External"/><Relationship Id="rId43" Type="http://schemas.openxmlformats.org/officeDocument/2006/relationships/hyperlink" Target="http://www.espnfc.us/match?gameId=65314" TargetMode="External"/><Relationship Id="rId44" Type="http://schemas.openxmlformats.org/officeDocument/2006/relationships/hyperlink" Target="http://www.espnfc.us/match?gameId=87045" TargetMode="External"/><Relationship Id="rId45" Type="http://schemas.openxmlformats.org/officeDocument/2006/relationships/hyperlink" Target="http://www.espnfc.us/match?gameId=64902" TargetMode="External"/><Relationship Id="rId46" Type="http://schemas.openxmlformats.org/officeDocument/2006/relationships/hyperlink" Target="http://www.espnfc.us/match?gameId=64854" TargetMode="External"/><Relationship Id="rId47" Type="http://schemas.openxmlformats.org/officeDocument/2006/relationships/hyperlink" Target="http://www.espnfc.us/match?gameId=64811" TargetMode="External"/><Relationship Id="rId48" Type="http://schemas.openxmlformats.org/officeDocument/2006/relationships/hyperlink" Target="http://www.espnfc.us/match?gameId=64765" TargetMode="External"/><Relationship Id="rId49" Type="http://schemas.openxmlformats.org/officeDocument/2006/relationships/hyperlink" Target="http://www.espnfc.us/match?gameId=64673" TargetMode="External"/><Relationship Id="rId1" Type="http://schemas.openxmlformats.org/officeDocument/2006/relationships/hyperlink" Target="http://www.espnfc.us/match?gameId=198148" TargetMode="External"/><Relationship Id="rId2" Type="http://schemas.openxmlformats.org/officeDocument/2006/relationships/hyperlink" Target="http://www.espnfc.us/match?gameId=198141" TargetMode="External"/><Relationship Id="rId3" Type="http://schemas.openxmlformats.org/officeDocument/2006/relationships/hyperlink" Target="http://www.espnfc.us/match?gameId=198102" TargetMode="External"/><Relationship Id="rId4" Type="http://schemas.openxmlformats.org/officeDocument/2006/relationships/hyperlink" Target="http://www.espnfc.us/match?gameId=24604" TargetMode="External"/><Relationship Id="rId5" Type="http://schemas.openxmlformats.org/officeDocument/2006/relationships/hyperlink" Target="http://www.espnfc.us/match?gameId=24554" TargetMode="External"/><Relationship Id="rId6" Type="http://schemas.openxmlformats.org/officeDocument/2006/relationships/hyperlink" Target="http://www.espnfc.us/match?gameId=24459" TargetMode="External"/><Relationship Id="rId7" Type="http://schemas.openxmlformats.org/officeDocument/2006/relationships/hyperlink" Target="http://www.espnfc.us/match?gameId=24362" TargetMode="External"/><Relationship Id="rId8" Type="http://schemas.openxmlformats.org/officeDocument/2006/relationships/hyperlink" Target="http://www.espnfc.us/match?gameId=24243" TargetMode="External"/><Relationship Id="rId9" Type="http://schemas.openxmlformats.org/officeDocument/2006/relationships/hyperlink" Target="http://www.espnfc.us/match?gameId=24071" TargetMode="External"/><Relationship Id="rId190" Type="http://schemas.openxmlformats.org/officeDocument/2006/relationships/hyperlink" Target="http://www.espnfc.us/match?gameId=188801" TargetMode="External"/><Relationship Id="rId191" Type="http://schemas.openxmlformats.org/officeDocument/2006/relationships/hyperlink" Target="http://www.espnfc.us/match?gameId=187997" TargetMode="External"/><Relationship Id="rId192" Type="http://schemas.openxmlformats.org/officeDocument/2006/relationships/hyperlink" Target="http://www.espnfc.us/match?gameId=187986" TargetMode="External"/><Relationship Id="rId193" Type="http://schemas.openxmlformats.org/officeDocument/2006/relationships/hyperlink" Target="http://www.espnfc.us/match?gameId=187973" TargetMode="External"/><Relationship Id="rId194" Type="http://schemas.openxmlformats.org/officeDocument/2006/relationships/hyperlink" Target="http://www.espnfc.us/match?gameId=188777" TargetMode="External"/><Relationship Id="rId195" Type="http://schemas.openxmlformats.org/officeDocument/2006/relationships/hyperlink" Target="http://www.espnfc.us/match?gameId=187966" TargetMode="External"/><Relationship Id="rId196" Type="http://schemas.openxmlformats.org/officeDocument/2006/relationships/hyperlink" Target="http://www.espnfc.us/match?gameId=187953" TargetMode="External"/><Relationship Id="rId197" Type="http://schemas.openxmlformats.org/officeDocument/2006/relationships/hyperlink" Target="http://www.espnfc.us/match?gameId=188760" TargetMode="External"/><Relationship Id="rId198" Type="http://schemas.openxmlformats.org/officeDocument/2006/relationships/hyperlink" Target="http://www.espnfc.us/match?gameId=187945" TargetMode="External"/><Relationship Id="rId199" Type="http://schemas.openxmlformats.org/officeDocument/2006/relationships/hyperlink" Target="http://www.espnfc.us/match?gameId=187940" TargetMode="External"/><Relationship Id="rId250" Type="http://schemas.openxmlformats.org/officeDocument/2006/relationships/hyperlink" Target="http://www.espnfc.us/match?gameId=224359" TargetMode="External"/><Relationship Id="rId251" Type="http://schemas.openxmlformats.org/officeDocument/2006/relationships/hyperlink" Target="http://www.espnfc.us/match?gameId=224581" TargetMode="External"/><Relationship Id="rId252" Type="http://schemas.openxmlformats.org/officeDocument/2006/relationships/hyperlink" Target="http://www.espnfc.us/match?gameId=224598" TargetMode="External"/><Relationship Id="rId253" Type="http://schemas.openxmlformats.org/officeDocument/2006/relationships/hyperlink" Target="http://www.espnfc.us/match?gameId=232001" TargetMode="External"/><Relationship Id="rId254" Type="http://schemas.openxmlformats.org/officeDocument/2006/relationships/hyperlink" Target="http://www.espnfc.us/match?gameId=224625" TargetMode="External"/><Relationship Id="rId255" Type="http://schemas.openxmlformats.org/officeDocument/2006/relationships/hyperlink" Target="http://www.espnfc.us/match?gameId=224411" TargetMode="External"/><Relationship Id="rId256" Type="http://schemas.openxmlformats.org/officeDocument/2006/relationships/hyperlink" Target="http://www.espnfc.us/match?gameId=224474" TargetMode="External"/><Relationship Id="rId257" Type="http://schemas.openxmlformats.org/officeDocument/2006/relationships/hyperlink" Target="http://www.espnfc.us/match?gameId=224632" TargetMode="External"/><Relationship Id="rId258" Type="http://schemas.openxmlformats.org/officeDocument/2006/relationships/hyperlink" Target="http://www.espnfc.us/match?gameId=224431" TargetMode="External"/><Relationship Id="rId259" Type="http://schemas.openxmlformats.org/officeDocument/2006/relationships/hyperlink" Target="http://www.espnfc.us/match?gameId=224321" TargetMode="External"/><Relationship Id="rId310" Type="http://schemas.openxmlformats.org/officeDocument/2006/relationships/hyperlink" Target="http://www.espnfc.us/match?gameId=251255" TargetMode="External"/><Relationship Id="rId311" Type="http://schemas.openxmlformats.org/officeDocument/2006/relationships/hyperlink" Target="http://www.espnfc.us/match?gameId=254759" TargetMode="External"/><Relationship Id="rId312" Type="http://schemas.openxmlformats.org/officeDocument/2006/relationships/hyperlink" Target="http://www.espnfc.us/match?gameId=251225" TargetMode="External"/><Relationship Id="rId313" Type="http://schemas.openxmlformats.org/officeDocument/2006/relationships/hyperlink" Target="http://www.espnfc.us/match?gameId=236401" TargetMode="External"/><Relationship Id="rId314" Type="http://schemas.openxmlformats.org/officeDocument/2006/relationships/hyperlink" Target="http://www.espnfc.us/match?gameId=236380" TargetMode="External"/><Relationship Id="rId315" Type="http://schemas.openxmlformats.org/officeDocument/2006/relationships/hyperlink" Target="http://www.espnfc.us/match?gameId=251216" TargetMode="External"/><Relationship Id="rId316" Type="http://schemas.openxmlformats.org/officeDocument/2006/relationships/hyperlink" Target="http://www.espnfc.us/match?gameId=244665" TargetMode="External"/><Relationship Id="rId317" Type="http://schemas.openxmlformats.org/officeDocument/2006/relationships/hyperlink" Target="http://www.espnfc.us/match?gameId=252049" TargetMode="External"/><Relationship Id="rId318" Type="http://schemas.openxmlformats.org/officeDocument/2006/relationships/hyperlink" Target="http://www.espnfc.us/match?gameId=232283" TargetMode="External"/><Relationship Id="rId319" Type="http://schemas.openxmlformats.org/officeDocument/2006/relationships/hyperlink" Target="http://www.espnfc.us/match?gameId=232276" TargetMode="External"/><Relationship Id="rId480" Type="http://schemas.openxmlformats.org/officeDocument/2006/relationships/hyperlink" Target="http://www.espnfc.us/match?gameId=356364" TargetMode="External"/><Relationship Id="rId481" Type="http://schemas.openxmlformats.org/officeDocument/2006/relationships/hyperlink" Target="http://www.espnfc.us/match?gameId=388117" TargetMode="External"/><Relationship Id="rId482" Type="http://schemas.openxmlformats.org/officeDocument/2006/relationships/hyperlink" Target="http://www.espnfc.us/match?gameId=371635" TargetMode="External"/><Relationship Id="rId483" Type="http://schemas.openxmlformats.org/officeDocument/2006/relationships/drawing" Target="../drawings/drawing5.xml"/><Relationship Id="rId50" Type="http://schemas.openxmlformats.org/officeDocument/2006/relationships/hyperlink" Target="http://www.espnfc.us/match?gameId=64606" TargetMode="External"/><Relationship Id="rId51" Type="http://schemas.openxmlformats.org/officeDocument/2006/relationships/hyperlink" Target="http://www.espnfc.us/match?gameId=71448" TargetMode="External"/><Relationship Id="rId52" Type="http://schemas.openxmlformats.org/officeDocument/2006/relationships/hyperlink" Target="http://www.espnfc.us/match?gameId=64542" TargetMode="External"/><Relationship Id="rId53" Type="http://schemas.openxmlformats.org/officeDocument/2006/relationships/hyperlink" Target="http://www.espnfc.us/match?gameId=64490" TargetMode="External"/><Relationship Id="rId54" Type="http://schemas.openxmlformats.org/officeDocument/2006/relationships/hyperlink" Target="http://www.espnfc.us/match?gameId=64428" TargetMode="External"/><Relationship Id="rId55" Type="http://schemas.openxmlformats.org/officeDocument/2006/relationships/hyperlink" Target="http://www.espnfc.us/match?gameId=71231" TargetMode="External"/><Relationship Id="rId56" Type="http://schemas.openxmlformats.org/officeDocument/2006/relationships/hyperlink" Target="http://www.espnfc.us/match?gameId=64369" TargetMode="External"/><Relationship Id="rId57" Type="http://schemas.openxmlformats.org/officeDocument/2006/relationships/hyperlink" Target="http://www.espnfc.us/match?gameId=64298" TargetMode="External"/><Relationship Id="rId58" Type="http://schemas.openxmlformats.org/officeDocument/2006/relationships/hyperlink" Target="http://www.espnfc.us/match?gameId=70687" TargetMode="External"/><Relationship Id="rId59" Type="http://schemas.openxmlformats.org/officeDocument/2006/relationships/hyperlink" Target="http://www.espnfc.us/match?gameId=64238" TargetMode="External"/><Relationship Id="rId260" Type="http://schemas.openxmlformats.org/officeDocument/2006/relationships/hyperlink" Target="http://www.espnfc.us/match?gameId=224630" TargetMode="External"/><Relationship Id="rId261" Type="http://schemas.openxmlformats.org/officeDocument/2006/relationships/hyperlink" Target="http://www.espnfc.us/match?gameId=224650" TargetMode="External"/><Relationship Id="rId262" Type="http://schemas.openxmlformats.org/officeDocument/2006/relationships/hyperlink" Target="http://www.espnfc.us/match?gameId=224479" TargetMode="External"/><Relationship Id="rId263" Type="http://schemas.openxmlformats.org/officeDocument/2006/relationships/hyperlink" Target="http://www.espnfc.us/match?gameId=224381" TargetMode="External"/><Relationship Id="rId264" Type="http://schemas.openxmlformats.org/officeDocument/2006/relationships/hyperlink" Target="http://www.espnfc.us/match?gameId=224623" TargetMode="External"/><Relationship Id="rId265" Type="http://schemas.openxmlformats.org/officeDocument/2006/relationships/hyperlink" Target="http://www.espnfc.us/match?gameId=224503" TargetMode="External"/><Relationship Id="rId266" Type="http://schemas.openxmlformats.org/officeDocument/2006/relationships/hyperlink" Target="http://www.espnfc.us/match?gameId=224641" TargetMode="External"/><Relationship Id="rId267" Type="http://schemas.openxmlformats.org/officeDocument/2006/relationships/hyperlink" Target="http://www.espnfc.us/match?gameId=224536" TargetMode="External"/><Relationship Id="rId268" Type="http://schemas.openxmlformats.org/officeDocument/2006/relationships/hyperlink" Target="http://www.espnfc.us/match?gameId=152443" TargetMode="External"/><Relationship Id="rId269" Type="http://schemas.openxmlformats.org/officeDocument/2006/relationships/hyperlink" Target="http://www.espnfc.us/match?gameId=251558" TargetMode="External"/><Relationship Id="rId320" Type="http://schemas.openxmlformats.org/officeDocument/2006/relationships/hyperlink" Target="http://www.espnfc.us/match?gameId=232268" TargetMode="External"/><Relationship Id="rId321" Type="http://schemas.openxmlformats.org/officeDocument/2006/relationships/hyperlink" Target="http://www.espnfc.us/match?gameId=232261" TargetMode="External"/><Relationship Id="rId322" Type="http://schemas.openxmlformats.org/officeDocument/2006/relationships/hyperlink" Target="http://www.espnfc.us/match?gameId=238899" TargetMode="External"/><Relationship Id="rId323" Type="http://schemas.openxmlformats.org/officeDocument/2006/relationships/hyperlink" Target="http://www.espnfc.us/match?gameId=197394" TargetMode="External"/><Relationship Id="rId324" Type="http://schemas.openxmlformats.org/officeDocument/2006/relationships/hyperlink" Target="http://www.espnfc.us/match?gameId=197368" TargetMode="External"/><Relationship Id="rId325" Type="http://schemas.openxmlformats.org/officeDocument/2006/relationships/hyperlink" Target="http://www.espnfc.us/match?gameId=197349" TargetMode="External"/><Relationship Id="rId326" Type="http://schemas.openxmlformats.org/officeDocument/2006/relationships/hyperlink" Target="http://www.espnfc.us/match?gameId=197327" TargetMode="External"/><Relationship Id="rId327" Type="http://schemas.openxmlformats.org/officeDocument/2006/relationships/hyperlink" Target="http://www.espnfc.us/match?gameId=197259" TargetMode="External"/><Relationship Id="rId328" Type="http://schemas.openxmlformats.org/officeDocument/2006/relationships/hyperlink" Target="http://www.espnfc.us/match?gameId=278454" TargetMode="External"/><Relationship Id="rId329" Type="http://schemas.openxmlformats.org/officeDocument/2006/relationships/hyperlink" Target="http://www.espnfc.us/match?gameId=278582" TargetMode="External"/><Relationship Id="rId100" Type="http://schemas.openxmlformats.org/officeDocument/2006/relationships/hyperlink" Target="http://www.espnfc.us/match?gameId=183862" TargetMode="External"/><Relationship Id="rId101" Type="http://schemas.openxmlformats.org/officeDocument/2006/relationships/hyperlink" Target="http://www.espnfc.us/match?gameId=183769" TargetMode="External"/><Relationship Id="rId102" Type="http://schemas.openxmlformats.org/officeDocument/2006/relationships/hyperlink" Target="http://www.espnfc.us/match?gameId=183648" TargetMode="External"/><Relationship Id="rId103" Type="http://schemas.openxmlformats.org/officeDocument/2006/relationships/hyperlink" Target="http://www.espnfc.us/match?gameId=183284" TargetMode="External"/><Relationship Id="rId104" Type="http://schemas.openxmlformats.org/officeDocument/2006/relationships/hyperlink" Target="http://www.espnfc.us/match?gameId=182768" TargetMode="External"/><Relationship Id="rId105" Type="http://schemas.openxmlformats.org/officeDocument/2006/relationships/hyperlink" Target="http://www.espnfc.us/match?gameId=182047" TargetMode="External"/><Relationship Id="rId106" Type="http://schemas.openxmlformats.org/officeDocument/2006/relationships/hyperlink" Target="http://www.espnfc.us/match?gameId=182033" TargetMode="External"/><Relationship Id="rId107" Type="http://schemas.openxmlformats.org/officeDocument/2006/relationships/hyperlink" Target="http://www.espnfc.us/match?gameId=180738" TargetMode="External"/><Relationship Id="rId108" Type="http://schemas.openxmlformats.org/officeDocument/2006/relationships/hyperlink" Target="http://www.espnfc.us/match?gameId=182018" TargetMode="External"/><Relationship Id="rId109" Type="http://schemas.openxmlformats.org/officeDocument/2006/relationships/hyperlink" Target="http://www.espnfc.us/match?gameId=180732" TargetMode="External"/><Relationship Id="rId60" Type="http://schemas.openxmlformats.org/officeDocument/2006/relationships/hyperlink" Target="http://www.espnfc.us/match?gameId=64167" TargetMode="External"/><Relationship Id="rId61" Type="http://schemas.openxmlformats.org/officeDocument/2006/relationships/hyperlink" Target="http://www.espnfc.us/match?gameId=64092" TargetMode="External"/><Relationship Id="rId62" Type="http://schemas.openxmlformats.org/officeDocument/2006/relationships/hyperlink" Target="http://www.espnfc.us/match?gameId=63965" TargetMode="External"/><Relationship Id="rId63" Type="http://schemas.openxmlformats.org/officeDocument/2006/relationships/hyperlink" Target="http://www.espnfc.us/match?gameId=63804" TargetMode="External"/><Relationship Id="rId64" Type="http://schemas.openxmlformats.org/officeDocument/2006/relationships/hyperlink" Target="http://www.espnfc.us/match?gameId=63232" TargetMode="External"/><Relationship Id="rId65" Type="http://schemas.openxmlformats.org/officeDocument/2006/relationships/hyperlink" Target="http://www.espnfc.us/match?gameId=62539" TargetMode="External"/><Relationship Id="rId66" Type="http://schemas.openxmlformats.org/officeDocument/2006/relationships/hyperlink" Target="http://www.espnfc.us/match?gameId=61729" TargetMode="External"/><Relationship Id="rId67" Type="http://schemas.openxmlformats.org/officeDocument/2006/relationships/hyperlink" Target="http://www.espnfc.us/match?gameId=48892" TargetMode="External"/><Relationship Id="rId68" Type="http://schemas.openxmlformats.org/officeDocument/2006/relationships/hyperlink" Target="http://www.espnfc.us/match?gameId=48850" TargetMode="External"/><Relationship Id="rId69" Type="http://schemas.openxmlformats.org/officeDocument/2006/relationships/hyperlink" Target="http://www.espnfc.us/match?gameId=48819" TargetMode="External"/><Relationship Id="rId270" Type="http://schemas.openxmlformats.org/officeDocument/2006/relationships/hyperlink" Target="http://www.espnfc.us/match?gameId=251568" TargetMode="External"/><Relationship Id="rId271" Type="http://schemas.openxmlformats.org/officeDocument/2006/relationships/hyperlink" Target="http://www.espnfc.us/match?gameId=251574" TargetMode="External"/><Relationship Id="rId272" Type="http://schemas.openxmlformats.org/officeDocument/2006/relationships/hyperlink" Target="http://www.espnfc.us/match?gameId=251588" TargetMode="External"/><Relationship Id="rId273" Type="http://schemas.openxmlformats.org/officeDocument/2006/relationships/hyperlink" Target="http://www.espnfc.us/match?gameId=251598" TargetMode="External"/><Relationship Id="rId274" Type="http://schemas.openxmlformats.org/officeDocument/2006/relationships/hyperlink" Target="http://www.espnfc.us/match?gameId=251547" TargetMode="External"/><Relationship Id="rId275" Type="http://schemas.openxmlformats.org/officeDocument/2006/relationships/hyperlink" Target="http://www.espnfc.us/match?gameId=263203" TargetMode="External"/><Relationship Id="rId276" Type="http://schemas.openxmlformats.org/officeDocument/2006/relationships/hyperlink" Target="http://www.espnfc.us/match?gameId=251536" TargetMode="External"/><Relationship Id="rId277" Type="http://schemas.openxmlformats.org/officeDocument/2006/relationships/hyperlink" Target="http://www.espnfc.us/match?gameId=251526" TargetMode="External"/><Relationship Id="rId278" Type="http://schemas.openxmlformats.org/officeDocument/2006/relationships/hyperlink" Target="http://www.espnfc.us/match?gameId=251511" TargetMode="External"/><Relationship Id="rId279" Type="http://schemas.openxmlformats.org/officeDocument/2006/relationships/hyperlink" Target="http://www.espnfc.us/match?gameId=251495" TargetMode="External"/><Relationship Id="rId330" Type="http://schemas.openxmlformats.org/officeDocument/2006/relationships/hyperlink" Target="http://www.espnfc.us/match?gameId=278313" TargetMode="External"/><Relationship Id="rId331" Type="http://schemas.openxmlformats.org/officeDocument/2006/relationships/hyperlink" Target="http://www.espnfc.us/match?gameId=278429" TargetMode="External"/><Relationship Id="rId332" Type="http://schemas.openxmlformats.org/officeDocument/2006/relationships/hyperlink" Target="http://www.espnfc.us/match?gameId=278423" TargetMode="External"/><Relationship Id="rId333" Type="http://schemas.openxmlformats.org/officeDocument/2006/relationships/hyperlink" Target="http://www.espnfc.us/match?gameId=278578" TargetMode="External"/><Relationship Id="rId334" Type="http://schemas.openxmlformats.org/officeDocument/2006/relationships/hyperlink" Target="http://www.espnfc.us/match?gameId=278363" TargetMode="External"/><Relationship Id="rId335" Type="http://schemas.openxmlformats.org/officeDocument/2006/relationships/hyperlink" Target="http://www.espnfc.us/match?gameId=278568" TargetMode="External"/><Relationship Id="rId336" Type="http://schemas.openxmlformats.org/officeDocument/2006/relationships/hyperlink" Target="http://www.espnfc.us/match?gameId=278371" TargetMode="External"/><Relationship Id="rId337" Type="http://schemas.openxmlformats.org/officeDocument/2006/relationships/hyperlink" Target="http://www.espnfc.us/match?gameId=278355" TargetMode="External"/><Relationship Id="rId338" Type="http://schemas.openxmlformats.org/officeDocument/2006/relationships/hyperlink" Target="http://www.espnfc.us/match?gameId=289302" TargetMode="External"/><Relationship Id="rId339" Type="http://schemas.openxmlformats.org/officeDocument/2006/relationships/hyperlink" Target="http://www.espnfc.us/match?gameId=278595" TargetMode="External"/><Relationship Id="rId110" Type="http://schemas.openxmlformats.org/officeDocument/2006/relationships/hyperlink" Target="http://www.espnfc.us/match?gameId=177721" TargetMode="External"/><Relationship Id="rId111" Type="http://schemas.openxmlformats.org/officeDocument/2006/relationships/hyperlink" Target="http://www.espnfc.us/match?gameId=177718" TargetMode="External"/><Relationship Id="rId112" Type="http://schemas.openxmlformats.org/officeDocument/2006/relationships/hyperlink" Target="http://www.espnfc.us/match?gameId=169930" TargetMode="External"/><Relationship Id="rId113" Type="http://schemas.openxmlformats.org/officeDocument/2006/relationships/hyperlink" Target="http://www.espnfc.us/match?gameId=169930" TargetMode="External"/><Relationship Id="rId114" Type="http://schemas.openxmlformats.org/officeDocument/2006/relationships/hyperlink" Target="http://www.espnfc.us/match?gameId=175376" TargetMode="External"/><Relationship Id="rId115" Type="http://schemas.openxmlformats.org/officeDocument/2006/relationships/hyperlink" Target="http://www.espnfc.us/match?gameId=176867" TargetMode="External"/><Relationship Id="rId70" Type="http://schemas.openxmlformats.org/officeDocument/2006/relationships/hyperlink" Target="http://www.espnfc.us/match?gameId=48529" TargetMode="External"/><Relationship Id="rId71" Type="http://schemas.openxmlformats.org/officeDocument/2006/relationships/hyperlink" Target="http://www.espnfc.us/match?gameId=47505" TargetMode="External"/><Relationship Id="rId72" Type="http://schemas.openxmlformats.org/officeDocument/2006/relationships/hyperlink" Target="http://www.espnfc.us/match?gameId=39159" TargetMode="External"/><Relationship Id="rId73" Type="http://schemas.openxmlformats.org/officeDocument/2006/relationships/hyperlink" Target="http://www.espnfc.us/match?gameId=151196" TargetMode="External"/><Relationship Id="rId74" Type="http://schemas.openxmlformats.org/officeDocument/2006/relationships/hyperlink" Target="http://www.espnfc.us/match?gameId=150975" TargetMode="External"/><Relationship Id="rId75" Type="http://schemas.openxmlformats.org/officeDocument/2006/relationships/hyperlink" Target="http://www.espnfc.us/match?gameId=150698" TargetMode="External"/><Relationship Id="rId76" Type="http://schemas.openxmlformats.org/officeDocument/2006/relationships/hyperlink" Target="http://www.espnfc.us/match?gameId=150149" TargetMode="External"/><Relationship Id="rId77" Type="http://schemas.openxmlformats.org/officeDocument/2006/relationships/hyperlink" Target="http://www.espnfc.us/match?gameId=149507" TargetMode="External"/><Relationship Id="rId78" Type="http://schemas.openxmlformats.org/officeDocument/2006/relationships/hyperlink" Target="http://www.espnfc.us/match?gameId=143391" TargetMode="External"/><Relationship Id="rId79" Type="http://schemas.openxmlformats.org/officeDocument/2006/relationships/hyperlink" Target="http://www.espnfc.us/match?gameId=142747" TargetMode="External"/><Relationship Id="rId116" Type="http://schemas.openxmlformats.org/officeDocument/2006/relationships/hyperlink" Target="http://www.espnfc.us/match?gameId=169918" TargetMode="External"/><Relationship Id="rId117" Type="http://schemas.openxmlformats.org/officeDocument/2006/relationships/hyperlink" Target="http://www.espnfc.us/match?gameId=174161" TargetMode="External"/><Relationship Id="rId118" Type="http://schemas.openxmlformats.org/officeDocument/2006/relationships/hyperlink" Target="http://www.espnfc.us/match?gameId=174609" TargetMode="External"/><Relationship Id="rId119" Type="http://schemas.openxmlformats.org/officeDocument/2006/relationships/hyperlink" Target="http://www.espnfc.us/match?gameId=171775" TargetMode="External"/><Relationship Id="rId280" Type="http://schemas.openxmlformats.org/officeDocument/2006/relationships/hyperlink" Target="http://www.espnfc.us/match?gameId=251409" TargetMode="External"/><Relationship Id="rId281" Type="http://schemas.openxmlformats.org/officeDocument/2006/relationships/hyperlink" Target="http://www.espnfc.us/match?gameId=260508" TargetMode="External"/><Relationship Id="rId282" Type="http://schemas.openxmlformats.org/officeDocument/2006/relationships/hyperlink" Target="http://www.espnfc.us/match?gameId=251446" TargetMode="External"/><Relationship Id="rId283" Type="http://schemas.openxmlformats.org/officeDocument/2006/relationships/hyperlink" Target="http://www.espnfc.us/match?gameId=251490" TargetMode="External"/><Relationship Id="rId284" Type="http://schemas.openxmlformats.org/officeDocument/2006/relationships/hyperlink" Target="http://www.espnfc.us/match?gameId=260503" TargetMode="External"/><Relationship Id="rId285" Type="http://schemas.openxmlformats.org/officeDocument/2006/relationships/hyperlink" Target="http://www.espnfc.us/match?gameId=251466" TargetMode="External"/><Relationship Id="rId286" Type="http://schemas.openxmlformats.org/officeDocument/2006/relationships/hyperlink" Target="http://www.espnfc.us/match?gameId=251436" TargetMode="External"/><Relationship Id="rId287" Type="http://schemas.openxmlformats.org/officeDocument/2006/relationships/hyperlink" Target="http://www.espnfc.us/match?gameId=251390" TargetMode="External"/><Relationship Id="rId288" Type="http://schemas.openxmlformats.org/officeDocument/2006/relationships/hyperlink" Target="http://www.espnfc.us/match?gameId=261511" TargetMode="External"/><Relationship Id="rId289" Type="http://schemas.openxmlformats.org/officeDocument/2006/relationships/hyperlink" Target="http://www.espnfc.us/match?gameId=251363" TargetMode="External"/><Relationship Id="rId340" Type="http://schemas.openxmlformats.org/officeDocument/2006/relationships/hyperlink" Target="http://www.espnfc.us/match?gameId=289294" TargetMode="External"/><Relationship Id="rId341" Type="http://schemas.openxmlformats.org/officeDocument/2006/relationships/hyperlink" Target="http://www.espnfc.us/match?gameId=278403" TargetMode="External"/><Relationship Id="rId342" Type="http://schemas.openxmlformats.org/officeDocument/2006/relationships/hyperlink" Target="http://www.espnfc.us/match?gameId=278329" TargetMode="External"/><Relationship Id="rId343" Type="http://schemas.openxmlformats.org/officeDocument/2006/relationships/hyperlink" Target="http://www.espnfc.us/match?gameId=285554" TargetMode="External"/><Relationship Id="rId344" Type="http://schemas.openxmlformats.org/officeDocument/2006/relationships/hyperlink" Target="http://www.espnfc.us/match?gameId=278397" TargetMode="External"/><Relationship Id="rId345" Type="http://schemas.openxmlformats.org/officeDocument/2006/relationships/hyperlink" Target="http://www.espnfc.us/match?gameId=285538" TargetMode="External"/><Relationship Id="rId346" Type="http://schemas.openxmlformats.org/officeDocument/2006/relationships/hyperlink" Target="http://www.espnfc.us/match?gameId=278463" TargetMode="External"/><Relationship Id="rId347" Type="http://schemas.openxmlformats.org/officeDocument/2006/relationships/hyperlink" Target="http://www.espnfc.us/match?gameId=278380" TargetMode="External"/><Relationship Id="rId348" Type="http://schemas.openxmlformats.org/officeDocument/2006/relationships/hyperlink" Target="http://www.espnfc.us/match?gameId=278406" TargetMode="External"/><Relationship Id="rId349" Type="http://schemas.openxmlformats.org/officeDocument/2006/relationships/hyperlink" Target="http://www.espnfc.us/match?gameId=278569" TargetMode="External"/><Relationship Id="rId400" Type="http://schemas.openxmlformats.org/officeDocument/2006/relationships/hyperlink" Target="http://www.espnfc.us/match?gameId=307650" TargetMode="External"/><Relationship Id="rId401" Type="http://schemas.openxmlformats.org/officeDocument/2006/relationships/hyperlink" Target="http://www.espnfc.us/match?gameId=304758" TargetMode="External"/><Relationship Id="rId402" Type="http://schemas.openxmlformats.org/officeDocument/2006/relationships/hyperlink" Target="http://www.espnfc.us/match?gameId=304745" TargetMode="External"/><Relationship Id="rId403" Type="http://schemas.openxmlformats.org/officeDocument/2006/relationships/hyperlink" Target="http://www.espnfc.us/match?gameId=304652" TargetMode="External"/><Relationship Id="rId404" Type="http://schemas.openxmlformats.org/officeDocument/2006/relationships/hyperlink" Target="http://www.espnfc.us/match?gameId=307644" TargetMode="External"/><Relationship Id="rId405" Type="http://schemas.openxmlformats.org/officeDocument/2006/relationships/hyperlink" Target="http://www.espnfc.us/match?gameId=304933" TargetMode="External"/><Relationship Id="rId406" Type="http://schemas.openxmlformats.org/officeDocument/2006/relationships/hyperlink" Target="http://www.espnfc.us/match?gameId=304679" TargetMode="External"/><Relationship Id="rId407" Type="http://schemas.openxmlformats.org/officeDocument/2006/relationships/hyperlink" Target="http://www.espnfc.us/match?gameId=306868" TargetMode="External"/><Relationship Id="rId408" Type="http://schemas.openxmlformats.org/officeDocument/2006/relationships/hyperlink" Target="http://www.espnfc.us/match?gameId=306831" TargetMode="External"/><Relationship Id="rId409" Type="http://schemas.openxmlformats.org/officeDocument/2006/relationships/hyperlink" Target="http://www.espnfc.us/match?gameId=304509" TargetMode="External"/><Relationship Id="rId120" Type="http://schemas.openxmlformats.org/officeDocument/2006/relationships/hyperlink" Target="http://www.espnfc.us/match?gameId=172857" TargetMode="External"/><Relationship Id="rId121" Type="http://schemas.openxmlformats.org/officeDocument/2006/relationships/hyperlink" Target="http://www.espnfc.us/match?gameId=172396" TargetMode="External"/><Relationship Id="rId122" Type="http://schemas.openxmlformats.org/officeDocument/2006/relationships/hyperlink" Target="http://www.espnfc.us/match?gameId=170839" TargetMode="External"/><Relationship Id="rId123" Type="http://schemas.openxmlformats.org/officeDocument/2006/relationships/hyperlink" Target="http://www.espnfc.us/match?gameId=169985" TargetMode="External"/><Relationship Id="rId124" Type="http://schemas.openxmlformats.org/officeDocument/2006/relationships/hyperlink" Target="http://www.espnfc.us/match?gameId=169839" TargetMode="External"/><Relationship Id="rId125" Type="http://schemas.openxmlformats.org/officeDocument/2006/relationships/hyperlink" Target="http://www.espnfc.us/match?gameId=169782" TargetMode="External"/><Relationship Id="rId80" Type="http://schemas.openxmlformats.org/officeDocument/2006/relationships/hyperlink" Target="http://www.espnfc.us/match?gameId=142273" TargetMode="External"/><Relationship Id="rId81" Type="http://schemas.openxmlformats.org/officeDocument/2006/relationships/hyperlink" Target="http://www.espnfc.us/match?gameId=140922" TargetMode="External"/><Relationship Id="rId82" Type="http://schemas.openxmlformats.org/officeDocument/2006/relationships/hyperlink" Target="http://www.espnfc.us/match?gameId=140017" TargetMode="External"/><Relationship Id="rId83" Type="http://schemas.openxmlformats.org/officeDocument/2006/relationships/hyperlink" Target="http://www.espnfc.us/match?gameId=139026" TargetMode="External"/><Relationship Id="rId84" Type="http://schemas.openxmlformats.org/officeDocument/2006/relationships/hyperlink" Target="http://www.espnfc.us/match?gameId=135843" TargetMode="External"/><Relationship Id="rId85" Type="http://schemas.openxmlformats.org/officeDocument/2006/relationships/hyperlink" Target="http://www.espnfc.us/match?gameId=133930" TargetMode="External"/><Relationship Id="rId86" Type="http://schemas.openxmlformats.org/officeDocument/2006/relationships/hyperlink" Target="http://www.espnfc.us/match?gameId=132137" TargetMode="External"/><Relationship Id="rId87" Type="http://schemas.openxmlformats.org/officeDocument/2006/relationships/hyperlink" Target="http://www.espnfc.us/match?gameId=132061" TargetMode="External"/><Relationship Id="rId88" Type="http://schemas.openxmlformats.org/officeDocument/2006/relationships/hyperlink" Target="http://www.espnfc.us/match?gameId=132029" TargetMode="External"/><Relationship Id="rId89" Type="http://schemas.openxmlformats.org/officeDocument/2006/relationships/hyperlink" Target="http://www.espnfc.us/match?gameId=131903" TargetMode="External"/><Relationship Id="rId126" Type="http://schemas.openxmlformats.org/officeDocument/2006/relationships/hyperlink" Target="http://www.espnfc.us/match?gameId=169711" TargetMode="External"/><Relationship Id="rId127" Type="http://schemas.openxmlformats.org/officeDocument/2006/relationships/hyperlink" Target="http://www.espnfc.us/match?gameId=169654" TargetMode="External"/><Relationship Id="rId128" Type="http://schemas.openxmlformats.org/officeDocument/2006/relationships/hyperlink" Target="http://www.espnfc.us/match?gameId=169568" TargetMode="External"/><Relationship Id="rId129" Type="http://schemas.openxmlformats.org/officeDocument/2006/relationships/hyperlink" Target="http://www.espnfc.us/match?gameId=169527" TargetMode="External"/><Relationship Id="rId290" Type="http://schemas.openxmlformats.org/officeDocument/2006/relationships/hyperlink" Target="http://www.espnfc.us/match?gameId=251247" TargetMode="External"/><Relationship Id="rId291" Type="http://schemas.openxmlformats.org/officeDocument/2006/relationships/hyperlink" Target="http://www.espnfc.us/match?gameId=251475" TargetMode="External"/><Relationship Id="rId292" Type="http://schemas.openxmlformats.org/officeDocument/2006/relationships/hyperlink" Target="http://www.espnfc.us/match?gameId=256753" TargetMode="External"/><Relationship Id="rId293" Type="http://schemas.openxmlformats.org/officeDocument/2006/relationships/hyperlink" Target="http://www.espnfc.us/match?gameId=251459" TargetMode="External"/><Relationship Id="rId294" Type="http://schemas.openxmlformats.org/officeDocument/2006/relationships/hyperlink" Target="http://www.espnfc.us/match?gameId=251423" TargetMode="External"/><Relationship Id="rId295" Type="http://schemas.openxmlformats.org/officeDocument/2006/relationships/hyperlink" Target="http://www.espnfc.us/match?gameId=251407" TargetMode="External"/><Relationship Id="rId296" Type="http://schemas.openxmlformats.org/officeDocument/2006/relationships/hyperlink" Target="http://www.espnfc.us/match?gameId=254736" TargetMode="External"/><Relationship Id="rId297" Type="http://schemas.openxmlformats.org/officeDocument/2006/relationships/hyperlink" Target="http://www.espnfc.us/match?gameId=251376" TargetMode="External"/><Relationship Id="rId298" Type="http://schemas.openxmlformats.org/officeDocument/2006/relationships/hyperlink" Target="http://www.espnfc.us/match?gameId=254755" TargetMode="External"/><Relationship Id="rId299" Type="http://schemas.openxmlformats.org/officeDocument/2006/relationships/hyperlink" Target="http://www.espnfc.us/match?gameId=251356" TargetMode="External"/><Relationship Id="rId350" Type="http://schemas.openxmlformats.org/officeDocument/2006/relationships/hyperlink" Target="http://www.espnfc.us/match?gameId=278591" TargetMode="External"/><Relationship Id="rId351" Type="http://schemas.openxmlformats.org/officeDocument/2006/relationships/hyperlink" Target="http://www.espnfc.us/match?gameId=285954" TargetMode="External"/><Relationship Id="rId352" Type="http://schemas.openxmlformats.org/officeDocument/2006/relationships/hyperlink" Target="http://www.espnfc.us/match?gameId=278338" TargetMode="External"/><Relationship Id="rId353" Type="http://schemas.openxmlformats.org/officeDocument/2006/relationships/hyperlink" Target="http://www.espnfc.us/match?gameId=278391" TargetMode="External"/><Relationship Id="rId354" Type="http://schemas.openxmlformats.org/officeDocument/2006/relationships/hyperlink" Target="http://www.espnfc.us/match?gameId=278588" TargetMode="External"/><Relationship Id="rId355" Type="http://schemas.openxmlformats.org/officeDocument/2006/relationships/hyperlink" Target="http://www.espnfc.us/match?gameId=278283" TargetMode="External"/><Relationship Id="rId356" Type="http://schemas.openxmlformats.org/officeDocument/2006/relationships/hyperlink" Target="http://www.espnfc.us/match?gameId=283218" TargetMode="External"/><Relationship Id="rId357" Type="http://schemas.openxmlformats.org/officeDocument/2006/relationships/hyperlink" Target="http://www.espnfc.us/match?gameId=278358" TargetMode="External"/><Relationship Id="rId358" Type="http://schemas.openxmlformats.org/officeDocument/2006/relationships/hyperlink" Target="http://www.espnfc.us/match?gameId=278295" TargetMode="External"/><Relationship Id="rId359" Type="http://schemas.openxmlformats.org/officeDocument/2006/relationships/hyperlink" Target="http://www.espnfc.us/match?gameId=283249" TargetMode="External"/><Relationship Id="rId410" Type="http://schemas.openxmlformats.org/officeDocument/2006/relationships/hyperlink" Target="http://www.espnfc.us/match?gameId=304529" TargetMode="External"/><Relationship Id="rId411" Type="http://schemas.openxmlformats.org/officeDocument/2006/relationships/hyperlink" Target="http://www.espnfc.us/match?gameId=340444" TargetMode="External"/><Relationship Id="rId412" Type="http://schemas.openxmlformats.org/officeDocument/2006/relationships/hyperlink" Target="http://www.espnfc.us/match?gameId=326825" TargetMode="External"/><Relationship Id="rId413" Type="http://schemas.openxmlformats.org/officeDocument/2006/relationships/hyperlink" Target="http://www.espnfc.us/match?gameId=326841" TargetMode="External"/><Relationship Id="rId414" Type="http://schemas.openxmlformats.org/officeDocument/2006/relationships/hyperlink" Target="http://www.espnfc.us/match?gameId=326849" TargetMode="External"/><Relationship Id="rId415" Type="http://schemas.openxmlformats.org/officeDocument/2006/relationships/hyperlink" Target="http://www.espnfc.us/match?gameId=326861" TargetMode="External"/><Relationship Id="rId416" Type="http://schemas.openxmlformats.org/officeDocument/2006/relationships/hyperlink" Target="http://www.espnfc.us/match?gameId=326881" TargetMode="External"/><Relationship Id="rId417" Type="http://schemas.openxmlformats.org/officeDocument/2006/relationships/hyperlink" Target="http://www.espnfc.us/match?gameId=326872" TargetMode="External"/><Relationship Id="rId418" Type="http://schemas.openxmlformats.org/officeDocument/2006/relationships/hyperlink" Target="http://www.espnfc.us/match?gameId=326889" TargetMode="External"/><Relationship Id="rId419" Type="http://schemas.openxmlformats.org/officeDocument/2006/relationships/hyperlink" Target="http://www.espnfc.us/match?gameId=326900" TargetMode="External"/><Relationship Id="rId130" Type="http://schemas.openxmlformats.org/officeDocument/2006/relationships/hyperlink" Target="http://www.espnfc.us/match?gameId=168876" TargetMode="External"/><Relationship Id="rId131" Type="http://schemas.openxmlformats.org/officeDocument/2006/relationships/hyperlink" Target="http://www.espnfc.us/match?gameId=168605" TargetMode="External"/><Relationship Id="rId132" Type="http://schemas.openxmlformats.org/officeDocument/2006/relationships/hyperlink" Target="http://www.espnfc.us/match?gameId=168386" TargetMode="External"/><Relationship Id="rId133" Type="http://schemas.openxmlformats.org/officeDocument/2006/relationships/hyperlink" Target="http://www.espnfc.us/match?gameId=168114" TargetMode="External"/><Relationship Id="rId134" Type="http://schemas.openxmlformats.org/officeDocument/2006/relationships/hyperlink" Target="http://www.espnfc.us/match?gameId=167866" TargetMode="External"/><Relationship Id="rId135" Type="http://schemas.openxmlformats.org/officeDocument/2006/relationships/hyperlink" Target="http://www.espnfc.us/match?gameId=167513" TargetMode="External"/><Relationship Id="rId90" Type="http://schemas.openxmlformats.org/officeDocument/2006/relationships/hyperlink" Target="http://www.espnfc.us/match?gameId=131809" TargetMode="External"/><Relationship Id="rId91" Type="http://schemas.openxmlformats.org/officeDocument/2006/relationships/hyperlink" Target="http://www.espnfc.us/match?gameId=131725" TargetMode="External"/><Relationship Id="rId92" Type="http://schemas.openxmlformats.org/officeDocument/2006/relationships/hyperlink" Target="http://www.espnfc.us/match?gameId=131658" TargetMode="External"/><Relationship Id="rId93" Type="http://schemas.openxmlformats.org/officeDocument/2006/relationships/hyperlink" Target="http://www.espnfc.us/match?gameId=131511" TargetMode="External"/><Relationship Id="rId94" Type="http://schemas.openxmlformats.org/officeDocument/2006/relationships/hyperlink" Target="http://www.espnfc.us/match?gameId=131271" TargetMode="External"/><Relationship Id="rId95" Type="http://schemas.openxmlformats.org/officeDocument/2006/relationships/hyperlink" Target="http://www.espnfc.us/match?gameId=130515" TargetMode="External"/><Relationship Id="rId96" Type="http://schemas.openxmlformats.org/officeDocument/2006/relationships/hyperlink" Target="http://www.espnfc.us/match?gameId=123013" TargetMode="External"/><Relationship Id="rId97" Type="http://schemas.openxmlformats.org/officeDocument/2006/relationships/hyperlink" Target="http://www.espnfc.us/match?gameId=121576" TargetMode="External"/><Relationship Id="rId98" Type="http://schemas.openxmlformats.org/officeDocument/2006/relationships/hyperlink" Target="http://www.espnfc.us/match?gameId=118581" TargetMode="External"/><Relationship Id="rId99" Type="http://schemas.openxmlformats.org/officeDocument/2006/relationships/hyperlink" Target="http://www.espnfc.us/match?gameId=115781" TargetMode="External"/><Relationship Id="rId136" Type="http://schemas.openxmlformats.org/officeDocument/2006/relationships/hyperlink" Target="http://www.espnfc.us/match?gameId=167073" TargetMode="External"/><Relationship Id="rId137" Type="http://schemas.openxmlformats.org/officeDocument/2006/relationships/hyperlink" Target="http://www.espnfc.us/match?gameId=166654" TargetMode="External"/><Relationship Id="rId138" Type="http://schemas.openxmlformats.org/officeDocument/2006/relationships/hyperlink" Target="http://www.espnfc.us/match?gameId=164160" TargetMode="External"/><Relationship Id="rId139" Type="http://schemas.openxmlformats.org/officeDocument/2006/relationships/hyperlink" Target="http://www.espnfc.us/match?gameId=163896" TargetMode="External"/><Relationship Id="rId360" Type="http://schemas.openxmlformats.org/officeDocument/2006/relationships/hyperlink" Target="http://www.espnfc.us/match?gameId=278404" TargetMode="External"/><Relationship Id="rId361" Type="http://schemas.openxmlformats.org/officeDocument/2006/relationships/hyperlink" Target="http://www.espnfc.us/match?gameId=283234" TargetMode="External"/><Relationship Id="rId362" Type="http://schemas.openxmlformats.org/officeDocument/2006/relationships/hyperlink" Target="http://www.espnfc.us/match?gameId=278601" TargetMode="External"/><Relationship Id="rId363" Type="http://schemas.openxmlformats.org/officeDocument/2006/relationships/hyperlink" Target="http://www.espnfc.us/match?gameId=278439" TargetMode="External"/><Relationship Id="rId364" Type="http://schemas.openxmlformats.org/officeDocument/2006/relationships/hyperlink" Target="http://www.espnfc.us/match?gameId=304785" TargetMode="External"/><Relationship Id="rId365" Type="http://schemas.openxmlformats.org/officeDocument/2006/relationships/hyperlink" Target="http://www.espnfc.us/match?gameId=304749" TargetMode="External"/><Relationship Id="rId366" Type="http://schemas.openxmlformats.org/officeDocument/2006/relationships/hyperlink" Target="http://www.espnfc.us/match?gameId=304962" TargetMode="External"/><Relationship Id="rId367" Type="http://schemas.openxmlformats.org/officeDocument/2006/relationships/hyperlink" Target="http://www.espnfc.us/match?gameId=304807" TargetMode="External"/><Relationship Id="rId368" Type="http://schemas.openxmlformats.org/officeDocument/2006/relationships/hyperlink" Target="http://www.espnfc.us/match?gameId=304911" TargetMode="External"/><Relationship Id="rId369" Type="http://schemas.openxmlformats.org/officeDocument/2006/relationships/hyperlink" Target="http://www.espnfc.us/match?gameId=304857" TargetMode="External"/><Relationship Id="rId420" Type="http://schemas.openxmlformats.org/officeDocument/2006/relationships/hyperlink" Target="http://www.espnfc.us/match?gameId=326911" TargetMode="External"/><Relationship Id="rId421" Type="http://schemas.openxmlformats.org/officeDocument/2006/relationships/hyperlink" Target="http://www.espnfc.us/match?gameId=326919" TargetMode="External"/><Relationship Id="rId422" Type="http://schemas.openxmlformats.org/officeDocument/2006/relationships/hyperlink" Target="http://www.espnfc.us/match?gameId=337683" TargetMode="External"/><Relationship Id="rId423" Type="http://schemas.openxmlformats.org/officeDocument/2006/relationships/hyperlink" Target="http://www.espnfc.us/match?gameId=326930" TargetMode="External"/><Relationship Id="rId424" Type="http://schemas.openxmlformats.org/officeDocument/2006/relationships/hyperlink" Target="http://www.espnfc.us/match?gameId=326939" TargetMode="External"/><Relationship Id="rId425" Type="http://schemas.openxmlformats.org/officeDocument/2006/relationships/hyperlink" Target="http://www.espnfc.us/match?gameId=326980" TargetMode="External"/><Relationship Id="rId426" Type="http://schemas.openxmlformats.org/officeDocument/2006/relationships/hyperlink" Target="http://www.espnfc.us/match?gameId=326950" TargetMode="External"/><Relationship Id="rId427" Type="http://schemas.openxmlformats.org/officeDocument/2006/relationships/hyperlink" Target="http://www.espnfc.us/match?gameId=326958" TargetMode="External"/><Relationship Id="rId428" Type="http://schemas.openxmlformats.org/officeDocument/2006/relationships/hyperlink" Target="http://www.espnfc.us/match?gameId=326969" TargetMode="External"/><Relationship Id="rId429" Type="http://schemas.openxmlformats.org/officeDocument/2006/relationships/hyperlink" Target="http://www.espnfc.us/match?gameId=327001" TargetMode="External"/><Relationship Id="rId140" Type="http://schemas.openxmlformats.org/officeDocument/2006/relationships/hyperlink" Target="http://www.espnfc.us/match?gameId=163133" TargetMode="External"/><Relationship Id="rId141" Type="http://schemas.openxmlformats.org/officeDocument/2006/relationships/hyperlink" Target="http://www.espnfc.us/match?gameId=162592" TargetMode="External"/><Relationship Id="rId142" Type="http://schemas.openxmlformats.org/officeDocument/2006/relationships/hyperlink" Target="http://www.espnfc.us/match?gameId=161996" TargetMode="External"/><Relationship Id="rId143" Type="http://schemas.openxmlformats.org/officeDocument/2006/relationships/hyperlink" Target="http://www.espnfc.us/match?gameId=161570" TargetMode="External"/><Relationship Id="rId144" Type="http://schemas.openxmlformats.org/officeDocument/2006/relationships/hyperlink" Target="http://www.espnfc.us/match?gameId=158352" TargetMode="External"/><Relationship Id="rId145" Type="http://schemas.openxmlformats.org/officeDocument/2006/relationships/hyperlink" Target="http://www.espnfc.us/match?gameId=155427" TargetMode="External"/><Relationship Id="rId146" Type="http://schemas.openxmlformats.org/officeDocument/2006/relationships/hyperlink" Target="http://www.espnfc.us/match?gameId=150293" TargetMode="External"/><Relationship Id="rId147" Type="http://schemas.openxmlformats.org/officeDocument/2006/relationships/hyperlink" Target="http://www.espnfc.us/match?gameId=150286" TargetMode="External"/><Relationship Id="rId148" Type="http://schemas.openxmlformats.org/officeDocument/2006/relationships/hyperlink" Target="http://www.espnfc.us/match?gameId=150277" TargetMode="External"/><Relationship Id="rId149" Type="http://schemas.openxmlformats.org/officeDocument/2006/relationships/hyperlink" Target="http://www.espnfc.us/match?gameId=151542" TargetMode="External"/><Relationship Id="rId200" Type="http://schemas.openxmlformats.org/officeDocument/2006/relationships/hyperlink" Target="http://www.espnfc.us/match?gameId=187925" TargetMode="External"/><Relationship Id="rId201" Type="http://schemas.openxmlformats.org/officeDocument/2006/relationships/hyperlink" Target="http://www.espnfc.us/match?gameId=188752" TargetMode="External"/><Relationship Id="rId202" Type="http://schemas.openxmlformats.org/officeDocument/2006/relationships/hyperlink" Target="http://www.espnfc.us/match?gameId=187904" TargetMode="External"/><Relationship Id="rId203" Type="http://schemas.openxmlformats.org/officeDocument/2006/relationships/hyperlink" Target="http://www.espnfc.us/match?gameId=183996" TargetMode="External"/><Relationship Id="rId204" Type="http://schemas.openxmlformats.org/officeDocument/2006/relationships/hyperlink" Target="http://www.espnfc.us/match?gameId=208610" TargetMode="External"/><Relationship Id="rId205" Type="http://schemas.openxmlformats.org/officeDocument/2006/relationships/hyperlink" Target="http://www.espnfc.us/match?gameId=208587" TargetMode="External"/><Relationship Id="rId206" Type="http://schemas.openxmlformats.org/officeDocument/2006/relationships/hyperlink" Target="http://www.espnfc.us/match?gameId=208575" TargetMode="External"/><Relationship Id="rId207" Type="http://schemas.openxmlformats.org/officeDocument/2006/relationships/hyperlink" Target="http://www.espnfc.us/match?gameId=208554" TargetMode="External"/><Relationship Id="rId208" Type="http://schemas.openxmlformats.org/officeDocument/2006/relationships/hyperlink" Target="http://www.espnfc.us/match?gameId=208544" TargetMode="External"/><Relationship Id="rId209" Type="http://schemas.openxmlformats.org/officeDocument/2006/relationships/hyperlink" Target="http://www.espnfc.us/match?gameId=209414" TargetMode="External"/><Relationship Id="rId370" Type="http://schemas.openxmlformats.org/officeDocument/2006/relationships/hyperlink" Target="http://www.espnfc.us/match?gameId=304656" TargetMode="External"/><Relationship Id="rId371" Type="http://schemas.openxmlformats.org/officeDocument/2006/relationships/hyperlink" Target="http://www.espnfc.us/match?gameId=304670" TargetMode="External"/><Relationship Id="rId372" Type="http://schemas.openxmlformats.org/officeDocument/2006/relationships/hyperlink" Target="http://www.espnfc.us/match?gameId=304985" TargetMode="External"/><Relationship Id="rId373" Type="http://schemas.openxmlformats.org/officeDocument/2006/relationships/hyperlink" Target="http://www.espnfc.us/match?gameId=304886" TargetMode="External"/><Relationship Id="rId374" Type="http://schemas.openxmlformats.org/officeDocument/2006/relationships/hyperlink" Target="http://www.espnfc.us/match?gameId=304817" TargetMode="External"/><Relationship Id="rId375" Type="http://schemas.openxmlformats.org/officeDocument/2006/relationships/hyperlink" Target="http://www.espnfc.us/match?gameId=304844" TargetMode="External"/><Relationship Id="rId376" Type="http://schemas.openxmlformats.org/officeDocument/2006/relationships/hyperlink" Target="http://www.espnfc.us/match?gameId=305011" TargetMode="External"/><Relationship Id="rId377" Type="http://schemas.openxmlformats.org/officeDocument/2006/relationships/hyperlink" Target="http://www.espnfc.us/match?gameId=304746" TargetMode="External"/><Relationship Id="rId378" Type="http://schemas.openxmlformats.org/officeDocument/2006/relationships/hyperlink" Target="http://www.espnfc.us/match?gameId=304641" TargetMode="External"/><Relationship Id="rId379" Type="http://schemas.openxmlformats.org/officeDocument/2006/relationships/hyperlink" Target="http://www.espnfc.us/match?gameId=312202" TargetMode="External"/><Relationship Id="rId430" Type="http://schemas.openxmlformats.org/officeDocument/2006/relationships/hyperlink" Target="http://www.espnfc.us/match?gameId=337486" TargetMode="External"/><Relationship Id="rId431" Type="http://schemas.openxmlformats.org/officeDocument/2006/relationships/hyperlink" Target="http://www.espnfc.us/match?gameId=326993" TargetMode="External"/><Relationship Id="rId432" Type="http://schemas.openxmlformats.org/officeDocument/2006/relationships/hyperlink" Target="http://www.espnfc.us/match?gameId=327014" TargetMode="External"/><Relationship Id="rId433" Type="http://schemas.openxmlformats.org/officeDocument/2006/relationships/hyperlink" Target="http://www.espnfc.us/match?gameId=336404" TargetMode="External"/><Relationship Id="rId434" Type="http://schemas.openxmlformats.org/officeDocument/2006/relationships/hyperlink" Target="http://www.espnfc.us/match?gameId=327021" TargetMode="External"/><Relationship Id="rId435" Type="http://schemas.openxmlformats.org/officeDocument/2006/relationships/hyperlink" Target="http://www.espnfc.us/match?gameId=327027" TargetMode="External"/><Relationship Id="rId436" Type="http://schemas.openxmlformats.org/officeDocument/2006/relationships/hyperlink" Target="http://www.espnfc.us/match?gameId=327041" TargetMode="External"/><Relationship Id="rId437" Type="http://schemas.openxmlformats.org/officeDocument/2006/relationships/hyperlink" Target="http://www.espnfc.us/match?gameId=327201" TargetMode="External"/><Relationship Id="rId438" Type="http://schemas.openxmlformats.org/officeDocument/2006/relationships/hyperlink" Target="http://www.espnfc.us/match?gameId=327050" TargetMode="External"/><Relationship Id="rId439" Type="http://schemas.openxmlformats.org/officeDocument/2006/relationships/hyperlink" Target="http://www.espnfc.us/match?gameId=327061" TargetMode="External"/><Relationship Id="rId150" Type="http://schemas.openxmlformats.org/officeDocument/2006/relationships/hyperlink" Target="http://www.espnfc.us/match?gameId=139043" TargetMode="External"/><Relationship Id="rId151" Type="http://schemas.openxmlformats.org/officeDocument/2006/relationships/hyperlink" Target="http://www.espnfc.us/match?gameId=67021" TargetMode="External"/><Relationship Id="rId152" Type="http://schemas.openxmlformats.org/officeDocument/2006/relationships/hyperlink" Target="http://www.espnfc.us/match?gameId=67002" TargetMode="External"/><Relationship Id="rId153" Type="http://schemas.openxmlformats.org/officeDocument/2006/relationships/hyperlink" Target="http://www.espnfc.us/match?gameId=65848" TargetMode="External"/><Relationship Id="rId154" Type="http://schemas.openxmlformats.org/officeDocument/2006/relationships/hyperlink" Target="http://www.espnfc.us/match?gameId=64035" TargetMode="External"/><Relationship Id="rId155" Type="http://schemas.openxmlformats.org/officeDocument/2006/relationships/hyperlink" Target="http://www.espnfc.us/match?gameId=64004" TargetMode="External"/><Relationship Id="rId156" Type="http://schemas.openxmlformats.org/officeDocument/2006/relationships/hyperlink" Target="http://www.espnfc.us/match?gameId=60625" TargetMode="External"/><Relationship Id="rId157" Type="http://schemas.openxmlformats.org/officeDocument/2006/relationships/hyperlink" Target="http://www.espnfc.us/match?gameId=188278" TargetMode="External"/><Relationship Id="rId158" Type="http://schemas.openxmlformats.org/officeDocument/2006/relationships/hyperlink" Target="http://www.espnfc.us/match?gameId=188272" TargetMode="External"/><Relationship Id="rId159" Type="http://schemas.openxmlformats.org/officeDocument/2006/relationships/hyperlink" Target="http://www.espnfc.us/match?gameId=188260" TargetMode="External"/><Relationship Id="rId210" Type="http://schemas.openxmlformats.org/officeDocument/2006/relationships/hyperlink" Target="http://www.espnfc.us/match?gameId=209404" TargetMode="External"/><Relationship Id="rId211" Type="http://schemas.openxmlformats.org/officeDocument/2006/relationships/hyperlink" Target="http://www.espnfc.us/match?gameId=191983" TargetMode="External"/><Relationship Id="rId212" Type="http://schemas.openxmlformats.org/officeDocument/2006/relationships/hyperlink" Target="http://www.espnfc.us/match?gameId=191978" TargetMode="External"/><Relationship Id="rId213" Type="http://schemas.openxmlformats.org/officeDocument/2006/relationships/hyperlink" Target="http://www.espnfc.us/match?gameId=191975" TargetMode="External"/><Relationship Id="rId214" Type="http://schemas.openxmlformats.org/officeDocument/2006/relationships/hyperlink" Target="http://www.espnfc.us/match?gameId=191970" TargetMode="External"/><Relationship Id="rId215" Type="http://schemas.openxmlformats.org/officeDocument/2006/relationships/hyperlink" Target="http://www.espnfc.us/match?gameId=191958" TargetMode="External"/><Relationship Id="rId216" Type="http://schemas.openxmlformats.org/officeDocument/2006/relationships/hyperlink" Target="http://www.espnfc.us/match?gameId=191942" TargetMode="External"/><Relationship Id="rId217" Type="http://schemas.openxmlformats.org/officeDocument/2006/relationships/hyperlink" Target="http://www.espnfc.us/match?gameId=191926" TargetMode="External"/><Relationship Id="rId218" Type="http://schemas.openxmlformats.org/officeDocument/2006/relationships/hyperlink" Target="http://www.espnfc.us/match?gameId=195528" TargetMode="External"/><Relationship Id="rId219" Type="http://schemas.openxmlformats.org/officeDocument/2006/relationships/hyperlink" Target="http://www.espnfc.us/match?gameId=195526" TargetMode="External"/><Relationship Id="rId380" Type="http://schemas.openxmlformats.org/officeDocument/2006/relationships/hyperlink" Target="http://www.espnfc.us/match?gameId=304956" TargetMode="External"/><Relationship Id="rId381" Type="http://schemas.openxmlformats.org/officeDocument/2006/relationships/hyperlink" Target="http://www.espnfc.us/match?gameId=304729" TargetMode="External"/><Relationship Id="rId382" Type="http://schemas.openxmlformats.org/officeDocument/2006/relationships/hyperlink" Target="http://www.espnfc.us/match?gameId=310091" TargetMode="External"/><Relationship Id="rId383" Type="http://schemas.openxmlformats.org/officeDocument/2006/relationships/hyperlink" Target="http://www.espnfc.us/match?gameId=304793" TargetMode="External"/><Relationship Id="rId384" Type="http://schemas.openxmlformats.org/officeDocument/2006/relationships/hyperlink" Target="http://www.espnfc.us/match?gameId=304981" TargetMode="External"/><Relationship Id="rId385" Type="http://schemas.openxmlformats.org/officeDocument/2006/relationships/hyperlink" Target="http://www.espnfc.us/match?gameId=307674" TargetMode="External"/><Relationship Id="rId386" Type="http://schemas.openxmlformats.org/officeDocument/2006/relationships/hyperlink" Target="http://www.espnfc.us/match?gameId=304915" TargetMode="External"/><Relationship Id="rId387" Type="http://schemas.openxmlformats.org/officeDocument/2006/relationships/hyperlink" Target="http://www.espnfc.us/match?gameId=304751" TargetMode="External"/><Relationship Id="rId388" Type="http://schemas.openxmlformats.org/officeDocument/2006/relationships/hyperlink" Target="http://www.espnfc.us/match?gameId=307668" TargetMode="External"/><Relationship Id="rId389" Type="http://schemas.openxmlformats.org/officeDocument/2006/relationships/hyperlink" Target="http://www.espnfc.us/match?gameId=304971" TargetMode="External"/><Relationship Id="rId440" Type="http://schemas.openxmlformats.org/officeDocument/2006/relationships/hyperlink" Target="http://www.espnfc.us/match?gameId=334494" TargetMode="External"/><Relationship Id="rId441" Type="http://schemas.openxmlformats.org/officeDocument/2006/relationships/hyperlink" Target="http://www.espnfc.us/match?gameId=327068" TargetMode="External"/><Relationship Id="rId442" Type="http://schemas.openxmlformats.org/officeDocument/2006/relationships/hyperlink" Target="http://www.espnfc.us/match?gameId=327100" TargetMode="External"/><Relationship Id="rId443" Type="http://schemas.openxmlformats.org/officeDocument/2006/relationships/hyperlink" Target="http://www.espnfc.us/match?gameId=327081" TargetMode="External"/><Relationship Id="rId444" Type="http://schemas.openxmlformats.org/officeDocument/2006/relationships/hyperlink" Target="http://www.espnfc.us/match?gameId=327093" TargetMode="External"/><Relationship Id="rId445" Type="http://schemas.openxmlformats.org/officeDocument/2006/relationships/hyperlink" Target="http://www.espnfc.us/match?gameId=327110" TargetMode="External"/><Relationship Id="rId446" Type="http://schemas.openxmlformats.org/officeDocument/2006/relationships/hyperlink" Target="http://www.espnfc.us/match?gameId=327118" TargetMode="External"/><Relationship Id="rId447" Type="http://schemas.openxmlformats.org/officeDocument/2006/relationships/hyperlink" Target="http://www.espnfc.us/match?gameId=327130" TargetMode="External"/><Relationship Id="rId448" Type="http://schemas.openxmlformats.org/officeDocument/2006/relationships/hyperlink" Target="http://www.espnfc.us/match?gameId=327138" TargetMode="External"/><Relationship Id="rId449" Type="http://schemas.openxmlformats.org/officeDocument/2006/relationships/hyperlink" Target="http://www.espnfc.us/match?gameId=327145" TargetMode="External"/><Relationship Id="rId10" Type="http://schemas.openxmlformats.org/officeDocument/2006/relationships/hyperlink" Target="http://www.espnfc.us/match?gameId=23712" TargetMode="External"/><Relationship Id="rId11" Type="http://schemas.openxmlformats.org/officeDocument/2006/relationships/hyperlink" Target="http://www.espnfc.us/match?gameId=23549" TargetMode="External"/><Relationship Id="rId12" Type="http://schemas.openxmlformats.org/officeDocument/2006/relationships/hyperlink" Target="http://www.espnfc.us/match?gameId=23409" TargetMode="External"/><Relationship Id="rId13" Type="http://schemas.openxmlformats.org/officeDocument/2006/relationships/hyperlink" Target="http://www.espnfc.us/match?gameId=23299" TargetMode="External"/><Relationship Id="rId14" Type="http://schemas.openxmlformats.org/officeDocument/2006/relationships/hyperlink" Target="http://www.espnfc.us/match?gameId=23186" TargetMode="External"/><Relationship Id="rId15" Type="http://schemas.openxmlformats.org/officeDocument/2006/relationships/hyperlink" Target="http://www.espnfc.us/match?gameId=23040" TargetMode="External"/><Relationship Id="rId16" Type="http://schemas.openxmlformats.org/officeDocument/2006/relationships/hyperlink" Target="http://www.espnfc.us/match?gameId=22879" TargetMode="External"/><Relationship Id="rId17" Type="http://schemas.openxmlformats.org/officeDocument/2006/relationships/hyperlink" Target="http://www.espnfc.us/match?gameId=22759" TargetMode="External"/><Relationship Id="rId18" Type="http://schemas.openxmlformats.org/officeDocument/2006/relationships/hyperlink" Target="http://www.espnfc.us/match?gameId=22663" TargetMode="External"/><Relationship Id="rId19" Type="http://schemas.openxmlformats.org/officeDocument/2006/relationships/hyperlink" Target="http://www.espnfc.us/match?gameId=22570" TargetMode="External"/><Relationship Id="rId160" Type="http://schemas.openxmlformats.org/officeDocument/2006/relationships/hyperlink" Target="http://www.espnfc.us/match?gameId=196112" TargetMode="External"/><Relationship Id="rId161" Type="http://schemas.openxmlformats.org/officeDocument/2006/relationships/hyperlink" Target="http://www.espnfc.us/match?gameId=188240" TargetMode="External"/><Relationship Id="rId162" Type="http://schemas.openxmlformats.org/officeDocument/2006/relationships/hyperlink" Target="http://www.espnfc.us/match?gameId=188226" TargetMode="External"/><Relationship Id="rId163" Type="http://schemas.openxmlformats.org/officeDocument/2006/relationships/hyperlink" Target="http://www.espnfc.us/match?gameId=188213" TargetMode="External"/><Relationship Id="rId164" Type="http://schemas.openxmlformats.org/officeDocument/2006/relationships/hyperlink" Target="http://www.espnfc.us/match?gameId=188198" TargetMode="External"/><Relationship Id="rId165" Type="http://schemas.openxmlformats.org/officeDocument/2006/relationships/hyperlink" Target="http://www.espnfc.us/match?gameId=188190" TargetMode="External"/><Relationship Id="rId166" Type="http://schemas.openxmlformats.org/officeDocument/2006/relationships/hyperlink" Target="http://www.espnfc.us/match?gameId=192150" TargetMode="External"/><Relationship Id="rId167" Type="http://schemas.openxmlformats.org/officeDocument/2006/relationships/hyperlink" Target="http://www.espnfc.us/match?gameId=188178" TargetMode="External"/><Relationship Id="rId168" Type="http://schemas.openxmlformats.org/officeDocument/2006/relationships/hyperlink" Target="http://www.espnfc.us/match?gameId=188166" TargetMode="External"/><Relationship Id="rId169" Type="http://schemas.openxmlformats.org/officeDocument/2006/relationships/hyperlink" Target="http://www.espnfc.us/match?gameId=192142" TargetMode="External"/><Relationship Id="rId220" Type="http://schemas.openxmlformats.org/officeDocument/2006/relationships/hyperlink" Target="http://www.espnfc.us/match?gameId=195335" TargetMode="External"/><Relationship Id="rId221" Type="http://schemas.openxmlformats.org/officeDocument/2006/relationships/hyperlink" Target="http://www.espnfc.us/match?gameId=178923" TargetMode="External"/><Relationship Id="rId222" Type="http://schemas.openxmlformats.org/officeDocument/2006/relationships/hyperlink" Target="http://www.espnfc.us/match?gameId=178920" TargetMode="External"/><Relationship Id="rId223" Type="http://schemas.openxmlformats.org/officeDocument/2006/relationships/hyperlink" Target="http://www.espnfc.us/match?gameId=178916" TargetMode="External"/><Relationship Id="rId224" Type="http://schemas.openxmlformats.org/officeDocument/2006/relationships/hyperlink" Target="http://www.espnfc.us/match?gameId=224500" TargetMode="External"/><Relationship Id="rId225" Type="http://schemas.openxmlformats.org/officeDocument/2006/relationships/hyperlink" Target="http://www.espnfc.us/match?gameId=224500" TargetMode="External"/><Relationship Id="rId226" Type="http://schemas.openxmlformats.org/officeDocument/2006/relationships/hyperlink" Target="http://www.espnfc.us/match?gameId=224618" TargetMode="External"/><Relationship Id="rId227" Type="http://schemas.openxmlformats.org/officeDocument/2006/relationships/hyperlink" Target="http://www.espnfc.us/match?gameId=224689" TargetMode="External"/><Relationship Id="rId228" Type="http://schemas.openxmlformats.org/officeDocument/2006/relationships/hyperlink" Target="http://www.espnfc.us/match?gameId=224512" TargetMode="External"/><Relationship Id="rId229" Type="http://schemas.openxmlformats.org/officeDocument/2006/relationships/hyperlink" Target="http://www.espnfc.us/match?gameId=224512" TargetMode="External"/><Relationship Id="rId390" Type="http://schemas.openxmlformats.org/officeDocument/2006/relationships/hyperlink" Target="http://www.espnfc.us/match?gameId=304682" TargetMode="External"/><Relationship Id="rId391" Type="http://schemas.openxmlformats.org/officeDocument/2006/relationships/hyperlink" Target="http://www.espnfc.us/match?gameId=304771" TargetMode="External"/><Relationship Id="rId392" Type="http://schemas.openxmlformats.org/officeDocument/2006/relationships/hyperlink" Target="http://www.espnfc.us/match?gameId=304951" TargetMode="External"/><Relationship Id="rId393" Type="http://schemas.openxmlformats.org/officeDocument/2006/relationships/hyperlink" Target="http://www.espnfc.us/match?gameId=304800" TargetMode="External"/><Relationship Id="rId394" Type="http://schemas.openxmlformats.org/officeDocument/2006/relationships/hyperlink" Target="http://www.espnfc.us/match?gameId=307662" TargetMode="External"/><Relationship Id="rId395" Type="http://schemas.openxmlformats.org/officeDocument/2006/relationships/hyperlink" Target="http://www.espnfc.us/match?gameId=304812" TargetMode="External"/><Relationship Id="rId396" Type="http://schemas.openxmlformats.org/officeDocument/2006/relationships/hyperlink" Target="http://www.espnfc.us/match?gameId=304666" TargetMode="External"/><Relationship Id="rId397" Type="http://schemas.openxmlformats.org/officeDocument/2006/relationships/hyperlink" Target="http://www.espnfc.us/match?gameId=307656" TargetMode="External"/><Relationship Id="rId398" Type="http://schemas.openxmlformats.org/officeDocument/2006/relationships/hyperlink" Target="http://www.espnfc.us/match?gameId=305007" TargetMode="External"/><Relationship Id="rId399" Type="http://schemas.openxmlformats.org/officeDocument/2006/relationships/hyperlink" Target="http://www.espnfc.us/match?gameId=304773" TargetMode="External"/><Relationship Id="rId450" Type="http://schemas.openxmlformats.org/officeDocument/2006/relationships/hyperlink" Target="http://www.espnfc.us/match?gameId=327159" TargetMode="External"/><Relationship Id="rId451" Type="http://schemas.openxmlformats.org/officeDocument/2006/relationships/hyperlink" Target="http://www.espnfc.us/match?gameId=327166" TargetMode="External"/><Relationship Id="rId452" Type="http://schemas.openxmlformats.org/officeDocument/2006/relationships/hyperlink" Target="http://www.espnfc.us/match?gameId=327180" TargetMode="External"/><Relationship Id="rId453" Type="http://schemas.openxmlformats.org/officeDocument/2006/relationships/hyperlink" Target="http://www.espnfc.us/match?gameId=327192" TargetMode="External"/><Relationship Id="rId454" Type="http://schemas.openxmlformats.org/officeDocument/2006/relationships/hyperlink" Target="http://www.espnfc.us/match?gameId=325249" TargetMode="External"/><Relationship Id="rId455" Type="http://schemas.openxmlformats.org/officeDocument/2006/relationships/hyperlink" Target="http://www.espnfc.us/match?gameId=325250" TargetMode="External"/><Relationship Id="rId456" Type="http://schemas.openxmlformats.org/officeDocument/2006/relationships/hyperlink" Target="http://www.espnfc.us/match?gameId=325244" TargetMode="External"/><Relationship Id="rId457" Type="http://schemas.openxmlformats.org/officeDocument/2006/relationships/hyperlink" Target="http://www.espnfc.us/match?gameId=356494" TargetMode="External"/><Relationship Id="rId458" Type="http://schemas.openxmlformats.org/officeDocument/2006/relationships/hyperlink" Target="http://www.espnfc.us/match?gameId=356490" TargetMode="External"/></Relationships>
</file>

<file path=xl/worksheets/_rels/sheet6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spnfc.us/match?gameId=228769" TargetMode="External"/><Relationship Id="rId284" Type="http://schemas.openxmlformats.org/officeDocument/2006/relationships/hyperlink" Target="http://www.espnfc.us/match?gameId=224693" TargetMode="External"/><Relationship Id="rId285" Type="http://schemas.openxmlformats.org/officeDocument/2006/relationships/hyperlink" Target="http://www.espnfc.us/match?gameId=224594" TargetMode="External"/><Relationship Id="rId286" Type="http://schemas.openxmlformats.org/officeDocument/2006/relationships/hyperlink" Target="http://www.espnfc.us/match?gameId=224683" TargetMode="External"/><Relationship Id="rId287" Type="http://schemas.openxmlformats.org/officeDocument/2006/relationships/hyperlink" Target="http://www.espnfc.us/match?gameId=228762" TargetMode="External"/><Relationship Id="rId288" Type="http://schemas.openxmlformats.org/officeDocument/2006/relationships/hyperlink" Target="http://www.espnfc.us/match?gameId=224392" TargetMode="External"/><Relationship Id="rId289" Type="http://schemas.openxmlformats.org/officeDocument/2006/relationships/hyperlink" Target="http://www.espnfc.us/match?gameId=224341" TargetMode="External"/><Relationship Id="rId170" Type="http://schemas.openxmlformats.org/officeDocument/2006/relationships/hyperlink" Target="http://www.espnfc.us/match?gameId=188147" TargetMode="External"/><Relationship Id="rId171" Type="http://schemas.openxmlformats.org/officeDocument/2006/relationships/hyperlink" Target="http://www.espnfc.us/match?gameId=188139" TargetMode="External"/><Relationship Id="rId172" Type="http://schemas.openxmlformats.org/officeDocument/2006/relationships/hyperlink" Target="http://www.espnfc.us/match?gameId=188133" TargetMode="External"/><Relationship Id="rId173" Type="http://schemas.openxmlformats.org/officeDocument/2006/relationships/hyperlink" Target="http://www.espnfc.us/match?gameId=188117" TargetMode="External"/><Relationship Id="rId174" Type="http://schemas.openxmlformats.org/officeDocument/2006/relationships/hyperlink" Target="http://www.espnfc.us/match?gameId=188096" TargetMode="External"/><Relationship Id="rId175" Type="http://schemas.openxmlformats.org/officeDocument/2006/relationships/hyperlink" Target="http://www.espnfc.us/match?gameId=188086" TargetMode="External"/><Relationship Id="rId176" Type="http://schemas.openxmlformats.org/officeDocument/2006/relationships/hyperlink" Target="http://www.espnfc.us/match?gameId=188079" TargetMode="External"/><Relationship Id="rId177" Type="http://schemas.openxmlformats.org/officeDocument/2006/relationships/hyperlink" Target="http://www.espnfc.us/match?gameId=188065" TargetMode="External"/><Relationship Id="rId178" Type="http://schemas.openxmlformats.org/officeDocument/2006/relationships/hyperlink" Target="http://www.espnfc.us/match?gameId=188055" TargetMode="External"/><Relationship Id="rId179" Type="http://schemas.openxmlformats.org/officeDocument/2006/relationships/hyperlink" Target="http://www.espnfc.us/match?gameId=188045" TargetMode="External"/><Relationship Id="rId290" Type="http://schemas.openxmlformats.org/officeDocument/2006/relationships/hyperlink" Target="http://www.espnfc.us/match?gameId=224374" TargetMode="External"/><Relationship Id="rId291" Type="http://schemas.openxmlformats.org/officeDocument/2006/relationships/hyperlink" Target="http://www.espnfc.us/match?gameId=251554" TargetMode="External"/><Relationship Id="rId292" Type="http://schemas.openxmlformats.org/officeDocument/2006/relationships/hyperlink" Target="http://www.espnfc.us/match?gameId=251567" TargetMode="External"/><Relationship Id="rId293" Type="http://schemas.openxmlformats.org/officeDocument/2006/relationships/hyperlink" Target="http://www.espnfc.us/match?gameId=251582" TargetMode="External"/><Relationship Id="rId294" Type="http://schemas.openxmlformats.org/officeDocument/2006/relationships/hyperlink" Target="http://www.espnfc.us/match?gameId=251597" TargetMode="External"/><Relationship Id="rId295" Type="http://schemas.openxmlformats.org/officeDocument/2006/relationships/hyperlink" Target="http://www.espnfc.us/match?gameId=251546" TargetMode="External"/><Relationship Id="rId296" Type="http://schemas.openxmlformats.org/officeDocument/2006/relationships/hyperlink" Target="http://www.espnfc.us/match?gameId=263202" TargetMode="External"/><Relationship Id="rId297" Type="http://schemas.openxmlformats.org/officeDocument/2006/relationships/hyperlink" Target="http://www.espnfc.us/match?gameId=251536" TargetMode="External"/><Relationship Id="rId298" Type="http://schemas.openxmlformats.org/officeDocument/2006/relationships/hyperlink" Target="http://www.espnfc.us/match?gameId=251528" TargetMode="External"/><Relationship Id="rId299" Type="http://schemas.openxmlformats.org/officeDocument/2006/relationships/hyperlink" Target="http://www.espnfc.us/match?gameId=251514" TargetMode="External"/><Relationship Id="rId180" Type="http://schemas.openxmlformats.org/officeDocument/2006/relationships/hyperlink" Target="http://www.espnfc.us/match?gameId=188832" TargetMode="External"/><Relationship Id="rId181" Type="http://schemas.openxmlformats.org/officeDocument/2006/relationships/hyperlink" Target="http://www.espnfc.us/match?gameId=188033" TargetMode="External"/><Relationship Id="rId182" Type="http://schemas.openxmlformats.org/officeDocument/2006/relationships/hyperlink" Target="http://www.espnfc.us/match?gameId=188024" TargetMode="External"/><Relationship Id="rId183" Type="http://schemas.openxmlformats.org/officeDocument/2006/relationships/hyperlink" Target="http://www.espnfc.us/match?gameId=188018" TargetMode="External"/><Relationship Id="rId184" Type="http://schemas.openxmlformats.org/officeDocument/2006/relationships/hyperlink" Target="http://www.espnfc.us/match?gameId=188006" TargetMode="External"/><Relationship Id="rId185" Type="http://schemas.openxmlformats.org/officeDocument/2006/relationships/hyperlink" Target="http://www.espnfc.us/match?gameId=188801" TargetMode="External"/><Relationship Id="rId186" Type="http://schemas.openxmlformats.org/officeDocument/2006/relationships/hyperlink" Target="http://www.espnfc.us/match?gameId=187997" TargetMode="External"/><Relationship Id="rId187" Type="http://schemas.openxmlformats.org/officeDocument/2006/relationships/hyperlink" Target="http://www.espnfc.us/match?gameId=187973" TargetMode="External"/><Relationship Id="rId188" Type="http://schemas.openxmlformats.org/officeDocument/2006/relationships/hyperlink" Target="http://www.espnfc.us/match?gameId=188777" TargetMode="External"/><Relationship Id="rId189" Type="http://schemas.openxmlformats.org/officeDocument/2006/relationships/hyperlink" Target="http://www.espnfc.us/match?gameId=187966" TargetMode="External"/><Relationship Id="rId700" Type="http://schemas.openxmlformats.org/officeDocument/2006/relationships/hyperlink" Target="http://www.espnfc.us/report?gameId=424571" TargetMode="External"/><Relationship Id="rId701" Type="http://schemas.openxmlformats.org/officeDocument/2006/relationships/hyperlink" Target="http://www.espnfc.us/report?gameId=434191" TargetMode="External"/><Relationship Id="rId702" Type="http://schemas.openxmlformats.org/officeDocument/2006/relationships/hyperlink" Target="http://www.espnfc.us/report?gameId=424582" TargetMode="External"/><Relationship Id="rId703" Type="http://schemas.openxmlformats.org/officeDocument/2006/relationships/hyperlink" Target="http://www.espnfc.us/report?gameId=424591" TargetMode="External"/><Relationship Id="rId704" Type="http://schemas.openxmlformats.org/officeDocument/2006/relationships/hyperlink" Target="http://www.espnfc.us/report?gameId=424604" TargetMode="External"/><Relationship Id="rId10" Type="http://schemas.openxmlformats.org/officeDocument/2006/relationships/hyperlink" Target="http://www.espnfc.us/match?gameId=23560" TargetMode="External"/><Relationship Id="rId11" Type="http://schemas.openxmlformats.org/officeDocument/2006/relationships/hyperlink" Target="http://www.espnfc.us/match?gameId=41521" TargetMode="External"/><Relationship Id="rId12" Type="http://schemas.openxmlformats.org/officeDocument/2006/relationships/hyperlink" Target="http://www.espnfc.us/match?gameId=23417" TargetMode="External"/><Relationship Id="rId190" Type="http://schemas.openxmlformats.org/officeDocument/2006/relationships/hyperlink" Target="http://www.espnfc.us/match?gameId=187953" TargetMode="External"/><Relationship Id="rId191" Type="http://schemas.openxmlformats.org/officeDocument/2006/relationships/hyperlink" Target="http://www.espnfc.us/match?gameId=188760" TargetMode="External"/><Relationship Id="rId192" Type="http://schemas.openxmlformats.org/officeDocument/2006/relationships/hyperlink" Target="http://www.espnfc.us/match?gameId=187945" TargetMode="External"/><Relationship Id="rId193" Type="http://schemas.openxmlformats.org/officeDocument/2006/relationships/hyperlink" Target="http://www.espnfc.us/match?gameId=187940" TargetMode="External"/><Relationship Id="rId194" Type="http://schemas.openxmlformats.org/officeDocument/2006/relationships/hyperlink" Target="http://www.espnfc.us/match?gameId=187925" TargetMode="External"/><Relationship Id="rId195" Type="http://schemas.openxmlformats.org/officeDocument/2006/relationships/hyperlink" Target="http://www.espnfc.us/match?gameId=188752" TargetMode="External"/><Relationship Id="rId196" Type="http://schemas.openxmlformats.org/officeDocument/2006/relationships/hyperlink" Target="http://www.espnfc.us/match?gameId=187912" TargetMode="External"/><Relationship Id="rId197" Type="http://schemas.openxmlformats.org/officeDocument/2006/relationships/hyperlink" Target="http://www.espnfc.us/match?gameId=187904" TargetMode="External"/><Relationship Id="rId198" Type="http://schemas.openxmlformats.org/officeDocument/2006/relationships/hyperlink" Target="http://www.espnfc.us/match?gameId=206045" TargetMode="External"/><Relationship Id="rId199" Type="http://schemas.openxmlformats.org/officeDocument/2006/relationships/hyperlink" Target="http://www.espnfc.us/match?gameId=205990" TargetMode="External"/><Relationship Id="rId13" Type="http://schemas.openxmlformats.org/officeDocument/2006/relationships/hyperlink" Target="http://www.espnfc.us/match?gameId=39556" TargetMode="External"/><Relationship Id="rId14" Type="http://schemas.openxmlformats.org/officeDocument/2006/relationships/hyperlink" Target="http://www.espnfc.us/match?gameId=23192" TargetMode="External"/><Relationship Id="rId15" Type="http://schemas.openxmlformats.org/officeDocument/2006/relationships/hyperlink" Target="http://www.espnfc.us/match?gameId=23049" TargetMode="External"/><Relationship Id="rId16" Type="http://schemas.openxmlformats.org/officeDocument/2006/relationships/hyperlink" Target="http://www.espnfc.us/match?gameId=35059" TargetMode="External"/><Relationship Id="rId17" Type="http://schemas.openxmlformats.org/officeDocument/2006/relationships/hyperlink" Target="http://www.espnfc.us/match?gameId=22274" TargetMode="External"/><Relationship Id="rId18" Type="http://schemas.openxmlformats.org/officeDocument/2006/relationships/hyperlink" Target="http://www.espnfc.us/match?gameId=26480" TargetMode="External"/><Relationship Id="rId19" Type="http://schemas.openxmlformats.org/officeDocument/2006/relationships/hyperlink" Target="http://www.espnfc.us/match?gameId=22067" TargetMode="External"/><Relationship Id="rId705" Type="http://schemas.openxmlformats.org/officeDocument/2006/relationships/hyperlink" Target="http://www.espnfc.us/report?gameId=434194" TargetMode="External"/><Relationship Id="rId706" Type="http://schemas.openxmlformats.org/officeDocument/2006/relationships/hyperlink" Target="http://www.espnfc.us/report?gameId=424612" TargetMode="External"/><Relationship Id="rId707" Type="http://schemas.openxmlformats.org/officeDocument/2006/relationships/hyperlink" Target="http://www.espnfc.us/match?gameId=436802" TargetMode="External"/><Relationship Id="rId708" Type="http://schemas.openxmlformats.org/officeDocument/2006/relationships/hyperlink" Target="http://www.espnfc.us/report?gameId=436798" TargetMode="External"/><Relationship Id="rId709" Type="http://schemas.openxmlformats.org/officeDocument/2006/relationships/hyperlink" Target="http://www.espnfc.us/report?gameId=424623" TargetMode="External"/><Relationship Id="rId710" Type="http://schemas.openxmlformats.org/officeDocument/2006/relationships/hyperlink" Target="http://www.espnfc.us/report?gameId=434221" TargetMode="External"/><Relationship Id="rId711" Type="http://schemas.openxmlformats.org/officeDocument/2006/relationships/hyperlink" Target="http://www.espnfc.us/report?gameId=424633" TargetMode="External"/><Relationship Id="rId712" Type="http://schemas.openxmlformats.org/officeDocument/2006/relationships/hyperlink" Target="http://www.espnfc.us/report?gameId=424642" TargetMode="External"/><Relationship Id="rId713" Type="http://schemas.openxmlformats.org/officeDocument/2006/relationships/hyperlink" Target="http://www.espnfc.us/report?gameId=434228" TargetMode="External"/><Relationship Id="rId714" Type="http://schemas.openxmlformats.org/officeDocument/2006/relationships/hyperlink" Target="http://www.espnfc.us/report?gameId=424653" TargetMode="External"/><Relationship Id="rId20" Type="http://schemas.openxmlformats.org/officeDocument/2006/relationships/hyperlink" Target="http://www.espnfc.us/match?gameId=26259" TargetMode="External"/><Relationship Id="rId21" Type="http://schemas.openxmlformats.org/officeDocument/2006/relationships/hyperlink" Target="http://www.espnfc.us/match?gameId=26157" TargetMode="External"/><Relationship Id="rId22" Type="http://schemas.openxmlformats.org/officeDocument/2006/relationships/hyperlink" Target="http://www.espnfc.us/match?gameId=21821" TargetMode="External"/><Relationship Id="rId23" Type="http://schemas.openxmlformats.org/officeDocument/2006/relationships/hyperlink" Target="http://www.espnfc.us/match?gameId=25734" TargetMode="External"/><Relationship Id="rId24" Type="http://schemas.openxmlformats.org/officeDocument/2006/relationships/hyperlink" Target="http://www.espnfc.us/match?gameId=20468" TargetMode="External"/><Relationship Id="rId25" Type="http://schemas.openxmlformats.org/officeDocument/2006/relationships/hyperlink" Target="http://www.espnfc.us/match?gameId=19608" TargetMode="External"/><Relationship Id="rId26" Type="http://schemas.openxmlformats.org/officeDocument/2006/relationships/hyperlink" Target="http://www.espnfc.us/match?gameId=19394" TargetMode="External"/><Relationship Id="rId27" Type="http://schemas.openxmlformats.org/officeDocument/2006/relationships/hyperlink" Target="http://www.espnfc.us/match?gameId=19291" TargetMode="External"/><Relationship Id="rId28" Type="http://schemas.openxmlformats.org/officeDocument/2006/relationships/hyperlink" Target="http://www.espnfc.us/match?gameId=19167" TargetMode="External"/><Relationship Id="rId29" Type="http://schemas.openxmlformats.org/officeDocument/2006/relationships/hyperlink" Target="http://www.espnfc.us/match?gameId=18790" TargetMode="External"/><Relationship Id="rId715" Type="http://schemas.openxmlformats.org/officeDocument/2006/relationships/hyperlink" Target="http://www.espnfc.us/report?gameId=413422" TargetMode="External"/><Relationship Id="rId716" Type="http://schemas.openxmlformats.org/officeDocument/2006/relationships/hyperlink" Target="http://www.espnfc.us/report?gameId=413400" TargetMode="External"/><Relationship Id="rId717" Type="http://schemas.openxmlformats.org/officeDocument/2006/relationships/hyperlink" Target="http://www.espnfc.us/report?gameId=424658" TargetMode="External"/><Relationship Id="rId718" Type="http://schemas.openxmlformats.org/officeDocument/2006/relationships/hyperlink" Target="http://www.espnfc.us/report?gameId=434242" TargetMode="External"/><Relationship Id="rId719" Type="http://schemas.openxmlformats.org/officeDocument/2006/relationships/hyperlink" Target="http://www.espnfc.us/report?gameId=424672" TargetMode="External"/><Relationship Id="rId600" Type="http://schemas.openxmlformats.org/officeDocument/2006/relationships/hyperlink" Target="http://www.espnfc.us/match?gameId=382194" TargetMode="External"/><Relationship Id="rId601" Type="http://schemas.openxmlformats.org/officeDocument/2006/relationships/hyperlink" Target="http://www.espnfc.us/match?gameId=382199" TargetMode="External"/><Relationship Id="rId602" Type="http://schemas.openxmlformats.org/officeDocument/2006/relationships/hyperlink" Target="http://www.espnfc.us/match?gameId=369458" TargetMode="External"/><Relationship Id="rId603" Type="http://schemas.openxmlformats.org/officeDocument/2006/relationships/hyperlink" Target="http://www.espnfc.us/match?gameId=380735" TargetMode="External"/><Relationship Id="rId604" Type="http://schemas.openxmlformats.org/officeDocument/2006/relationships/hyperlink" Target="http://www.espnfc.us/match?gameId=369472" TargetMode="External"/><Relationship Id="rId605" Type="http://schemas.openxmlformats.org/officeDocument/2006/relationships/hyperlink" Target="http://www.espnfc.us/match?gameId=380746" TargetMode="External"/><Relationship Id="rId606" Type="http://schemas.openxmlformats.org/officeDocument/2006/relationships/hyperlink" Target="http://www.espnfc.us/match?gameId=369482" TargetMode="External"/><Relationship Id="rId607" Type="http://schemas.openxmlformats.org/officeDocument/2006/relationships/hyperlink" Target="http://www.espnfc.us/match?gameId=334790" TargetMode="External"/><Relationship Id="rId608" Type="http://schemas.openxmlformats.org/officeDocument/2006/relationships/hyperlink" Target="http://www.espnfc.us/match?gameId=369492" TargetMode="External"/><Relationship Id="rId609" Type="http://schemas.openxmlformats.org/officeDocument/2006/relationships/hyperlink" Target="http://www.espnfc.us/match?gameId=380760" TargetMode="External"/><Relationship Id="rId720" Type="http://schemas.openxmlformats.org/officeDocument/2006/relationships/hyperlink" Target="http://www.espnfc.us/report?gameId=424678" TargetMode="External"/><Relationship Id="rId721" Type="http://schemas.openxmlformats.org/officeDocument/2006/relationships/hyperlink" Target="http://www.espnfc.us/report?gameId=424692" TargetMode="External"/><Relationship Id="rId722" Type="http://schemas.openxmlformats.org/officeDocument/2006/relationships/hyperlink" Target="http://www.espnfc.us/report?gameId=434269" TargetMode="External"/><Relationship Id="rId723" Type="http://schemas.openxmlformats.org/officeDocument/2006/relationships/hyperlink" Target="http://www.espnfc.us/report?gameId=413385" TargetMode="External"/><Relationship Id="rId724" Type="http://schemas.openxmlformats.org/officeDocument/2006/relationships/hyperlink" Target="http://www.espnfc.us/report?gameId=413355" TargetMode="External"/><Relationship Id="rId30" Type="http://schemas.openxmlformats.org/officeDocument/2006/relationships/hyperlink" Target="http://www.espnfc.us/match?gameId=18500" TargetMode="External"/><Relationship Id="rId31" Type="http://schemas.openxmlformats.org/officeDocument/2006/relationships/hyperlink" Target="http://www.espnfc.us/match?gameId=18303" TargetMode="External"/><Relationship Id="rId32" Type="http://schemas.openxmlformats.org/officeDocument/2006/relationships/hyperlink" Target="http://www.espnfc.us/match?gameId=20957" TargetMode="External"/><Relationship Id="rId33" Type="http://schemas.openxmlformats.org/officeDocument/2006/relationships/hyperlink" Target="http://www.espnfc.us/match?gameId=20871" TargetMode="External"/><Relationship Id="rId34" Type="http://schemas.openxmlformats.org/officeDocument/2006/relationships/hyperlink" Target="http://www.espnfc.us/match?gameId=65788" TargetMode="External"/><Relationship Id="rId35" Type="http://schemas.openxmlformats.org/officeDocument/2006/relationships/hyperlink" Target="http://www.espnfc.us/match?gameId=65481" TargetMode="External"/><Relationship Id="rId36" Type="http://schemas.openxmlformats.org/officeDocument/2006/relationships/hyperlink" Target="http://www.espnfc.us/match?gameId=65457" TargetMode="External"/><Relationship Id="rId37" Type="http://schemas.openxmlformats.org/officeDocument/2006/relationships/hyperlink" Target="http://www.espnfc.us/match?gameId=65297" TargetMode="External"/><Relationship Id="rId38" Type="http://schemas.openxmlformats.org/officeDocument/2006/relationships/hyperlink" Target="http://www.espnfc.us/match?gameId=65235" TargetMode="External"/><Relationship Id="rId39" Type="http://schemas.openxmlformats.org/officeDocument/2006/relationships/hyperlink" Target="http://www.espnfc.us/match?gameId=65185" TargetMode="External"/><Relationship Id="rId725" Type="http://schemas.openxmlformats.org/officeDocument/2006/relationships/hyperlink" Target="http://www.espnfc.us/report?gameId=424713" TargetMode="External"/><Relationship Id="rId726" Type="http://schemas.openxmlformats.org/officeDocument/2006/relationships/hyperlink" Target="http://www.espnfc.us/report?gameId=432736" TargetMode="External"/><Relationship Id="rId727" Type="http://schemas.openxmlformats.org/officeDocument/2006/relationships/hyperlink" Target="http://www.espnfc.us/report?gameId=419983" TargetMode="External"/><Relationship Id="rId728" Type="http://schemas.openxmlformats.org/officeDocument/2006/relationships/hyperlink" Target="http://www.espnfc.us/report?gameId=419987" TargetMode="External"/><Relationship Id="rId729" Type="http://schemas.openxmlformats.org/officeDocument/2006/relationships/hyperlink" Target="http://www.espnfc.us/match?gameId=419992" TargetMode="External"/><Relationship Id="rId610" Type="http://schemas.openxmlformats.org/officeDocument/2006/relationships/hyperlink" Target="http://www.espnfc.us/match?gameId=369510" TargetMode="External"/><Relationship Id="rId611" Type="http://schemas.openxmlformats.org/officeDocument/2006/relationships/hyperlink" Target="http://www.espnfc.us/match?gameId=369517" TargetMode="External"/><Relationship Id="rId612" Type="http://schemas.openxmlformats.org/officeDocument/2006/relationships/hyperlink" Target="http://www.espnfc.us/match?gameId=369522" TargetMode="External"/><Relationship Id="rId613" Type="http://schemas.openxmlformats.org/officeDocument/2006/relationships/hyperlink" Target="http://www.espnfc.us/match?gameId=380788" TargetMode="External"/><Relationship Id="rId614" Type="http://schemas.openxmlformats.org/officeDocument/2006/relationships/hyperlink" Target="http://www.espnfc.us/match?gameId=369537" TargetMode="External"/><Relationship Id="rId615" Type="http://schemas.openxmlformats.org/officeDocument/2006/relationships/hyperlink" Target="http://www.espnfc.us/match?gameId=334769" TargetMode="External"/><Relationship Id="rId616" Type="http://schemas.openxmlformats.org/officeDocument/2006/relationships/hyperlink" Target="http://www.espnfc.us/match?gameId=334749" TargetMode="External"/><Relationship Id="rId617" Type="http://schemas.openxmlformats.org/officeDocument/2006/relationships/hyperlink" Target="http://www.espnfc.us/match?gameId=369545" TargetMode="External"/><Relationship Id="rId618" Type="http://schemas.openxmlformats.org/officeDocument/2006/relationships/hyperlink" Target="http://www.espnfc.us/match?gameId=369556" TargetMode="External"/><Relationship Id="rId619" Type="http://schemas.openxmlformats.org/officeDocument/2006/relationships/hyperlink" Target="http://www.espnfc.us/match?gameId=369562" TargetMode="External"/><Relationship Id="rId500" Type="http://schemas.openxmlformats.org/officeDocument/2006/relationships/hyperlink" Target="http://www.espnfc.us/match?gameId=331233" TargetMode="External"/><Relationship Id="rId501" Type="http://schemas.openxmlformats.org/officeDocument/2006/relationships/hyperlink" Target="http://www.espnfc.us/match?gameId=327189" TargetMode="External"/><Relationship Id="rId502" Type="http://schemas.openxmlformats.org/officeDocument/2006/relationships/hyperlink" Target="http://www.espnfc.us/match?gameId=308543" TargetMode="External"/><Relationship Id="rId503" Type="http://schemas.openxmlformats.org/officeDocument/2006/relationships/hyperlink" Target="http://www.espnfc.us/match?gameId=308512" TargetMode="External"/><Relationship Id="rId504" Type="http://schemas.openxmlformats.org/officeDocument/2006/relationships/hyperlink" Target="http://www.espnfc.us/match?gameId=327709" TargetMode="External"/><Relationship Id="rId505" Type="http://schemas.openxmlformats.org/officeDocument/2006/relationships/hyperlink" Target="http://www.espnfc.us/match?gameId=299431" TargetMode="External"/><Relationship Id="rId506" Type="http://schemas.openxmlformats.org/officeDocument/2006/relationships/hyperlink" Target="http://www.espnfc.us/match?gameId=299405" TargetMode="External"/><Relationship Id="rId507" Type="http://schemas.openxmlformats.org/officeDocument/2006/relationships/hyperlink" Target="http://www.espnfc.us/match?gameId=290115" TargetMode="External"/><Relationship Id="rId508" Type="http://schemas.openxmlformats.org/officeDocument/2006/relationships/hyperlink" Target="http://www.espnfc.us/match?gameId=342583" TargetMode="External"/><Relationship Id="rId509" Type="http://schemas.openxmlformats.org/officeDocument/2006/relationships/hyperlink" Target="http://www.espnfc.us/match?gameId=342592" TargetMode="External"/><Relationship Id="rId730" Type="http://schemas.openxmlformats.org/officeDocument/2006/relationships/hyperlink" Target="http://www.espnfc.us/report?gameId=413333" TargetMode="External"/><Relationship Id="rId731" Type="http://schemas.openxmlformats.org/officeDocument/2006/relationships/hyperlink" Target="http://www.espnfc.us/report?gameId=413288" TargetMode="External"/><Relationship Id="rId732" Type="http://schemas.openxmlformats.org/officeDocument/2006/relationships/hyperlink" Target="http://www.espnfc.co.uk/report?gameId=443780" TargetMode="External"/><Relationship Id="rId733" Type="http://schemas.openxmlformats.org/officeDocument/2006/relationships/hyperlink" Target="http://www.espnfc.co.uk/report?gameId=441679" TargetMode="External"/><Relationship Id="rId734" Type="http://schemas.openxmlformats.org/officeDocument/2006/relationships/hyperlink" Target="http://www.espnfc.co.uk/match?gameId=440615" TargetMode="External"/><Relationship Id="rId40" Type="http://schemas.openxmlformats.org/officeDocument/2006/relationships/hyperlink" Target="http://www.espnfc.us/match?gameId=65125" TargetMode="External"/><Relationship Id="rId41" Type="http://schemas.openxmlformats.org/officeDocument/2006/relationships/hyperlink" Target="http://www.espnfc.us/match?gameId=65066" TargetMode="External"/><Relationship Id="rId42" Type="http://schemas.openxmlformats.org/officeDocument/2006/relationships/hyperlink" Target="http://www.espnfc.us/match?gameId=65005" TargetMode="External"/><Relationship Id="rId43" Type="http://schemas.openxmlformats.org/officeDocument/2006/relationships/hyperlink" Target="http://www.espnfc.us/match?gameId=64954" TargetMode="External"/><Relationship Id="rId44" Type="http://schemas.openxmlformats.org/officeDocument/2006/relationships/hyperlink" Target="http://www.espnfc.us/match?gameId=64887" TargetMode="External"/><Relationship Id="rId45" Type="http://schemas.openxmlformats.org/officeDocument/2006/relationships/hyperlink" Target="http://www.espnfc.us/match?gameId=64654" TargetMode="External"/><Relationship Id="rId46" Type="http://schemas.openxmlformats.org/officeDocument/2006/relationships/hyperlink" Target="http://www.espnfc.us/match?gameId=71691" TargetMode="External"/><Relationship Id="rId47" Type="http://schemas.openxmlformats.org/officeDocument/2006/relationships/hyperlink" Target="http://www.espnfc.us/match?gameId=64508" TargetMode="External"/><Relationship Id="rId48" Type="http://schemas.openxmlformats.org/officeDocument/2006/relationships/hyperlink" Target="http://www.espnfc.us/match?gameId=64471" TargetMode="External"/><Relationship Id="rId49" Type="http://schemas.openxmlformats.org/officeDocument/2006/relationships/hyperlink" Target="http://www.espnfc.us/match?gameId=64377" TargetMode="External"/><Relationship Id="rId735" Type="http://schemas.openxmlformats.org/officeDocument/2006/relationships/drawing" Target="../drawings/drawing6.xml"/><Relationship Id="rId620" Type="http://schemas.openxmlformats.org/officeDocument/2006/relationships/hyperlink" Target="http://www.espnfc.us/match?gameId=370672" TargetMode="External"/><Relationship Id="rId621" Type="http://schemas.openxmlformats.org/officeDocument/2006/relationships/hyperlink" Target="http://www.espnfc.us/match?gameId=369581" TargetMode="External"/><Relationship Id="rId622" Type="http://schemas.openxmlformats.org/officeDocument/2006/relationships/hyperlink" Target="http://www.espnfc.us/match?gameId=334728" TargetMode="External"/><Relationship Id="rId623" Type="http://schemas.openxmlformats.org/officeDocument/2006/relationships/hyperlink" Target="http://www.espnfc.us/match?gameId=334724" TargetMode="External"/><Relationship Id="rId624" Type="http://schemas.openxmlformats.org/officeDocument/2006/relationships/hyperlink" Target="http://www.espnfc.us/match?gameId=360175" TargetMode="External"/><Relationship Id="rId625" Type="http://schemas.openxmlformats.org/officeDocument/2006/relationships/hyperlink" Target="http://www.espnfc.us/match?gameId=420378" TargetMode="External"/><Relationship Id="rId626" Type="http://schemas.openxmlformats.org/officeDocument/2006/relationships/hyperlink" Target="http://www.espnfc.us/report?gameId=419540" TargetMode="External"/><Relationship Id="rId627" Type="http://schemas.openxmlformats.org/officeDocument/2006/relationships/hyperlink" Target="http://www.espnfc.us/report?gameId=393353" TargetMode="External"/><Relationship Id="rId628" Type="http://schemas.openxmlformats.org/officeDocument/2006/relationships/hyperlink" Target="http://www.espnfc.us/report?gameId=393367" TargetMode="External"/><Relationship Id="rId629" Type="http://schemas.openxmlformats.org/officeDocument/2006/relationships/hyperlink" Target="http://www.espnfc.us/report?gameId=418411" TargetMode="External"/><Relationship Id="rId510" Type="http://schemas.openxmlformats.org/officeDocument/2006/relationships/hyperlink" Target="http://www.espnfc.us/match?gameId=342602" TargetMode="External"/><Relationship Id="rId511" Type="http://schemas.openxmlformats.org/officeDocument/2006/relationships/hyperlink" Target="http://www.espnfc.us/match?gameId=342618" TargetMode="External"/><Relationship Id="rId512" Type="http://schemas.openxmlformats.org/officeDocument/2006/relationships/hyperlink" Target="http://www.espnfc.us/match?gameId=342622" TargetMode="External"/><Relationship Id="rId513" Type="http://schemas.openxmlformats.org/officeDocument/2006/relationships/hyperlink" Target="http://www.espnfc.us/match?gameId=342636" TargetMode="External"/><Relationship Id="rId514" Type="http://schemas.openxmlformats.org/officeDocument/2006/relationships/hyperlink" Target="http://www.espnfc.us/match?gameId=364681" TargetMode="External"/><Relationship Id="rId515" Type="http://schemas.openxmlformats.org/officeDocument/2006/relationships/hyperlink" Target="http://www.espnfc.us/match?gameId=363609" TargetMode="External"/><Relationship Id="rId516" Type="http://schemas.openxmlformats.org/officeDocument/2006/relationships/hyperlink" Target="http://www.espnfc.us/match?gameId=342656" TargetMode="External"/><Relationship Id="rId517" Type="http://schemas.openxmlformats.org/officeDocument/2006/relationships/hyperlink" Target="http://www.espnfc.us/match?gameId=363614" TargetMode="External"/><Relationship Id="rId518" Type="http://schemas.openxmlformats.org/officeDocument/2006/relationships/hyperlink" Target="http://www.espnfc.us/match?gameId=342664" TargetMode="External"/><Relationship Id="rId519" Type="http://schemas.openxmlformats.org/officeDocument/2006/relationships/hyperlink" Target="http://www.espnfc.us/match?gameId=334692" TargetMode="External"/><Relationship Id="rId50" Type="http://schemas.openxmlformats.org/officeDocument/2006/relationships/hyperlink" Target="http://www.espnfc.us/match?gameId=64346" TargetMode="External"/><Relationship Id="rId51" Type="http://schemas.openxmlformats.org/officeDocument/2006/relationships/hyperlink" Target="http://www.espnfc.us/match?gameId=64243" TargetMode="External"/><Relationship Id="rId52" Type="http://schemas.openxmlformats.org/officeDocument/2006/relationships/hyperlink" Target="http://www.espnfc.us/match?gameId=64220" TargetMode="External"/><Relationship Id="rId53" Type="http://schemas.openxmlformats.org/officeDocument/2006/relationships/hyperlink" Target="http://www.espnfc.us/match?gameId=64122" TargetMode="External"/><Relationship Id="rId54" Type="http://schemas.openxmlformats.org/officeDocument/2006/relationships/hyperlink" Target="http://www.espnfc.us/match?gameId=63950" TargetMode="External"/><Relationship Id="rId55" Type="http://schemas.openxmlformats.org/officeDocument/2006/relationships/hyperlink" Target="http://www.espnfc.us/match?gameId=63819" TargetMode="External"/><Relationship Id="rId56" Type="http://schemas.openxmlformats.org/officeDocument/2006/relationships/hyperlink" Target="http://www.espnfc.us/match?gameId=63102" TargetMode="External"/><Relationship Id="rId57" Type="http://schemas.openxmlformats.org/officeDocument/2006/relationships/hyperlink" Target="http://www.espnfc.us/match?gameId=61581" TargetMode="External"/><Relationship Id="rId58" Type="http://schemas.openxmlformats.org/officeDocument/2006/relationships/hyperlink" Target="http://www.espnfc.us/match?gameId=59103" TargetMode="External"/><Relationship Id="rId59" Type="http://schemas.openxmlformats.org/officeDocument/2006/relationships/hyperlink" Target="http://www.espnfc.us/match?gameId=58049" TargetMode="External"/><Relationship Id="rId400" Type="http://schemas.openxmlformats.org/officeDocument/2006/relationships/hyperlink" Target="http://www.espnfc.us/match?gameId=275792" TargetMode="External"/><Relationship Id="rId401" Type="http://schemas.openxmlformats.org/officeDocument/2006/relationships/hyperlink" Target="http://www.espnfc.us/match?gameId=236517" TargetMode="External"/><Relationship Id="rId402" Type="http://schemas.openxmlformats.org/officeDocument/2006/relationships/hyperlink" Target="http://www.espnfc.us/match?gameId=236499" TargetMode="External"/><Relationship Id="rId403" Type="http://schemas.openxmlformats.org/officeDocument/2006/relationships/hyperlink" Target="http://www.espnfc.us/match?gameId=275835" TargetMode="External"/><Relationship Id="rId404" Type="http://schemas.openxmlformats.org/officeDocument/2006/relationships/hyperlink" Target="http://www.espnfc.us/match?gameId=267763" TargetMode="External"/><Relationship Id="rId405" Type="http://schemas.openxmlformats.org/officeDocument/2006/relationships/hyperlink" Target="http://www.espnfc.us/match?gameId=276252" TargetMode="External"/><Relationship Id="rId406" Type="http://schemas.openxmlformats.org/officeDocument/2006/relationships/hyperlink" Target="http://www.espnfc.us/match?gameId=276250" TargetMode="External"/><Relationship Id="rId407" Type="http://schemas.openxmlformats.org/officeDocument/2006/relationships/hyperlink" Target="http://www.espnfc.us/match?gameId=236488" TargetMode="External"/><Relationship Id="rId408" Type="http://schemas.openxmlformats.org/officeDocument/2006/relationships/hyperlink" Target="http://www.espnfc.us/match?gameId=236478" TargetMode="External"/><Relationship Id="rId409" Type="http://schemas.openxmlformats.org/officeDocument/2006/relationships/hyperlink" Target="http://www.espnfc.us/match?gameId=316613" TargetMode="External"/><Relationship Id="rId630" Type="http://schemas.openxmlformats.org/officeDocument/2006/relationships/hyperlink" Target="http://www.espnfc.us/report?gameId=414368" TargetMode="External"/><Relationship Id="rId631" Type="http://schemas.openxmlformats.org/officeDocument/2006/relationships/hyperlink" Target="http://www.espnfc.us/report?gameId=418960" TargetMode="External"/><Relationship Id="rId632" Type="http://schemas.openxmlformats.org/officeDocument/2006/relationships/hyperlink" Target="http://www.espnfc.us/report?gameId=393407" TargetMode="External"/><Relationship Id="rId633" Type="http://schemas.openxmlformats.org/officeDocument/2006/relationships/hyperlink" Target="http://www.espnfc.us/match?gameId=417798" TargetMode="External"/><Relationship Id="rId634" Type="http://schemas.openxmlformats.org/officeDocument/2006/relationships/hyperlink" Target="http://www.espnfc.us/report?gameId=393415" TargetMode="External"/><Relationship Id="rId635" Type="http://schemas.openxmlformats.org/officeDocument/2006/relationships/hyperlink" Target="http://www.espnfc.us/report?gameId=393427" TargetMode="External"/><Relationship Id="rId636" Type="http://schemas.openxmlformats.org/officeDocument/2006/relationships/hyperlink" Target="http://www.espnfc.us/report?gameId=410544" TargetMode="External"/><Relationship Id="rId637" Type="http://schemas.openxmlformats.org/officeDocument/2006/relationships/hyperlink" Target="http://www.espnfc.us/report?gameId=393433" TargetMode="External"/><Relationship Id="rId638" Type="http://schemas.openxmlformats.org/officeDocument/2006/relationships/hyperlink" Target="http://www.espnfc.us/report?gameId=393461" TargetMode="External"/><Relationship Id="rId639" Type="http://schemas.openxmlformats.org/officeDocument/2006/relationships/hyperlink" Target="http://www.espnfc.us/report?gameId=410550" TargetMode="External"/><Relationship Id="rId520" Type="http://schemas.openxmlformats.org/officeDocument/2006/relationships/hyperlink" Target="http://www.espnfc.us/match?gameId=334692" TargetMode="External"/><Relationship Id="rId521" Type="http://schemas.openxmlformats.org/officeDocument/2006/relationships/hyperlink" Target="http://www.espnfc.us/match?gameId=342675" TargetMode="External"/><Relationship Id="rId522" Type="http://schemas.openxmlformats.org/officeDocument/2006/relationships/hyperlink" Target="http://www.espnfc.us/match?gameId=342679" TargetMode="External"/><Relationship Id="rId523" Type="http://schemas.openxmlformats.org/officeDocument/2006/relationships/hyperlink" Target="http://www.espnfc.us/match?gameId=342695" TargetMode="External"/><Relationship Id="rId524" Type="http://schemas.openxmlformats.org/officeDocument/2006/relationships/hyperlink" Target="http://www.espnfc.us/match?gameId=360770" TargetMode="External"/><Relationship Id="rId525" Type="http://schemas.openxmlformats.org/officeDocument/2006/relationships/hyperlink" Target="http://www.espnfc.us/match?gameId=342703" TargetMode="External"/><Relationship Id="rId526" Type="http://schemas.openxmlformats.org/officeDocument/2006/relationships/hyperlink" Target="http://www.espnfc.us/match?gameId=342714" TargetMode="External"/><Relationship Id="rId527" Type="http://schemas.openxmlformats.org/officeDocument/2006/relationships/hyperlink" Target="http://www.espnfc.us/match?gameId=358631" TargetMode="External"/><Relationship Id="rId528" Type="http://schemas.openxmlformats.org/officeDocument/2006/relationships/hyperlink" Target="http://www.espnfc.us/match?gameId=342719" TargetMode="External"/><Relationship Id="rId529" Type="http://schemas.openxmlformats.org/officeDocument/2006/relationships/hyperlink" Target="http://www.espnfc.us/match?gameId=342733" TargetMode="External"/><Relationship Id="rId60" Type="http://schemas.openxmlformats.org/officeDocument/2006/relationships/hyperlink" Target="http://www.espnfc.us/match?gameId=57494" TargetMode="External"/><Relationship Id="rId61" Type="http://schemas.openxmlformats.org/officeDocument/2006/relationships/hyperlink" Target="http://www.espnfc.us/match?gameId=56576" TargetMode="External"/><Relationship Id="rId62" Type="http://schemas.openxmlformats.org/officeDocument/2006/relationships/hyperlink" Target="http://www.espnfc.us/match?gameId=48887" TargetMode="External"/><Relationship Id="rId63" Type="http://schemas.openxmlformats.org/officeDocument/2006/relationships/hyperlink" Target="http://www.espnfc.us/match?gameId=48844" TargetMode="External"/><Relationship Id="rId64" Type="http://schemas.openxmlformats.org/officeDocument/2006/relationships/hyperlink" Target="http://www.espnfc.us/match?gameId=151187" TargetMode="External"/><Relationship Id="rId65" Type="http://schemas.openxmlformats.org/officeDocument/2006/relationships/hyperlink" Target="http://www.espnfc.us/match?gameId=150962" TargetMode="External"/><Relationship Id="rId66" Type="http://schemas.openxmlformats.org/officeDocument/2006/relationships/hyperlink" Target="http://www.espnfc.us/match?gameId=150141" TargetMode="External"/><Relationship Id="rId67" Type="http://schemas.openxmlformats.org/officeDocument/2006/relationships/hyperlink" Target="http://www.espnfc.us/match?gameId=149582" TargetMode="External"/><Relationship Id="rId68" Type="http://schemas.openxmlformats.org/officeDocument/2006/relationships/hyperlink" Target="http://www.espnfc.us/match?gameId=148971" TargetMode="External"/><Relationship Id="rId69" Type="http://schemas.openxmlformats.org/officeDocument/2006/relationships/hyperlink" Target="http://www.espnfc.us/match?gameId=147944" TargetMode="External"/><Relationship Id="rId410" Type="http://schemas.openxmlformats.org/officeDocument/2006/relationships/hyperlink" Target="http://www.espnfc.us/match?gameId=304665" TargetMode="External"/><Relationship Id="rId411" Type="http://schemas.openxmlformats.org/officeDocument/2006/relationships/hyperlink" Target="http://www.espnfc.us/match?gameId=312302" TargetMode="External"/><Relationship Id="rId412" Type="http://schemas.openxmlformats.org/officeDocument/2006/relationships/hyperlink" Target="http://www.espnfc.us/match?gameId=304748" TargetMode="External"/><Relationship Id="rId413" Type="http://schemas.openxmlformats.org/officeDocument/2006/relationships/hyperlink" Target="http://www.espnfc.us/match?gameId=304654" TargetMode="External"/><Relationship Id="rId414" Type="http://schemas.openxmlformats.org/officeDocument/2006/relationships/hyperlink" Target="http://www.espnfc.us/match?gameId=310986" TargetMode="External"/><Relationship Id="rId415" Type="http://schemas.openxmlformats.org/officeDocument/2006/relationships/hyperlink" Target="http://www.espnfc.us/match?gameId=304985" TargetMode="External"/><Relationship Id="rId416" Type="http://schemas.openxmlformats.org/officeDocument/2006/relationships/hyperlink" Target="http://www.espnfc.us/match?gameId=304814" TargetMode="External"/><Relationship Id="rId417" Type="http://schemas.openxmlformats.org/officeDocument/2006/relationships/hyperlink" Target="http://www.espnfc.us/match?gameId=304701" TargetMode="External"/><Relationship Id="rId418" Type="http://schemas.openxmlformats.org/officeDocument/2006/relationships/hyperlink" Target="http://www.espnfc.us/match?gameId=310995" TargetMode="External"/><Relationship Id="rId419" Type="http://schemas.openxmlformats.org/officeDocument/2006/relationships/hyperlink" Target="http://www.espnfc.us/match?gameId=304819" TargetMode="External"/><Relationship Id="rId640" Type="http://schemas.openxmlformats.org/officeDocument/2006/relationships/hyperlink" Target="http://www.espnfc.us/report?gameId=393463" TargetMode="External"/><Relationship Id="rId641" Type="http://schemas.openxmlformats.org/officeDocument/2006/relationships/hyperlink" Target="http://www.espnfc.us/match?gameId=413631" TargetMode="External"/><Relationship Id="rId642" Type="http://schemas.openxmlformats.org/officeDocument/2006/relationships/hyperlink" Target="http://www.espnfc.us/report?gameId=393480" TargetMode="External"/><Relationship Id="rId643" Type="http://schemas.openxmlformats.org/officeDocument/2006/relationships/hyperlink" Target="http://www.espnfc.us/report?gameId=413459" TargetMode="External"/><Relationship Id="rId644" Type="http://schemas.openxmlformats.org/officeDocument/2006/relationships/hyperlink" Target="http://www.espnfc.us/report?gameId=393490" TargetMode="External"/><Relationship Id="rId645" Type="http://schemas.openxmlformats.org/officeDocument/2006/relationships/hyperlink" Target="http://www.espnfc.us/report?gameId=393500" TargetMode="External"/><Relationship Id="rId646" Type="http://schemas.openxmlformats.org/officeDocument/2006/relationships/hyperlink" Target="http://www.espnfc.us/match?gameId=411979" TargetMode="External"/><Relationship Id="rId300" Type="http://schemas.openxmlformats.org/officeDocument/2006/relationships/hyperlink" Target="http://www.espnfc.us/match?gameId=251499" TargetMode="External"/><Relationship Id="rId301" Type="http://schemas.openxmlformats.org/officeDocument/2006/relationships/hyperlink" Target="http://www.espnfc.us/match?gameId=251418" TargetMode="External"/><Relationship Id="rId302" Type="http://schemas.openxmlformats.org/officeDocument/2006/relationships/hyperlink" Target="http://www.espnfc.us/match?gameId=260516" TargetMode="External"/><Relationship Id="rId303" Type="http://schemas.openxmlformats.org/officeDocument/2006/relationships/hyperlink" Target="http://www.espnfc.us/match?gameId=251445" TargetMode="External"/><Relationship Id="rId304" Type="http://schemas.openxmlformats.org/officeDocument/2006/relationships/hyperlink" Target="http://www.espnfc.us/match?gameId=251491" TargetMode="External"/><Relationship Id="rId305" Type="http://schemas.openxmlformats.org/officeDocument/2006/relationships/hyperlink" Target="http://www.espnfc.us/match?gameId=260511" TargetMode="External"/><Relationship Id="rId306" Type="http://schemas.openxmlformats.org/officeDocument/2006/relationships/hyperlink" Target="http://www.espnfc.us/match?gameId=251464" TargetMode="External"/><Relationship Id="rId307" Type="http://schemas.openxmlformats.org/officeDocument/2006/relationships/hyperlink" Target="http://www.espnfc.us/match?gameId=251424" TargetMode="External"/><Relationship Id="rId308" Type="http://schemas.openxmlformats.org/officeDocument/2006/relationships/hyperlink" Target="http://www.espnfc.us/match?gameId=251388" TargetMode="External"/><Relationship Id="rId309" Type="http://schemas.openxmlformats.org/officeDocument/2006/relationships/hyperlink" Target="http://www.espnfc.us/match?gameId=251377" TargetMode="External"/><Relationship Id="rId647" Type="http://schemas.openxmlformats.org/officeDocument/2006/relationships/hyperlink" Target="http://www.espnfc.us/report?gameId=393503" TargetMode="External"/><Relationship Id="rId648" Type="http://schemas.openxmlformats.org/officeDocument/2006/relationships/hyperlink" Target="http://www.espnfc.us/match?gameId=410841" TargetMode="External"/><Relationship Id="rId649" Type="http://schemas.openxmlformats.org/officeDocument/2006/relationships/hyperlink" Target="http://www.espnfc.us/report?gameId=393518" TargetMode="External"/><Relationship Id="rId530" Type="http://schemas.openxmlformats.org/officeDocument/2006/relationships/hyperlink" Target="http://www.espnfc.us/match?gameId=342743" TargetMode="External"/><Relationship Id="rId531" Type="http://schemas.openxmlformats.org/officeDocument/2006/relationships/hyperlink" Target="http://www.espnfc.us/match?gameId=342753" TargetMode="External"/><Relationship Id="rId532" Type="http://schemas.openxmlformats.org/officeDocument/2006/relationships/hyperlink" Target="http://www.espnfc.us/match?gameId=342759" TargetMode="External"/><Relationship Id="rId533" Type="http://schemas.openxmlformats.org/officeDocument/2006/relationships/hyperlink" Target="http://www.espnfc.us/match?gameId=342773" TargetMode="External"/><Relationship Id="rId534" Type="http://schemas.openxmlformats.org/officeDocument/2006/relationships/hyperlink" Target="http://www.espnfc.us/match?gameId=342786" TargetMode="External"/><Relationship Id="rId535" Type="http://schemas.openxmlformats.org/officeDocument/2006/relationships/hyperlink" Target="http://www.espnfc.us/match?gameId=342792" TargetMode="External"/><Relationship Id="rId536" Type="http://schemas.openxmlformats.org/officeDocument/2006/relationships/hyperlink" Target="http://www.espnfc.us/match?gameId=342803" TargetMode="External"/><Relationship Id="rId537" Type="http://schemas.openxmlformats.org/officeDocument/2006/relationships/hyperlink" Target="http://www.espnfc.us/match?gameId=355714" TargetMode="External"/><Relationship Id="rId538" Type="http://schemas.openxmlformats.org/officeDocument/2006/relationships/hyperlink" Target="http://www.espnfc.us/match?gameId=342813" TargetMode="External"/><Relationship Id="rId539" Type="http://schemas.openxmlformats.org/officeDocument/2006/relationships/hyperlink" Target="http://www.espnfc.us/match?gameId=357333" TargetMode="External"/><Relationship Id="rId70" Type="http://schemas.openxmlformats.org/officeDocument/2006/relationships/hyperlink" Target="http://www.espnfc.us/match?gameId=146853" TargetMode="External"/><Relationship Id="rId71" Type="http://schemas.openxmlformats.org/officeDocument/2006/relationships/hyperlink" Target="http://www.espnfc.us/match?gameId=146027" TargetMode="External"/><Relationship Id="rId72" Type="http://schemas.openxmlformats.org/officeDocument/2006/relationships/hyperlink" Target="http://www.espnfc.us/match?gameId=145325" TargetMode="External"/><Relationship Id="rId73" Type="http://schemas.openxmlformats.org/officeDocument/2006/relationships/hyperlink" Target="http://www.espnfc.us/match?gameId=105098" TargetMode="External"/><Relationship Id="rId74" Type="http://schemas.openxmlformats.org/officeDocument/2006/relationships/hyperlink" Target="http://www.espnfc.us/match?gameId=131699" TargetMode="External"/><Relationship Id="rId75" Type="http://schemas.openxmlformats.org/officeDocument/2006/relationships/hyperlink" Target="http://www.espnfc.us/match?gameId=104897" TargetMode="External"/><Relationship Id="rId76" Type="http://schemas.openxmlformats.org/officeDocument/2006/relationships/hyperlink" Target="http://www.espnfc.us/match?gameId=131415" TargetMode="External"/><Relationship Id="rId77" Type="http://schemas.openxmlformats.org/officeDocument/2006/relationships/hyperlink" Target="http://www.espnfc.us/match?gameId=104782" TargetMode="External"/><Relationship Id="rId78" Type="http://schemas.openxmlformats.org/officeDocument/2006/relationships/hyperlink" Target="http://www.espnfc.us/match?gameId=104613" TargetMode="External"/><Relationship Id="rId79" Type="http://schemas.openxmlformats.org/officeDocument/2006/relationships/hyperlink" Target="http://www.espnfc.us/match?gameId=130081" TargetMode="External"/><Relationship Id="rId420" Type="http://schemas.openxmlformats.org/officeDocument/2006/relationships/hyperlink" Target="http://www.espnfc.us/match?gameId=304888" TargetMode="External"/><Relationship Id="rId421" Type="http://schemas.openxmlformats.org/officeDocument/2006/relationships/hyperlink" Target="http://www.espnfc.us/match?gameId=304651" TargetMode="External"/><Relationship Id="rId422" Type="http://schemas.openxmlformats.org/officeDocument/2006/relationships/hyperlink" Target="http://www.espnfc.us/match?gameId=304674" TargetMode="External"/><Relationship Id="rId423" Type="http://schemas.openxmlformats.org/officeDocument/2006/relationships/hyperlink" Target="http://www.espnfc.us/match?gameId=312200" TargetMode="External"/><Relationship Id="rId424" Type="http://schemas.openxmlformats.org/officeDocument/2006/relationships/hyperlink" Target="http://www.espnfc.us/match?gameId=304691" TargetMode="External"/><Relationship Id="rId425" Type="http://schemas.openxmlformats.org/officeDocument/2006/relationships/hyperlink" Target="http://www.espnfc.us/match?gameId=312103" TargetMode="External"/><Relationship Id="rId426" Type="http://schemas.openxmlformats.org/officeDocument/2006/relationships/hyperlink" Target="http://www.espnfc.us/match?gameId=304938" TargetMode="External"/><Relationship Id="rId427" Type="http://schemas.openxmlformats.org/officeDocument/2006/relationships/hyperlink" Target="http://www.espnfc.us/match?gameId=304840" TargetMode="External"/><Relationship Id="rId428" Type="http://schemas.openxmlformats.org/officeDocument/2006/relationships/hyperlink" Target="http://www.espnfc.us/match?gameId=304988" TargetMode="External"/><Relationship Id="rId429" Type="http://schemas.openxmlformats.org/officeDocument/2006/relationships/hyperlink" Target="http://www.espnfc.us/match?gameId=304851" TargetMode="External"/><Relationship Id="rId650" Type="http://schemas.openxmlformats.org/officeDocument/2006/relationships/hyperlink" Target="http://www.espnfc.us/report?gameId=410369" TargetMode="External"/><Relationship Id="rId651" Type="http://schemas.openxmlformats.org/officeDocument/2006/relationships/hyperlink" Target="http://www.espnfc.us/report?gameId=393528" TargetMode="External"/><Relationship Id="rId652" Type="http://schemas.openxmlformats.org/officeDocument/2006/relationships/hyperlink" Target="http://www.espnfc.us/report?gameId=393538" TargetMode="External"/><Relationship Id="rId653" Type="http://schemas.openxmlformats.org/officeDocument/2006/relationships/hyperlink" Target="http://www.espnfc.us/report?gameId=405679" TargetMode="External"/><Relationship Id="rId654" Type="http://schemas.openxmlformats.org/officeDocument/2006/relationships/hyperlink" Target="http://www.espnfc.us/report?gameId=393550" TargetMode="External"/><Relationship Id="rId655" Type="http://schemas.openxmlformats.org/officeDocument/2006/relationships/hyperlink" Target="http://www.espnfc.us/report?gameId=393571" TargetMode="External"/><Relationship Id="rId656" Type="http://schemas.openxmlformats.org/officeDocument/2006/relationships/hyperlink" Target="http://www.espnfc.us/report?gameId=405698" TargetMode="External"/><Relationship Id="rId310" Type="http://schemas.openxmlformats.org/officeDocument/2006/relationships/hyperlink" Target="http://www.espnfc.us/match?gameId=251273" TargetMode="External"/><Relationship Id="rId311" Type="http://schemas.openxmlformats.org/officeDocument/2006/relationships/hyperlink" Target="http://www.espnfc.us/match?gameId=260938" TargetMode="External"/><Relationship Id="rId312" Type="http://schemas.openxmlformats.org/officeDocument/2006/relationships/hyperlink" Target="http://www.espnfc.us/match?gameId=251470" TargetMode="External"/><Relationship Id="rId313" Type="http://schemas.openxmlformats.org/officeDocument/2006/relationships/hyperlink" Target="http://www.espnfc.us/match?gameId=256752" TargetMode="External"/><Relationship Id="rId314" Type="http://schemas.openxmlformats.org/officeDocument/2006/relationships/hyperlink" Target="http://www.espnfc.us/match?gameId=251455" TargetMode="External"/><Relationship Id="rId315" Type="http://schemas.openxmlformats.org/officeDocument/2006/relationships/hyperlink" Target="http://www.espnfc.us/match?gameId=251441" TargetMode="External"/><Relationship Id="rId316" Type="http://schemas.openxmlformats.org/officeDocument/2006/relationships/hyperlink" Target="http://www.espnfc.us/match?gameId=251406" TargetMode="External"/><Relationship Id="rId317" Type="http://schemas.openxmlformats.org/officeDocument/2006/relationships/hyperlink" Target="http://www.espnfc.us/match?gameId=254720" TargetMode="External"/><Relationship Id="rId318" Type="http://schemas.openxmlformats.org/officeDocument/2006/relationships/hyperlink" Target="http://www.espnfc.us/match?gameId=251394" TargetMode="External"/><Relationship Id="rId319" Type="http://schemas.openxmlformats.org/officeDocument/2006/relationships/hyperlink" Target="http://www.espnfc.us/match?gameId=251375" TargetMode="External"/><Relationship Id="rId657" Type="http://schemas.openxmlformats.org/officeDocument/2006/relationships/hyperlink" Target="http://www.espnfc.us/report?gameId=393577" TargetMode="External"/><Relationship Id="rId658" Type="http://schemas.openxmlformats.org/officeDocument/2006/relationships/hyperlink" Target="http://www.espnfc.us/report?gameId=391148" TargetMode="External"/><Relationship Id="rId659" Type="http://schemas.openxmlformats.org/officeDocument/2006/relationships/hyperlink" Target="http://www.espnfc.us/report?gameId=393586" TargetMode="External"/><Relationship Id="rId540" Type="http://schemas.openxmlformats.org/officeDocument/2006/relationships/hyperlink" Target="http://www.espnfc.us/match?gameId=342827" TargetMode="External"/><Relationship Id="rId541" Type="http://schemas.openxmlformats.org/officeDocument/2006/relationships/hyperlink" Target="http://www.espnfc.us/match?gameId=355706" TargetMode="External"/><Relationship Id="rId542" Type="http://schemas.openxmlformats.org/officeDocument/2006/relationships/hyperlink" Target="http://www.espnfc.us/match?gameId=355682" TargetMode="External"/><Relationship Id="rId543" Type="http://schemas.openxmlformats.org/officeDocument/2006/relationships/hyperlink" Target="http://www.espnfc.us/match?gameId=342857" TargetMode="External"/><Relationship Id="rId544" Type="http://schemas.openxmlformats.org/officeDocument/2006/relationships/hyperlink" Target="http://www.espnfc.us/match?gameId=342865" TargetMode="External"/><Relationship Id="rId545" Type="http://schemas.openxmlformats.org/officeDocument/2006/relationships/hyperlink" Target="http://www.espnfc.us/match?gameId=355674" TargetMode="External"/><Relationship Id="rId546" Type="http://schemas.openxmlformats.org/officeDocument/2006/relationships/hyperlink" Target="http://www.espnfc.us/match?gameId=342875" TargetMode="External"/><Relationship Id="rId547" Type="http://schemas.openxmlformats.org/officeDocument/2006/relationships/hyperlink" Target="http://www.espnfc.us/match?gameId=334669" TargetMode="External"/><Relationship Id="rId548" Type="http://schemas.openxmlformats.org/officeDocument/2006/relationships/hyperlink" Target="http://www.espnfc.us/match?gameId=334646" TargetMode="External"/><Relationship Id="rId549" Type="http://schemas.openxmlformats.org/officeDocument/2006/relationships/hyperlink" Target="http://www.espnfc.us/match?gameId=342885" TargetMode="External"/><Relationship Id="rId200" Type="http://schemas.openxmlformats.org/officeDocument/2006/relationships/hyperlink" Target="http://www.espnfc.us/match?gameId=205893" TargetMode="External"/><Relationship Id="rId201" Type="http://schemas.openxmlformats.org/officeDocument/2006/relationships/hyperlink" Target="http://www.espnfc.us/match?gameId=205983" TargetMode="External"/><Relationship Id="rId202" Type="http://schemas.openxmlformats.org/officeDocument/2006/relationships/hyperlink" Target="http://www.espnfc.us/match?gameId=205948" TargetMode="External"/><Relationship Id="rId203" Type="http://schemas.openxmlformats.org/officeDocument/2006/relationships/hyperlink" Target="http://www.espnfc.us/match?gameId=205943" TargetMode="External"/><Relationship Id="rId204" Type="http://schemas.openxmlformats.org/officeDocument/2006/relationships/hyperlink" Target="http://www.espnfc.us/match?gameId=205943" TargetMode="External"/><Relationship Id="rId205" Type="http://schemas.openxmlformats.org/officeDocument/2006/relationships/hyperlink" Target="http://www.espnfc.us/match?gameId=211923" TargetMode="External"/><Relationship Id="rId206" Type="http://schemas.openxmlformats.org/officeDocument/2006/relationships/hyperlink" Target="http://www.espnfc.us/match?gameId=206090" TargetMode="External"/><Relationship Id="rId207" Type="http://schemas.openxmlformats.org/officeDocument/2006/relationships/hyperlink" Target="http://www.espnfc.us/match?gameId=205935" TargetMode="External"/><Relationship Id="rId208" Type="http://schemas.openxmlformats.org/officeDocument/2006/relationships/hyperlink" Target="http://www.espnfc.us/match?gameId=205918" TargetMode="External"/><Relationship Id="rId209" Type="http://schemas.openxmlformats.org/officeDocument/2006/relationships/hyperlink" Target="http://www.espnfc.us/match?gameId=211971" TargetMode="External"/><Relationship Id="rId80" Type="http://schemas.openxmlformats.org/officeDocument/2006/relationships/hyperlink" Target="http://www.espnfc.us/match?gameId=104539" TargetMode="External"/><Relationship Id="rId81" Type="http://schemas.openxmlformats.org/officeDocument/2006/relationships/hyperlink" Target="http://www.espnfc.us/match?gameId=104436" TargetMode="External"/><Relationship Id="rId82" Type="http://schemas.openxmlformats.org/officeDocument/2006/relationships/hyperlink" Target="http://www.espnfc.us/match?gameId=128479" TargetMode="External"/><Relationship Id="rId83" Type="http://schemas.openxmlformats.org/officeDocument/2006/relationships/hyperlink" Target="http://www.espnfc.us/match?gameId=104216" TargetMode="External"/><Relationship Id="rId84" Type="http://schemas.openxmlformats.org/officeDocument/2006/relationships/hyperlink" Target="http://www.espnfc.us/match?gameId=104139" TargetMode="External"/><Relationship Id="rId85" Type="http://schemas.openxmlformats.org/officeDocument/2006/relationships/hyperlink" Target="http://www.espnfc.us/match?gameId=125339" TargetMode="External"/><Relationship Id="rId86" Type="http://schemas.openxmlformats.org/officeDocument/2006/relationships/hyperlink" Target="http://www.espnfc.us/match?gameId=103997" TargetMode="External"/><Relationship Id="rId87" Type="http://schemas.openxmlformats.org/officeDocument/2006/relationships/hyperlink" Target="http://www.espnfc.us/match?gameId=103880" TargetMode="External"/><Relationship Id="rId88" Type="http://schemas.openxmlformats.org/officeDocument/2006/relationships/hyperlink" Target="http://www.espnfc.us/match?gameId=121898" TargetMode="External"/><Relationship Id="rId89" Type="http://schemas.openxmlformats.org/officeDocument/2006/relationships/hyperlink" Target="http://www.espnfc.us/match?gameId=103649" TargetMode="External"/><Relationship Id="rId430" Type="http://schemas.openxmlformats.org/officeDocument/2006/relationships/hyperlink" Target="http://www.espnfc.us/match?gameId=307841" TargetMode="External"/><Relationship Id="rId431" Type="http://schemas.openxmlformats.org/officeDocument/2006/relationships/hyperlink" Target="http://www.espnfc.us/match?gameId=304869" TargetMode="External"/><Relationship Id="rId432" Type="http://schemas.openxmlformats.org/officeDocument/2006/relationships/hyperlink" Target="http://www.espnfc.us/match?gameId=304894" TargetMode="External"/><Relationship Id="rId433" Type="http://schemas.openxmlformats.org/officeDocument/2006/relationships/hyperlink" Target="http://www.espnfc.us/match?gameId=307796" TargetMode="External"/><Relationship Id="rId434" Type="http://schemas.openxmlformats.org/officeDocument/2006/relationships/hyperlink" Target="http://www.espnfc.us/match?gameId=304824" TargetMode="External"/><Relationship Id="rId435" Type="http://schemas.openxmlformats.org/officeDocument/2006/relationships/hyperlink" Target="http://www.espnfc.us/match?gameId=304934" TargetMode="External"/><Relationship Id="rId436" Type="http://schemas.openxmlformats.org/officeDocument/2006/relationships/hyperlink" Target="http://www.espnfc.us/match?gameId=304884" TargetMode="External"/><Relationship Id="rId437" Type="http://schemas.openxmlformats.org/officeDocument/2006/relationships/hyperlink" Target="http://www.espnfc.us/match?gameId=304681" TargetMode="External"/><Relationship Id="rId438" Type="http://schemas.openxmlformats.org/officeDocument/2006/relationships/hyperlink" Target="http://www.espnfc.us/match?gameId=307867" TargetMode="External"/><Relationship Id="rId439" Type="http://schemas.openxmlformats.org/officeDocument/2006/relationships/hyperlink" Target="http://www.espnfc.us/match?gameId=304812" TargetMode="External"/><Relationship Id="rId660" Type="http://schemas.openxmlformats.org/officeDocument/2006/relationships/hyperlink" Target="http://www.espnfc.us/report?gameId=391113" TargetMode="External"/><Relationship Id="rId661" Type="http://schemas.openxmlformats.org/officeDocument/2006/relationships/hyperlink" Target="http://www.espnfc.us/report?gameId=391088" TargetMode="External"/><Relationship Id="rId662" Type="http://schemas.openxmlformats.org/officeDocument/2006/relationships/hyperlink" Target="http://www.espnfc.us/report?gameId=393656" TargetMode="External"/><Relationship Id="rId663" Type="http://schemas.openxmlformats.org/officeDocument/2006/relationships/hyperlink" Target="http://www.espnfc.us/report?gameId=405759" TargetMode="External"/><Relationship Id="rId664" Type="http://schemas.openxmlformats.org/officeDocument/2006/relationships/hyperlink" Target="http://www.espnfc.us/report?gameId=393670" TargetMode="External"/><Relationship Id="rId665" Type="http://schemas.openxmlformats.org/officeDocument/2006/relationships/hyperlink" Target="http://www.espnfc.us/report?gameId=391069" TargetMode="External"/><Relationship Id="rId666" Type="http://schemas.openxmlformats.org/officeDocument/2006/relationships/hyperlink" Target="http://www.espnfc.us/match?gameId=404040" TargetMode="External"/><Relationship Id="rId320" Type="http://schemas.openxmlformats.org/officeDocument/2006/relationships/hyperlink" Target="http://www.espnfc.us/match?gameId=254711" TargetMode="External"/><Relationship Id="rId321" Type="http://schemas.openxmlformats.org/officeDocument/2006/relationships/hyperlink" Target="http://www.espnfc.us/match?gameId=251356" TargetMode="External"/><Relationship Id="rId322" Type="http://schemas.openxmlformats.org/officeDocument/2006/relationships/hyperlink" Target="http://www.espnfc.us/match?gameId=244658" TargetMode="External"/><Relationship Id="rId323" Type="http://schemas.openxmlformats.org/officeDocument/2006/relationships/hyperlink" Target="http://www.espnfc.us/match?gameId=251348" TargetMode="External"/><Relationship Id="rId324" Type="http://schemas.openxmlformats.org/officeDocument/2006/relationships/hyperlink" Target="http://www.espnfc.us/match?gameId=251338" TargetMode="External"/><Relationship Id="rId325" Type="http://schemas.openxmlformats.org/officeDocument/2006/relationships/hyperlink" Target="http://www.espnfc.us/match?gameId=254691" TargetMode="External"/><Relationship Id="rId326" Type="http://schemas.openxmlformats.org/officeDocument/2006/relationships/hyperlink" Target="http://www.espnfc.us/match?gameId=251329" TargetMode="External"/><Relationship Id="rId327" Type="http://schemas.openxmlformats.org/officeDocument/2006/relationships/hyperlink" Target="http://www.espnfc.us/match?gameId=251316" TargetMode="External"/><Relationship Id="rId328" Type="http://schemas.openxmlformats.org/officeDocument/2006/relationships/hyperlink" Target="http://www.espnfc.us/match?gameId=251305" TargetMode="External"/><Relationship Id="rId329" Type="http://schemas.openxmlformats.org/officeDocument/2006/relationships/hyperlink" Target="http://www.espnfc.us/match?gameId=254689" TargetMode="External"/><Relationship Id="rId667" Type="http://schemas.openxmlformats.org/officeDocument/2006/relationships/hyperlink" Target="http://www.espnfc.us/report?gameId=393681" TargetMode="External"/><Relationship Id="rId668" Type="http://schemas.openxmlformats.org/officeDocument/2006/relationships/hyperlink" Target="http://www.espnfc.us/report?gameId=393692" TargetMode="External"/><Relationship Id="rId669" Type="http://schemas.openxmlformats.org/officeDocument/2006/relationships/hyperlink" Target="http://www.espnfc.us/report?gameId=393708" TargetMode="External"/><Relationship Id="rId550" Type="http://schemas.openxmlformats.org/officeDocument/2006/relationships/hyperlink" Target="http://www.espnfc.us/match?gameId=355658" TargetMode="External"/><Relationship Id="rId551" Type="http://schemas.openxmlformats.org/officeDocument/2006/relationships/hyperlink" Target="http://www.espnfc.us/match?gameId=342897" TargetMode="External"/><Relationship Id="rId552" Type="http://schemas.openxmlformats.org/officeDocument/2006/relationships/hyperlink" Target="http://www.espnfc.us/match?gameId=342904" TargetMode="External"/><Relationship Id="rId553" Type="http://schemas.openxmlformats.org/officeDocument/2006/relationships/hyperlink" Target="http://www.espnfc.us/match?gameId=355634" TargetMode="External"/><Relationship Id="rId554" Type="http://schemas.openxmlformats.org/officeDocument/2006/relationships/hyperlink" Target="http://www.espnfc.us/match?gameId=342918" TargetMode="External"/><Relationship Id="rId555" Type="http://schemas.openxmlformats.org/officeDocument/2006/relationships/hyperlink" Target="http://www.espnfc.us/match?gameId=334627" TargetMode="External"/><Relationship Id="rId556" Type="http://schemas.openxmlformats.org/officeDocument/2006/relationships/hyperlink" Target="http://www.espnfc.us/match?gameId=355025" TargetMode="External"/><Relationship Id="rId557" Type="http://schemas.openxmlformats.org/officeDocument/2006/relationships/hyperlink" Target="http://www.espnfc.us/match?gameId=342923" TargetMode="External"/><Relationship Id="rId558" Type="http://schemas.openxmlformats.org/officeDocument/2006/relationships/hyperlink" Target="http://www.espnfc.us/match?gameId=342931" TargetMode="External"/><Relationship Id="rId559" Type="http://schemas.openxmlformats.org/officeDocument/2006/relationships/hyperlink" Target="http://www.espnfc.us/match?gameId=342954" TargetMode="External"/><Relationship Id="rId210" Type="http://schemas.openxmlformats.org/officeDocument/2006/relationships/hyperlink" Target="http://www.espnfc.us/match?gameId=205907" TargetMode="External"/><Relationship Id="rId211" Type="http://schemas.openxmlformats.org/officeDocument/2006/relationships/hyperlink" Target="http://www.espnfc.us/match?gameId=205907" TargetMode="External"/><Relationship Id="rId212" Type="http://schemas.openxmlformats.org/officeDocument/2006/relationships/hyperlink" Target="http://www.espnfc.us/match?gameId=205879" TargetMode="External"/><Relationship Id="rId213" Type="http://schemas.openxmlformats.org/officeDocument/2006/relationships/hyperlink" Target="http://www.espnfc.us/match?gameId=205869" TargetMode="External"/><Relationship Id="rId214" Type="http://schemas.openxmlformats.org/officeDocument/2006/relationships/hyperlink" Target="http://www.espnfc.us/match?gameId=205865" TargetMode="External"/><Relationship Id="rId215" Type="http://schemas.openxmlformats.org/officeDocument/2006/relationships/hyperlink" Target="http://www.espnfc.us/match?gameId=212067" TargetMode="External"/><Relationship Id="rId216" Type="http://schemas.openxmlformats.org/officeDocument/2006/relationships/hyperlink" Target="http://www.espnfc.us/match?gameId=205840" TargetMode="External"/><Relationship Id="rId217" Type="http://schemas.openxmlformats.org/officeDocument/2006/relationships/hyperlink" Target="http://www.espnfc.us/match?gameId=205829" TargetMode="External"/><Relationship Id="rId218" Type="http://schemas.openxmlformats.org/officeDocument/2006/relationships/hyperlink" Target="http://www.espnfc.us/match?gameId=205822" TargetMode="External"/><Relationship Id="rId219" Type="http://schemas.openxmlformats.org/officeDocument/2006/relationships/hyperlink" Target="http://www.espnfc.us/match?gameId=205527" TargetMode="External"/><Relationship Id="rId90" Type="http://schemas.openxmlformats.org/officeDocument/2006/relationships/hyperlink" Target="http://www.espnfc.us/match?gameId=103582" TargetMode="External"/><Relationship Id="rId91" Type="http://schemas.openxmlformats.org/officeDocument/2006/relationships/hyperlink" Target="http://www.espnfc.us/match?gameId=117544" TargetMode="External"/><Relationship Id="rId92" Type="http://schemas.openxmlformats.org/officeDocument/2006/relationships/hyperlink" Target="http://www.espnfc.us/match?gameId=103307" TargetMode="External"/><Relationship Id="rId93" Type="http://schemas.openxmlformats.org/officeDocument/2006/relationships/hyperlink" Target="http://www.espnfc.us/match?gameId=103279" TargetMode="External"/><Relationship Id="rId94" Type="http://schemas.openxmlformats.org/officeDocument/2006/relationships/hyperlink" Target="http://www.espnfc.us/match?gameId=115573" TargetMode="External"/><Relationship Id="rId95" Type="http://schemas.openxmlformats.org/officeDocument/2006/relationships/hyperlink" Target="http://www.espnfc.us/match?gameId=97237" TargetMode="External"/><Relationship Id="rId96" Type="http://schemas.openxmlformats.org/officeDocument/2006/relationships/hyperlink" Target="http://www.espnfc.us/match?gameId=183862" TargetMode="External"/><Relationship Id="rId97" Type="http://schemas.openxmlformats.org/officeDocument/2006/relationships/hyperlink" Target="http://www.espnfc.us/match?gameId=183769" TargetMode="External"/><Relationship Id="rId98" Type="http://schemas.openxmlformats.org/officeDocument/2006/relationships/hyperlink" Target="http://www.espnfc.us/match?gameId=183648" TargetMode="External"/><Relationship Id="rId100" Type="http://schemas.openxmlformats.org/officeDocument/2006/relationships/hyperlink" Target="http://www.espnfc.us/match?gameId=182033" TargetMode="External"/><Relationship Id="rId101" Type="http://schemas.openxmlformats.org/officeDocument/2006/relationships/hyperlink" Target="http://www.espnfc.us/match?gameId=180738" TargetMode="External"/><Relationship Id="rId102" Type="http://schemas.openxmlformats.org/officeDocument/2006/relationships/hyperlink" Target="http://www.espnfc.us/match?gameId=182018" TargetMode="External"/><Relationship Id="rId103" Type="http://schemas.openxmlformats.org/officeDocument/2006/relationships/hyperlink" Target="http://www.espnfc.us/match?gameId=180732" TargetMode="External"/><Relationship Id="rId104" Type="http://schemas.openxmlformats.org/officeDocument/2006/relationships/hyperlink" Target="http://www.espnfc.us/match?gameId=177721" TargetMode="External"/><Relationship Id="rId105" Type="http://schemas.openxmlformats.org/officeDocument/2006/relationships/hyperlink" Target="http://www.espnfc.us/match?gameId=177718" TargetMode="External"/><Relationship Id="rId106" Type="http://schemas.openxmlformats.org/officeDocument/2006/relationships/hyperlink" Target="http://www.espnfc.us/match?gameId=169930" TargetMode="External"/><Relationship Id="rId107" Type="http://schemas.openxmlformats.org/officeDocument/2006/relationships/hyperlink" Target="http://www.espnfc.us/match?gameId=175376" TargetMode="External"/><Relationship Id="rId108" Type="http://schemas.openxmlformats.org/officeDocument/2006/relationships/hyperlink" Target="http://www.espnfc.us/match?gameId=176867" TargetMode="External"/><Relationship Id="rId109" Type="http://schemas.openxmlformats.org/officeDocument/2006/relationships/hyperlink" Target="http://www.espnfc.us/match?gameId=169918" TargetMode="External"/><Relationship Id="rId99" Type="http://schemas.openxmlformats.org/officeDocument/2006/relationships/hyperlink" Target="http://www.espnfc.us/match?gameId=182047" TargetMode="External"/><Relationship Id="rId440" Type="http://schemas.openxmlformats.org/officeDocument/2006/relationships/hyperlink" Target="http://www.espnfc.us/match?gameId=304997" TargetMode="External"/><Relationship Id="rId441" Type="http://schemas.openxmlformats.org/officeDocument/2006/relationships/hyperlink" Target="http://www.espnfc.us/match?gameId=307874" TargetMode="External"/><Relationship Id="rId442" Type="http://schemas.openxmlformats.org/officeDocument/2006/relationships/hyperlink" Target="http://www.espnfc.us/match?gameId=304698" TargetMode="External"/><Relationship Id="rId443" Type="http://schemas.openxmlformats.org/officeDocument/2006/relationships/hyperlink" Target="http://www.espnfc.us/match?gameId=299370" TargetMode="External"/><Relationship Id="rId444" Type="http://schemas.openxmlformats.org/officeDocument/2006/relationships/hyperlink" Target="http://www.espnfc.us/match?gameId=304791" TargetMode="External"/><Relationship Id="rId445" Type="http://schemas.openxmlformats.org/officeDocument/2006/relationships/hyperlink" Target="http://www.espnfc.us/match?gameId=307810" TargetMode="External"/><Relationship Id="rId446" Type="http://schemas.openxmlformats.org/officeDocument/2006/relationships/hyperlink" Target="http://www.espnfc.us/match?gameId=304842" TargetMode="External"/><Relationship Id="rId447" Type="http://schemas.openxmlformats.org/officeDocument/2006/relationships/hyperlink" Target="http://www.espnfc.us/match?gameId=304776" TargetMode="External"/><Relationship Id="rId448" Type="http://schemas.openxmlformats.org/officeDocument/2006/relationships/hyperlink" Target="http://www.espnfc.us/match?gameId=304689" TargetMode="External"/><Relationship Id="rId449" Type="http://schemas.openxmlformats.org/officeDocument/2006/relationships/hyperlink" Target="http://www.espnfc.us/match?gameId=307787" TargetMode="External"/><Relationship Id="rId670" Type="http://schemas.openxmlformats.org/officeDocument/2006/relationships/hyperlink" Target="http://www.espnfc.us/report?gameId=447949" TargetMode="External"/><Relationship Id="rId671" Type="http://schemas.openxmlformats.org/officeDocument/2006/relationships/hyperlink" Target="http://www.espnfc.us/report?gameId=424372" TargetMode="External"/><Relationship Id="rId672" Type="http://schemas.openxmlformats.org/officeDocument/2006/relationships/hyperlink" Target="http://www.espnfc.us/report?gameId=424402" TargetMode="External"/><Relationship Id="rId673" Type="http://schemas.openxmlformats.org/officeDocument/2006/relationships/hyperlink" Target="http://www.espnfc.us/report?gameId=424380" TargetMode="External"/><Relationship Id="rId674" Type="http://schemas.openxmlformats.org/officeDocument/2006/relationships/hyperlink" Target="http://www.espnfc.us/report?gameId=424393" TargetMode="External"/><Relationship Id="rId675" Type="http://schemas.openxmlformats.org/officeDocument/2006/relationships/hyperlink" Target="http://www.espnfc.us/report?gameId=447250" TargetMode="External"/><Relationship Id="rId676" Type="http://schemas.openxmlformats.org/officeDocument/2006/relationships/hyperlink" Target="http://www.espnfc.us/report?gameId=446984" TargetMode="External"/><Relationship Id="rId330" Type="http://schemas.openxmlformats.org/officeDocument/2006/relationships/hyperlink" Target="http://www.espnfc.us/match?gameId=251301" TargetMode="External"/><Relationship Id="rId331" Type="http://schemas.openxmlformats.org/officeDocument/2006/relationships/hyperlink" Target="http://www.espnfc.us/match?gameId=236404" TargetMode="External"/><Relationship Id="rId332" Type="http://schemas.openxmlformats.org/officeDocument/2006/relationships/hyperlink" Target="http://www.espnfc.us/match?gameId=251287" TargetMode="External"/><Relationship Id="rId333" Type="http://schemas.openxmlformats.org/officeDocument/2006/relationships/hyperlink" Target="http://www.espnfc.us/match?gameId=254678" TargetMode="External"/><Relationship Id="rId334" Type="http://schemas.openxmlformats.org/officeDocument/2006/relationships/hyperlink" Target="http://www.espnfc.us/match?gameId=251266" TargetMode="External"/><Relationship Id="rId335" Type="http://schemas.openxmlformats.org/officeDocument/2006/relationships/hyperlink" Target="http://www.espnfc.us/match?gameId=251253" TargetMode="External"/><Relationship Id="rId336" Type="http://schemas.openxmlformats.org/officeDocument/2006/relationships/hyperlink" Target="http://www.espnfc.us/match?gameId=251243" TargetMode="External"/><Relationship Id="rId337" Type="http://schemas.openxmlformats.org/officeDocument/2006/relationships/hyperlink" Target="http://www.espnfc.us/match?gameId=254671" TargetMode="External"/><Relationship Id="rId338" Type="http://schemas.openxmlformats.org/officeDocument/2006/relationships/hyperlink" Target="http://www.espnfc.us/match?gameId=251224" TargetMode="External"/><Relationship Id="rId339" Type="http://schemas.openxmlformats.org/officeDocument/2006/relationships/hyperlink" Target="http://www.espnfc.us/match?gameId=236384" TargetMode="External"/><Relationship Id="rId677" Type="http://schemas.openxmlformats.org/officeDocument/2006/relationships/hyperlink" Target="http://www.espnfc.us/report?gameId=424406" TargetMode="External"/><Relationship Id="rId678" Type="http://schemas.openxmlformats.org/officeDocument/2006/relationships/hyperlink" Target="http://www.espnfc.us/report?gameId=446394" TargetMode="External"/><Relationship Id="rId679" Type="http://schemas.openxmlformats.org/officeDocument/2006/relationships/hyperlink" Target="http://www.espnfc.us/report?gameId=446396" TargetMode="External"/><Relationship Id="rId560" Type="http://schemas.openxmlformats.org/officeDocument/2006/relationships/hyperlink" Target="http://www.espnfc.us/match?gameId=347612" TargetMode="External"/><Relationship Id="rId561" Type="http://schemas.openxmlformats.org/officeDocument/2006/relationships/hyperlink" Target="http://www.espnfc.us/match?gameId=334208" TargetMode="External"/><Relationship Id="rId562" Type="http://schemas.openxmlformats.org/officeDocument/2006/relationships/hyperlink" Target="http://www.espnfc.us/match?gameId=334198" TargetMode="External"/><Relationship Id="rId563" Type="http://schemas.openxmlformats.org/officeDocument/2006/relationships/hyperlink" Target="http://www.espnfc.us/match?gameId=334191" TargetMode="External"/><Relationship Id="rId564" Type="http://schemas.openxmlformats.org/officeDocument/2006/relationships/hyperlink" Target="http://www.espnfc.us/match?gameId=338726" TargetMode="External"/><Relationship Id="rId565" Type="http://schemas.openxmlformats.org/officeDocument/2006/relationships/hyperlink" Target="http://www.espnfc.us/match?gameId=338722" TargetMode="External"/><Relationship Id="rId566" Type="http://schemas.openxmlformats.org/officeDocument/2006/relationships/hyperlink" Target="http://www.espnfc.us/match?gameId=337292" TargetMode="External"/><Relationship Id="rId567" Type="http://schemas.openxmlformats.org/officeDocument/2006/relationships/hyperlink" Target="http://www.espnfc.us/match?gameId=357352" TargetMode="External"/><Relationship Id="rId568" Type="http://schemas.openxmlformats.org/officeDocument/2006/relationships/hyperlink" Target="http://www.espnfc.us/report?gameId=392366" TargetMode="External"/><Relationship Id="rId569" Type="http://schemas.openxmlformats.org/officeDocument/2006/relationships/hyperlink" Target="http://www.espnfc.us/match?gameId=392323" TargetMode="External"/><Relationship Id="rId220" Type="http://schemas.openxmlformats.org/officeDocument/2006/relationships/hyperlink" Target="http://www.espnfc.us/match?gameId=210840" TargetMode="External"/><Relationship Id="rId221" Type="http://schemas.openxmlformats.org/officeDocument/2006/relationships/hyperlink" Target="http://www.espnfc.us/match?gameId=205802" TargetMode="External"/><Relationship Id="rId222" Type="http://schemas.openxmlformats.org/officeDocument/2006/relationships/hyperlink" Target="http://www.espnfc.us/match?gameId=205500" TargetMode="External"/><Relationship Id="rId223" Type="http://schemas.openxmlformats.org/officeDocument/2006/relationships/hyperlink" Target="http://www.espnfc.us/match?gameId=205783" TargetMode="External"/><Relationship Id="rId224" Type="http://schemas.openxmlformats.org/officeDocument/2006/relationships/hyperlink" Target="http://www.espnfc.us/match?gameId=205769" TargetMode="External"/><Relationship Id="rId225" Type="http://schemas.openxmlformats.org/officeDocument/2006/relationships/hyperlink" Target="http://www.espnfc.us/match?gameId=205494" TargetMode="External"/><Relationship Id="rId226" Type="http://schemas.openxmlformats.org/officeDocument/2006/relationships/hyperlink" Target="http://www.espnfc.us/match?gameId=206805" TargetMode="External"/><Relationship Id="rId227" Type="http://schemas.openxmlformats.org/officeDocument/2006/relationships/hyperlink" Target="http://www.espnfc.us/match?gameId=205745" TargetMode="External"/><Relationship Id="rId228" Type="http://schemas.openxmlformats.org/officeDocument/2006/relationships/hyperlink" Target="http://www.espnfc.us/match?gameId=205752" TargetMode="External"/><Relationship Id="rId229" Type="http://schemas.openxmlformats.org/officeDocument/2006/relationships/hyperlink" Target="http://www.espnfc.us/match?gameId=205728" TargetMode="External"/><Relationship Id="rId450" Type="http://schemas.openxmlformats.org/officeDocument/2006/relationships/hyperlink" Target="http://www.espnfc.us/match?gameId=305001" TargetMode="External"/><Relationship Id="rId451" Type="http://schemas.openxmlformats.org/officeDocument/2006/relationships/hyperlink" Target="http://www.espnfc.us/match?gameId=299332" TargetMode="External"/><Relationship Id="rId452" Type="http://schemas.openxmlformats.org/officeDocument/2006/relationships/hyperlink" Target="http://www.espnfc.us/match?gameId=299304" TargetMode="External"/><Relationship Id="rId453" Type="http://schemas.openxmlformats.org/officeDocument/2006/relationships/hyperlink" Target="http://www.espnfc.us/match?gameId=290115" TargetMode="External"/><Relationship Id="rId454" Type="http://schemas.openxmlformats.org/officeDocument/2006/relationships/hyperlink" Target="http://www.espnfc.us/match?gameId=326830" TargetMode="External"/><Relationship Id="rId455" Type="http://schemas.openxmlformats.org/officeDocument/2006/relationships/hyperlink" Target="http://www.espnfc.us/match?gameId=326835" TargetMode="External"/><Relationship Id="rId456" Type="http://schemas.openxmlformats.org/officeDocument/2006/relationships/hyperlink" Target="http://www.espnfc.us/match?gameId=326845" TargetMode="External"/><Relationship Id="rId110" Type="http://schemas.openxmlformats.org/officeDocument/2006/relationships/hyperlink" Target="http://www.espnfc.us/match?gameId=174161" TargetMode="External"/><Relationship Id="rId111" Type="http://schemas.openxmlformats.org/officeDocument/2006/relationships/hyperlink" Target="http://www.espnfc.us/match?gameId=174609" TargetMode="External"/><Relationship Id="rId459" Type="http://schemas.openxmlformats.org/officeDocument/2006/relationships/hyperlink" Target="http://www.espnfc.us/match?gameId=326866" TargetMode="External"/><Relationship Id="rId1" Type="http://schemas.openxmlformats.org/officeDocument/2006/relationships/hyperlink" Target="http://www.espnfc.us/match?gameId=24614" TargetMode="External"/><Relationship Id="rId2" Type="http://schemas.openxmlformats.org/officeDocument/2006/relationships/hyperlink" Target="http://www.espnfc.us/match?gameId=24570" TargetMode="External"/><Relationship Id="rId3" Type="http://schemas.openxmlformats.org/officeDocument/2006/relationships/hyperlink" Target="http://www.espnfc.us/match?gameId=48001" TargetMode="External"/><Relationship Id="rId4" Type="http://schemas.openxmlformats.org/officeDocument/2006/relationships/hyperlink" Target="http://www.espnfc.us/match?gameId=24369" TargetMode="External"/><Relationship Id="rId5" Type="http://schemas.openxmlformats.org/officeDocument/2006/relationships/hyperlink" Target="http://www.espnfc.us/match?gameId=46295" TargetMode="External"/><Relationship Id="rId6" Type="http://schemas.openxmlformats.org/officeDocument/2006/relationships/hyperlink" Target="http://www.espnfc.us/match?gameId=24076" TargetMode="External"/><Relationship Id="rId7" Type="http://schemas.openxmlformats.org/officeDocument/2006/relationships/hyperlink" Target="http://www.espnfc.us/match?gameId=23965" TargetMode="External"/><Relationship Id="rId8" Type="http://schemas.openxmlformats.org/officeDocument/2006/relationships/hyperlink" Target="http://www.espnfc.us/match?gameId=23841" TargetMode="External"/><Relationship Id="rId9" Type="http://schemas.openxmlformats.org/officeDocument/2006/relationships/hyperlink" Target="http://www.espnfc.us/match?gameId=23721" TargetMode="External"/><Relationship Id="rId112" Type="http://schemas.openxmlformats.org/officeDocument/2006/relationships/hyperlink" Target="http://www.espnfc.us/match?gameId=171775" TargetMode="External"/><Relationship Id="rId113" Type="http://schemas.openxmlformats.org/officeDocument/2006/relationships/hyperlink" Target="http://www.espnfc.us/match?gameId=172857" TargetMode="External"/><Relationship Id="rId114" Type="http://schemas.openxmlformats.org/officeDocument/2006/relationships/hyperlink" Target="http://www.espnfc.us/match?gameId=172396" TargetMode="External"/><Relationship Id="rId115" Type="http://schemas.openxmlformats.org/officeDocument/2006/relationships/hyperlink" Target="http://www.espnfc.us/match?gameId=170839" TargetMode="External"/><Relationship Id="rId116" Type="http://schemas.openxmlformats.org/officeDocument/2006/relationships/hyperlink" Target="http://www.espnfc.us/match?gameId=169985" TargetMode="External"/><Relationship Id="rId117" Type="http://schemas.openxmlformats.org/officeDocument/2006/relationships/hyperlink" Target="http://www.espnfc.us/match?gameId=169839" TargetMode="External"/><Relationship Id="rId118" Type="http://schemas.openxmlformats.org/officeDocument/2006/relationships/hyperlink" Target="http://www.espnfc.us/match?gameId=169782" TargetMode="External"/><Relationship Id="rId119" Type="http://schemas.openxmlformats.org/officeDocument/2006/relationships/hyperlink" Target="http://www.espnfc.us/match?gameId=169711" TargetMode="External"/><Relationship Id="rId457" Type="http://schemas.openxmlformats.org/officeDocument/2006/relationships/hyperlink" Target="http://www.espnfc.us/match?gameId=326855" TargetMode="External"/><Relationship Id="rId458" Type="http://schemas.openxmlformats.org/officeDocument/2006/relationships/hyperlink" Target="http://www.espnfc.us/match?gameId=326879" TargetMode="External"/><Relationship Id="rId680" Type="http://schemas.openxmlformats.org/officeDocument/2006/relationships/hyperlink" Target="http://www.espnfc.us/report?gameId=424432" TargetMode="External"/><Relationship Id="rId681" Type="http://schemas.openxmlformats.org/officeDocument/2006/relationships/hyperlink" Target="http://www.espnfc.us/report?gameId=424439" TargetMode="External"/><Relationship Id="rId682" Type="http://schemas.openxmlformats.org/officeDocument/2006/relationships/hyperlink" Target="http://www.espnfc.us/report?gameId=424452" TargetMode="External"/><Relationship Id="rId683" Type="http://schemas.openxmlformats.org/officeDocument/2006/relationships/hyperlink" Target="http://www.espnfc.us/report?gameId=439168" TargetMode="External"/><Relationship Id="rId684" Type="http://schemas.openxmlformats.org/officeDocument/2006/relationships/hyperlink" Target="http://www.espnfc.us/match?gameId=444753" TargetMode="External"/><Relationship Id="rId685" Type="http://schemas.openxmlformats.org/officeDocument/2006/relationships/hyperlink" Target="http://www.espnfc.us/report?gameId=424473" TargetMode="External"/><Relationship Id="rId686" Type="http://schemas.openxmlformats.org/officeDocument/2006/relationships/hyperlink" Target="http://www.espnfc.us/report?gameId=424481" TargetMode="External"/><Relationship Id="rId340" Type="http://schemas.openxmlformats.org/officeDocument/2006/relationships/hyperlink" Target="http://www.espnfc.us/match?gameId=236365" TargetMode="External"/><Relationship Id="rId341" Type="http://schemas.openxmlformats.org/officeDocument/2006/relationships/hyperlink" Target="http://www.espnfc.us/match?gameId=252413" TargetMode="External"/><Relationship Id="rId342" Type="http://schemas.openxmlformats.org/officeDocument/2006/relationships/hyperlink" Target="http://www.espnfc.us/match?gameId=232278" TargetMode="External"/><Relationship Id="rId343" Type="http://schemas.openxmlformats.org/officeDocument/2006/relationships/hyperlink" Target="http://www.espnfc.us/match?gameId=232270" TargetMode="External"/><Relationship Id="rId344" Type="http://schemas.openxmlformats.org/officeDocument/2006/relationships/hyperlink" Target="http://www.espnfc.us/match?gameId=232263" TargetMode="External"/><Relationship Id="rId345" Type="http://schemas.openxmlformats.org/officeDocument/2006/relationships/hyperlink" Target="http://www.espnfc.us/match?gameId=238270" TargetMode="External"/><Relationship Id="rId346" Type="http://schemas.openxmlformats.org/officeDocument/2006/relationships/hyperlink" Target="http://www.espnfc.us/match?gameId=197487" TargetMode="External"/><Relationship Id="rId347" Type="http://schemas.openxmlformats.org/officeDocument/2006/relationships/hyperlink" Target="http://www.espnfc.us/match?gameId=197468" TargetMode="External"/><Relationship Id="rId348" Type="http://schemas.openxmlformats.org/officeDocument/2006/relationships/hyperlink" Target="http://www.espnfc.us/match?gameId=197447" TargetMode="External"/><Relationship Id="rId349" Type="http://schemas.openxmlformats.org/officeDocument/2006/relationships/hyperlink" Target="http://www.espnfc.us/match?gameId=197384" TargetMode="External"/><Relationship Id="rId687" Type="http://schemas.openxmlformats.org/officeDocument/2006/relationships/hyperlink" Target="http://www.espnfc.us/report?gameId=439174" TargetMode="External"/><Relationship Id="rId688" Type="http://schemas.openxmlformats.org/officeDocument/2006/relationships/hyperlink" Target="http://www.espnfc.us/match?gameId=442827" TargetMode="External"/><Relationship Id="rId689" Type="http://schemas.openxmlformats.org/officeDocument/2006/relationships/hyperlink" Target="http://www.espnfc.us/report?gameId=424500" TargetMode="External"/><Relationship Id="rId570" Type="http://schemas.openxmlformats.org/officeDocument/2006/relationships/hyperlink" Target="http://www.espnfc.us/match?gameId=369208" TargetMode="External"/><Relationship Id="rId571" Type="http://schemas.openxmlformats.org/officeDocument/2006/relationships/hyperlink" Target="http://www.espnfc.us/match?gameId=369217" TargetMode="External"/><Relationship Id="rId572" Type="http://schemas.openxmlformats.org/officeDocument/2006/relationships/hyperlink" Target="http://www.espnfc.us/match?gameId=369231" TargetMode="External"/><Relationship Id="rId573" Type="http://schemas.openxmlformats.org/officeDocument/2006/relationships/hyperlink" Target="http://www.espnfc.us/match?gameId=391323" TargetMode="External"/><Relationship Id="rId574" Type="http://schemas.openxmlformats.org/officeDocument/2006/relationships/hyperlink" Target="http://www.espnfc.us/match?gameId=369278" TargetMode="External"/><Relationship Id="rId575" Type="http://schemas.openxmlformats.org/officeDocument/2006/relationships/hyperlink" Target="http://www.espnfc.us/match?gameId=369288" TargetMode="External"/><Relationship Id="rId576" Type="http://schemas.openxmlformats.org/officeDocument/2006/relationships/hyperlink" Target="http://www.espnfc.us/match?gameId=369299" TargetMode="External"/><Relationship Id="rId230" Type="http://schemas.openxmlformats.org/officeDocument/2006/relationships/hyperlink" Target="http://www.espnfc.us/match?gameId=205716" TargetMode="External"/><Relationship Id="rId231" Type="http://schemas.openxmlformats.org/officeDocument/2006/relationships/hyperlink" Target="http://www.espnfc.us/match?gameId=205716" TargetMode="External"/><Relationship Id="rId232" Type="http://schemas.openxmlformats.org/officeDocument/2006/relationships/hyperlink" Target="http://www.espnfc.us/match?gameId=205463" TargetMode="External"/><Relationship Id="rId233" Type="http://schemas.openxmlformats.org/officeDocument/2006/relationships/hyperlink" Target="http://www.espnfc.us/match?gameId=205709" TargetMode="External"/><Relationship Id="rId234" Type="http://schemas.openxmlformats.org/officeDocument/2006/relationships/hyperlink" Target="http://www.espnfc.us/match?gameId=205703" TargetMode="External"/><Relationship Id="rId235" Type="http://schemas.openxmlformats.org/officeDocument/2006/relationships/hyperlink" Target="http://www.espnfc.us/match?gameId=205688" TargetMode="External"/><Relationship Id="rId236" Type="http://schemas.openxmlformats.org/officeDocument/2006/relationships/hyperlink" Target="http://www.espnfc.us/match?gameId=205436" TargetMode="External"/><Relationship Id="rId237" Type="http://schemas.openxmlformats.org/officeDocument/2006/relationships/hyperlink" Target="http://www.espnfc.us/match?gameId=205666" TargetMode="External"/><Relationship Id="rId238" Type="http://schemas.openxmlformats.org/officeDocument/2006/relationships/hyperlink" Target="http://www.espnfc.us/match?gameId=191966" TargetMode="External"/><Relationship Id="rId239" Type="http://schemas.openxmlformats.org/officeDocument/2006/relationships/hyperlink" Target="http://www.espnfc.us/match?gameId=191952" TargetMode="External"/><Relationship Id="rId577" Type="http://schemas.openxmlformats.org/officeDocument/2006/relationships/hyperlink" Target="http://www.espnfc.us/match?gameId=383633" TargetMode="External"/><Relationship Id="rId578" Type="http://schemas.openxmlformats.org/officeDocument/2006/relationships/hyperlink" Target="http://www.espnfc.us/match?gameId=369307" TargetMode="External"/><Relationship Id="rId579" Type="http://schemas.openxmlformats.org/officeDocument/2006/relationships/hyperlink" Target="http://www.espnfc.us/match?gameId=386666" TargetMode="External"/><Relationship Id="rId460" Type="http://schemas.openxmlformats.org/officeDocument/2006/relationships/hyperlink" Target="http://www.espnfc.us/match?gameId=326885" TargetMode="External"/><Relationship Id="rId461" Type="http://schemas.openxmlformats.org/officeDocument/2006/relationships/hyperlink" Target="http://www.espnfc.us/match?gameId=326897" TargetMode="External"/><Relationship Id="rId462" Type="http://schemas.openxmlformats.org/officeDocument/2006/relationships/hyperlink" Target="http://www.espnfc.us/match?gameId=340277" TargetMode="External"/><Relationship Id="rId463" Type="http://schemas.openxmlformats.org/officeDocument/2006/relationships/hyperlink" Target="http://www.espnfc.us/match?gameId=326905" TargetMode="External"/><Relationship Id="rId464" Type="http://schemas.openxmlformats.org/officeDocument/2006/relationships/hyperlink" Target="http://www.espnfc.us/match?gameId=340283" TargetMode="External"/><Relationship Id="rId465" Type="http://schemas.openxmlformats.org/officeDocument/2006/relationships/hyperlink" Target="http://www.espnfc.us/match?gameId=326922" TargetMode="External"/><Relationship Id="rId466" Type="http://schemas.openxmlformats.org/officeDocument/2006/relationships/hyperlink" Target="http://www.espnfc.us/match?gameId=337683" TargetMode="External"/><Relationship Id="rId467" Type="http://schemas.openxmlformats.org/officeDocument/2006/relationships/hyperlink" Target="http://www.espnfc.us/match?gameId=326925" TargetMode="External"/><Relationship Id="rId468" Type="http://schemas.openxmlformats.org/officeDocument/2006/relationships/hyperlink" Target="http://www.espnfc.us/match?gameId=326940" TargetMode="External"/><Relationship Id="rId469" Type="http://schemas.openxmlformats.org/officeDocument/2006/relationships/hyperlink" Target="http://www.espnfc.us/match?gameId=334834" TargetMode="External"/><Relationship Id="rId120" Type="http://schemas.openxmlformats.org/officeDocument/2006/relationships/hyperlink" Target="http://www.espnfc.us/match?gameId=169654" TargetMode="External"/><Relationship Id="rId121" Type="http://schemas.openxmlformats.org/officeDocument/2006/relationships/hyperlink" Target="http://www.espnfc.us/match?gameId=169568" TargetMode="External"/><Relationship Id="rId122" Type="http://schemas.openxmlformats.org/officeDocument/2006/relationships/hyperlink" Target="http://www.espnfc.us/match?gameId=169527" TargetMode="External"/><Relationship Id="rId123" Type="http://schemas.openxmlformats.org/officeDocument/2006/relationships/hyperlink" Target="http://www.espnfc.us/match?gameId=169358" TargetMode="External"/><Relationship Id="rId124" Type="http://schemas.openxmlformats.org/officeDocument/2006/relationships/hyperlink" Target="http://www.espnfc.us/match?gameId=169195" TargetMode="External"/><Relationship Id="rId125" Type="http://schemas.openxmlformats.org/officeDocument/2006/relationships/hyperlink" Target="http://www.espnfc.us/match?gameId=168876" TargetMode="External"/><Relationship Id="rId126" Type="http://schemas.openxmlformats.org/officeDocument/2006/relationships/hyperlink" Target="http://www.espnfc.us/match?gameId=168605" TargetMode="External"/><Relationship Id="rId127" Type="http://schemas.openxmlformats.org/officeDocument/2006/relationships/hyperlink" Target="http://www.espnfc.us/match?gameId=168386" TargetMode="External"/><Relationship Id="rId128" Type="http://schemas.openxmlformats.org/officeDocument/2006/relationships/hyperlink" Target="http://www.espnfc.us/match?gameId=168114" TargetMode="External"/><Relationship Id="rId129" Type="http://schemas.openxmlformats.org/officeDocument/2006/relationships/hyperlink" Target="http://www.espnfc.us/match?gameId=167866" TargetMode="External"/><Relationship Id="rId690" Type="http://schemas.openxmlformats.org/officeDocument/2006/relationships/hyperlink" Target="http://www.espnfc.us/report?gameId=424510" TargetMode="External"/><Relationship Id="rId691" Type="http://schemas.openxmlformats.org/officeDocument/2006/relationships/hyperlink" Target="http://www.espnfc.us/report?gameId=424522" TargetMode="External"/><Relationship Id="rId692" Type="http://schemas.openxmlformats.org/officeDocument/2006/relationships/hyperlink" Target="http://www.espnfc.us/report?gameId=441664" TargetMode="External"/><Relationship Id="rId693" Type="http://schemas.openxmlformats.org/officeDocument/2006/relationships/hyperlink" Target="http://www.espnfc.us/report?gameId=424525" TargetMode="External"/><Relationship Id="rId694" Type="http://schemas.openxmlformats.org/officeDocument/2006/relationships/hyperlink" Target="http://www.espnfc.us/match?gameId=440970" TargetMode="External"/><Relationship Id="rId695" Type="http://schemas.openxmlformats.org/officeDocument/2006/relationships/hyperlink" Target="http://www.espnfc.us/match?gameId=424542" TargetMode="External"/><Relationship Id="rId696" Type="http://schemas.openxmlformats.org/officeDocument/2006/relationships/hyperlink" Target="http://www.espnfc.us/report?gameId=424545" TargetMode="External"/><Relationship Id="rId350" Type="http://schemas.openxmlformats.org/officeDocument/2006/relationships/hyperlink" Target="http://www.espnfc.us/match?gameId=197358" TargetMode="External"/><Relationship Id="rId351" Type="http://schemas.openxmlformats.org/officeDocument/2006/relationships/hyperlink" Target="http://www.espnfc.us/match?gameId=197338" TargetMode="External"/><Relationship Id="rId352" Type="http://schemas.openxmlformats.org/officeDocument/2006/relationships/hyperlink" Target="http://www.espnfc.us/match?gameId=197318" TargetMode="External"/><Relationship Id="rId353" Type="http://schemas.openxmlformats.org/officeDocument/2006/relationships/hyperlink" Target="http://www.espnfc.us/match?gameId=197205" TargetMode="External"/><Relationship Id="rId354" Type="http://schemas.openxmlformats.org/officeDocument/2006/relationships/hyperlink" Target="http://www.espnfc.us/match?gameId=275686" TargetMode="External"/><Relationship Id="rId355" Type="http://schemas.openxmlformats.org/officeDocument/2006/relationships/hyperlink" Target="http://www.espnfc.us/match?gameId=275934" TargetMode="External"/><Relationship Id="rId356" Type="http://schemas.openxmlformats.org/officeDocument/2006/relationships/hyperlink" Target="http://www.espnfc.us/match?gameId=275709" TargetMode="External"/><Relationship Id="rId357" Type="http://schemas.openxmlformats.org/officeDocument/2006/relationships/hyperlink" Target="http://www.espnfc.us/match?gameId=275568" TargetMode="External"/><Relationship Id="rId358" Type="http://schemas.openxmlformats.org/officeDocument/2006/relationships/hyperlink" Target="http://www.espnfc.us/match?gameId=290736" TargetMode="External"/><Relationship Id="rId359" Type="http://schemas.openxmlformats.org/officeDocument/2006/relationships/hyperlink" Target="http://www.espnfc.us/match?gameId=275901" TargetMode="External"/><Relationship Id="rId697" Type="http://schemas.openxmlformats.org/officeDocument/2006/relationships/hyperlink" Target="http://www.espnfc.us/match?gameId=439091" TargetMode="External"/><Relationship Id="rId698" Type="http://schemas.openxmlformats.org/officeDocument/2006/relationships/hyperlink" Target="http://www.espnfc.us/report?gameId=424562" TargetMode="External"/><Relationship Id="rId699" Type="http://schemas.openxmlformats.org/officeDocument/2006/relationships/hyperlink" Target="http://www.espnfc.us/report?gameId=437505" TargetMode="External"/><Relationship Id="rId580" Type="http://schemas.openxmlformats.org/officeDocument/2006/relationships/hyperlink" Target="http://www.espnfc.us/match?gameId=369316" TargetMode="External"/><Relationship Id="rId581" Type="http://schemas.openxmlformats.org/officeDocument/2006/relationships/hyperlink" Target="http://www.espnfc.us/match?gameId=369327" TargetMode="External"/><Relationship Id="rId582" Type="http://schemas.openxmlformats.org/officeDocument/2006/relationships/hyperlink" Target="http://www.espnfc.us/match?gameId=383644" TargetMode="External"/><Relationship Id="rId583" Type="http://schemas.openxmlformats.org/officeDocument/2006/relationships/hyperlink" Target="http://www.espnfc.us/match?gameId=369341" TargetMode="External"/><Relationship Id="rId584" Type="http://schemas.openxmlformats.org/officeDocument/2006/relationships/hyperlink" Target="http://www.espnfc.us/match?gameId=369347" TargetMode="External"/><Relationship Id="rId585" Type="http://schemas.openxmlformats.org/officeDocument/2006/relationships/hyperlink" Target="http://www.espnfc.us/match?gameId=386717" TargetMode="External"/><Relationship Id="rId586" Type="http://schemas.openxmlformats.org/officeDocument/2006/relationships/hyperlink" Target="http://www.espnfc.us/match?gameId=369353" TargetMode="External"/><Relationship Id="rId240" Type="http://schemas.openxmlformats.org/officeDocument/2006/relationships/hyperlink" Target="http://www.espnfc.us/match?gameId=191937" TargetMode="External"/><Relationship Id="rId241" Type="http://schemas.openxmlformats.org/officeDocument/2006/relationships/hyperlink" Target="http://www.espnfc.us/match?gameId=191921" TargetMode="External"/><Relationship Id="rId242" Type="http://schemas.openxmlformats.org/officeDocument/2006/relationships/hyperlink" Target="http://www.espnfc.us/match?gameId=194790" TargetMode="External"/><Relationship Id="rId243" Type="http://schemas.openxmlformats.org/officeDocument/2006/relationships/hyperlink" Target="http://www.espnfc.us/match?gameId=195578" TargetMode="External"/><Relationship Id="rId244" Type="http://schemas.openxmlformats.org/officeDocument/2006/relationships/hyperlink" Target="http://www.espnfc.us/match?gameId=195338" TargetMode="External"/><Relationship Id="rId245" Type="http://schemas.openxmlformats.org/officeDocument/2006/relationships/hyperlink" Target="http://www.espnfc.us/match?gameId=179039" TargetMode="External"/><Relationship Id="rId246" Type="http://schemas.openxmlformats.org/officeDocument/2006/relationships/hyperlink" Target="http://www.espnfc.us/match?gameId=179044" TargetMode="External"/><Relationship Id="rId247" Type="http://schemas.openxmlformats.org/officeDocument/2006/relationships/hyperlink" Target="http://www.espnfc.us/match?gameId=179047" TargetMode="External"/><Relationship Id="rId248" Type="http://schemas.openxmlformats.org/officeDocument/2006/relationships/hyperlink" Target="http://www.espnfc.us/match?gameId=155363" TargetMode="External"/><Relationship Id="rId249" Type="http://schemas.openxmlformats.org/officeDocument/2006/relationships/hyperlink" Target="http://www.espnfc.us/match?gameId=154795" TargetMode="External"/><Relationship Id="rId587" Type="http://schemas.openxmlformats.org/officeDocument/2006/relationships/hyperlink" Target="http://www.espnfc.us/match?gameId=369367" TargetMode="External"/><Relationship Id="rId588" Type="http://schemas.openxmlformats.org/officeDocument/2006/relationships/hyperlink" Target="http://www.espnfc.us/match?gameId=385965" TargetMode="External"/><Relationship Id="rId589" Type="http://schemas.openxmlformats.org/officeDocument/2006/relationships/hyperlink" Target="http://www.espnfc.us/match?gameId=369380" TargetMode="External"/><Relationship Id="rId470" Type="http://schemas.openxmlformats.org/officeDocument/2006/relationships/hyperlink" Target="http://www.espnfc.us/match?gameId=326945" TargetMode="External"/><Relationship Id="rId471" Type="http://schemas.openxmlformats.org/officeDocument/2006/relationships/hyperlink" Target="http://www.espnfc.us/match?gameId=334831" TargetMode="External"/><Relationship Id="rId472" Type="http://schemas.openxmlformats.org/officeDocument/2006/relationships/hyperlink" Target="http://www.espnfc.us/match?gameId=337486" TargetMode="External"/><Relationship Id="rId473" Type="http://schemas.openxmlformats.org/officeDocument/2006/relationships/hyperlink" Target="http://www.espnfc.us/match?gameId=326991" TargetMode="External"/><Relationship Id="rId474" Type="http://schemas.openxmlformats.org/officeDocument/2006/relationships/hyperlink" Target="http://www.espnfc.us/match?gameId=326995" TargetMode="External"/><Relationship Id="rId475" Type="http://schemas.openxmlformats.org/officeDocument/2006/relationships/hyperlink" Target="http://www.espnfc.us/match?gameId=327007" TargetMode="External"/><Relationship Id="rId476" Type="http://schemas.openxmlformats.org/officeDocument/2006/relationships/hyperlink" Target="http://www.espnfc.us/match?gameId=336789" TargetMode="External"/><Relationship Id="rId477" Type="http://schemas.openxmlformats.org/officeDocument/2006/relationships/hyperlink" Target="http://www.espnfc.us/match?gameId=327015" TargetMode="External"/><Relationship Id="rId478" Type="http://schemas.openxmlformats.org/officeDocument/2006/relationships/hyperlink" Target="http://www.espnfc.us/match?gameId=334341" TargetMode="External"/><Relationship Id="rId479" Type="http://schemas.openxmlformats.org/officeDocument/2006/relationships/hyperlink" Target="http://www.espnfc.us/match?gameId=327028" TargetMode="External"/><Relationship Id="rId130" Type="http://schemas.openxmlformats.org/officeDocument/2006/relationships/hyperlink" Target="http://www.espnfc.us/match?gameId=167513" TargetMode="External"/><Relationship Id="rId131" Type="http://schemas.openxmlformats.org/officeDocument/2006/relationships/hyperlink" Target="http://www.espnfc.us/match?gameId=167073" TargetMode="External"/><Relationship Id="rId132" Type="http://schemas.openxmlformats.org/officeDocument/2006/relationships/hyperlink" Target="http://www.espnfc.us/match?gameId=166654" TargetMode="External"/><Relationship Id="rId133" Type="http://schemas.openxmlformats.org/officeDocument/2006/relationships/hyperlink" Target="http://www.espnfc.us/match?gameId=166403" TargetMode="External"/><Relationship Id="rId134" Type="http://schemas.openxmlformats.org/officeDocument/2006/relationships/hyperlink" Target="http://www.espnfc.us/match?gameId=164974" TargetMode="External"/><Relationship Id="rId135" Type="http://schemas.openxmlformats.org/officeDocument/2006/relationships/hyperlink" Target="http://www.espnfc.us/match?gameId=164160" TargetMode="External"/><Relationship Id="rId136" Type="http://schemas.openxmlformats.org/officeDocument/2006/relationships/hyperlink" Target="http://www.espnfc.us/match?gameId=163896" TargetMode="External"/><Relationship Id="rId137" Type="http://schemas.openxmlformats.org/officeDocument/2006/relationships/hyperlink" Target="http://www.espnfc.us/match?gameId=163133" TargetMode="External"/><Relationship Id="rId138" Type="http://schemas.openxmlformats.org/officeDocument/2006/relationships/hyperlink" Target="http://www.espnfc.us/match?gameId=162592" TargetMode="External"/><Relationship Id="rId139" Type="http://schemas.openxmlformats.org/officeDocument/2006/relationships/hyperlink" Target="http://www.espnfc.us/match?gameId=161996" TargetMode="External"/><Relationship Id="rId360" Type="http://schemas.openxmlformats.org/officeDocument/2006/relationships/hyperlink" Target="http://www.espnfc.us/match?gameId=290735" TargetMode="External"/><Relationship Id="rId361" Type="http://schemas.openxmlformats.org/officeDocument/2006/relationships/hyperlink" Target="http://www.espnfc.us/match?gameId=275691" TargetMode="External"/><Relationship Id="rId362" Type="http://schemas.openxmlformats.org/officeDocument/2006/relationships/hyperlink" Target="http://www.espnfc.us/match?gameId=290166" TargetMode="External"/><Relationship Id="rId363" Type="http://schemas.openxmlformats.org/officeDocument/2006/relationships/hyperlink" Target="http://www.espnfc.us/match?gameId=275565" TargetMode="External"/><Relationship Id="rId364" Type="http://schemas.openxmlformats.org/officeDocument/2006/relationships/hyperlink" Target="http://www.espnfc.us/match?gameId=275711" TargetMode="External"/><Relationship Id="rId365" Type="http://schemas.openxmlformats.org/officeDocument/2006/relationships/hyperlink" Target="http://www.espnfc.us/match?gameId=275583" TargetMode="External"/><Relationship Id="rId366" Type="http://schemas.openxmlformats.org/officeDocument/2006/relationships/hyperlink" Target="http://www.espnfc.us/match?gameId=285582" TargetMode="External"/><Relationship Id="rId367" Type="http://schemas.openxmlformats.org/officeDocument/2006/relationships/hyperlink" Target="http://www.espnfc.us/match?gameId=275680" TargetMode="External"/><Relationship Id="rId368" Type="http://schemas.openxmlformats.org/officeDocument/2006/relationships/hyperlink" Target="http://www.espnfc.us/match?gameId=275907" TargetMode="External"/><Relationship Id="rId369" Type="http://schemas.openxmlformats.org/officeDocument/2006/relationships/hyperlink" Target="http://www.espnfc.us/match?gameId=285588" TargetMode="External"/><Relationship Id="rId590" Type="http://schemas.openxmlformats.org/officeDocument/2006/relationships/hyperlink" Target="http://www.espnfc.us/match?gameId=383865" TargetMode="External"/><Relationship Id="rId591" Type="http://schemas.openxmlformats.org/officeDocument/2006/relationships/hyperlink" Target="http://www.espnfc.us/match?gameId=369387" TargetMode="External"/><Relationship Id="rId592" Type="http://schemas.openxmlformats.org/officeDocument/2006/relationships/hyperlink" Target="http://www.espnfc.us/match?gameId=385152" TargetMode="External"/><Relationship Id="rId593" Type="http://schemas.openxmlformats.org/officeDocument/2006/relationships/hyperlink" Target="http://www.espnfc.us/match?gameId=369396" TargetMode="External"/><Relationship Id="rId594" Type="http://schemas.openxmlformats.org/officeDocument/2006/relationships/hyperlink" Target="http://www.espnfc.us/match?gameId=369406" TargetMode="External"/><Relationship Id="rId595" Type="http://schemas.openxmlformats.org/officeDocument/2006/relationships/hyperlink" Target="http://www.espnfc.us/match?gameId=369421" TargetMode="External"/><Relationship Id="rId596" Type="http://schemas.openxmlformats.org/officeDocument/2006/relationships/hyperlink" Target="http://www.espnfc.us/match?gameId=369427" TargetMode="External"/><Relationship Id="rId250" Type="http://schemas.openxmlformats.org/officeDocument/2006/relationships/hyperlink" Target="http://www.espnfc.us/match?gameId=152887" TargetMode="External"/><Relationship Id="rId251" Type="http://schemas.openxmlformats.org/officeDocument/2006/relationships/hyperlink" Target="http://www.espnfc.us/match?gameId=152837" TargetMode="External"/><Relationship Id="rId252" Type="http://schemas.openxmlformats.org/officeDocument/2006/relationships/hyperlink" Target="http://www.espnfc.us/match?gameId=152451" TargetMode="External"/><Relationship Id="rId253" Type="http://schemas.openxmlformats.org/officeDocument/2006/relationships/hyperlink" Target="http://www.espnfc.us/match?gameId=152298" TargetMode="External"/><Relationship Id="rId254" Type="http://schemas.openxmlformats.org/officeDocument/2006/relationships/hyperlink" Target="http://www.espnfc.us/match?gameId=224402" TargetMode="External"/><Relationship Id="rId255" Type="http://schemas.openxmlformats.org/officeDocument/2006/relationships/hyperlink" Target="http://www.espnfc.us/match?gameId=224402" TargetMode="External"/><Relationship Id="rId256" Type="http://schemas.openxmlformats.org/officeDocument/2006/relationships/hyperlink" Target="http://www.espnfc.us/match?gameId=238605" TargetMode="External"/><Relationship Id="rId257" Type="http://schemas.openxmlformats.org/officeDocument/2006/relationships/hyperlink" Target="http://www.espnfc.us/match?gameId=224319" TargetMode="External"/><Relationship Id="rId258" Type="http://schemas.openxmlformats.org/officeDocument/2006/relationships/hyperlink" Target="http://www.espnfc.us/match?gameId=224347" TargetMode="External"/><Relationship Id="rId259" Type="http://schemas.openxmlformats.org/officeDocument/2006/relationships/hyperlink" Target="http://www.espnfc.us/match?gameId=224407" TargetMode="External"/><Relationship Id="rId597" Type="http://schemas.openxmlformats.org/officeDocument/2006/relationships/hyperlink" Target="http://www.espnfc.us/match?gameId=369432" TargetMode="External"/><Relationship Id="rId598" Type="http://schemas.openxmlformats.org/officeDocument/2006/relationships/hyperlink" Target="http://www.espnfc.us/match?gameId=380715" TargetMode="External"/><Relationship Id="rId599" Type="http://schemas.openxmlformats.org/officeDocument/2006/relationships/hyperlink" Target="http://www.espnfc.us/match?gameId=369448" TargetMode="External"/><Relationship Id="rId480" Type="http://schemas.openxmlformats.org/officeDocument/2006/relationships/hyperlink" Target="http://www.espnfc.us/match?gameId=327035" TargetMode="External"/><Relationship Id="rId481" Type="http://schemas.openxmlformats.org/officeDocument/2006/relationships/hyperlink" Target="http://www.espnfc.us/match?gameId=327195" TargetMode="External"/><Relationship Id="rId482" Type="http://schemas.openxmlformats.org/officeDocument/2006/relationships/hyperlink" Target="http://www.espnfc.us/match?gameId=327053" TargetMode="External"/><Relationship Id="rId483" Type="http://schemas.openxmlformats.org/officeDocument/2006/relationships/hyperlink" Target="http://www.espnfc.us/match?gameId=327055" TargetMode="External"/><Relationship Id="rId484" Type="http://schemas.openxmlformats.org/officeDocument/2006/relationships/hyperlink" Target="http://www.espnfc.us/match?gameId=331171" TargetMode="External"/><Relationship Id="rId485" Type="http://schemas.openxmlformats.org/officeDocument/2006/relationships/hyperlink" Target="http://www.espnfc.us/match?gameId=327065" TargetMode="External"/><Relationship Id="rId486" Type="http://schemas.openxmlformats.org/officeDocument/2006/relationships/hyperlink" Target="http://www.espnfc.us/match?gameId=327077" TargetMode="External"/><Relationship Id="rId487" Type="http://schemas.openxmlformats.org/officeDocument/2006/relationships/hyperlink" Target="http://www.espnfc.us/match?gameId=331167" TargetMode="External"/><Relationship Id="rId488" Type="http://schemas.openxmlformats.org/officeDocument/2006/relationships/hyperlink" Target="http://www.espnfc.us/match?gameId=327085" TargetMode="External"/><Relationship Id="rId489" Type="http://schemas.openxmlformats.org/officeDocument/2006/relationships/hyperlink" Target="http://www.espnfc.us/match?gameId=357823" TargetMode="External"/><Relationship Id="rId140" Type="http://schemas.openxmlformats.org/officeDocument/2006/relationships/hyperlink" Target="http://www.espnfc.us/match?gameId=161570" TargetMode="External"/><Relationship Id="rId141" Type="http://schemas.openxmlformats.org/officeDocument/2006/relationships/hyperlink" Target="http://www.espnfc.us/match?gameId=159302" TargetMode="External"/><Relationship Id="rId142" Type="http://schemas.openxmlformats.org/officeDocument/2006/relationships/hyperlink" Target="http://www.espnfc.us/match?gameId=157835" TargetMode="External"/><Relationship Id="rId143" Type="http://schemas.openxmlformats.org/officeDocument/2006/relationships/hyperlink" Target="http://www.espnfc.us/match?gameId=156879" TargetMode="External"/><Relationship Id="rId144" Type="http://schemas.openxmlformats.org/officeDocument/2006/relationships/hyperlink" Target="http://www.espnfc.us/match?gameId=156706" TargetMode="External"/><Relationship Id="rId145" Type="http://schemas.openxmlformats.org/officeDocument/2006/relationships/hyperlink" Target="http://www.espnfc.us/match?gameId=150299" TargetMode="External"/><Relationship Id="rId146" Type="http://schemas.openxmlformats.org/officeDocument/2006/relationships/hyperlink" Target="http://www.espnfc.us/match?gameId=150294" TargetMode="External"/><Relationship Id="rId147" Type="http://schemas.openxmlformats.org/officeDocument/2006/relationships/hyperlink" Target="http://www.espnfc.us/match?gameId=150286" TargetMode="External"/><Relationship Id="rId148" Type="http://schemas.openxmlformats.org/officeDocument/2006/relationships/hyperlink" Target="http://www.espnfc.us/match?gameId=150278" TargetMode="External"/><Relationship Id="rId149" Type="http://schemas.openxmlformats.org/officeDocument/2006/relationships/hyperlink" Target="http://www.espnfc.us/match?gameId=147163" TargetMode="External"/><Relationship Id="rId370" Type="http://schemas.openxmlformats.org/officeDocument/2006/relationships/hyperlink" Target="http://www.espnfc.us/match?gameId=275803" TargetMode="External"/><Relationship Id="rId371" Type="http://schemas.openxmlformats.org/officeDocument/2006/relationships/hyperlink" Target="http://www.espnfc.us/match?gameId=275626" TargetMode="External"/><Relationship Id="rId372" Type="http://schemas.openxmlformats.org/officeDocument/2006/relationships/hyperlink" Target="http://www.espnfc.us/match?gameId=275689" TargetMode="External"/><Relationship Id="rId373" Type="http://schemas.openxmlformats.org/officeDocument/2006/relationships/hyperlink" Target="http://www.espnfc.us/match?gameId=275643" TargetMode="External"/><Relationship Id="rId374" Type="http://schemas.openxmlformats.org/officeDocument/2006/relationships/hyperlink" Target="http://www.espnfc.us/match?gameId=275866" TargetMode="External"/><Relationship Id="rId375" Type="http://schemas.openxmlformats.org/officeDocument/2006/relationships/hyperlink" Target="http://www.espnfc.us/match?gameId=285253" TargetMode="External"/><Relationship Id="rId376" Type="http://schemas.openxmlformats.org/officeDocument/2006/relationships/hyperlink" Target="http://www.espnfc.us/match?gameId=285245" TargetMode="External"/><Relationship Id="rId377" Type="http://schemas.openxmlformats.org/officeDocument/2006/relationships/hyperlink" Target="http://www.espnfc.us/match?gameId=275935" TargetMode="External"/><Relationship Id="rId378" Type="http://schemas.openxmlformats.org/officeDocument/2006/relationships/hyperlink" Target="http://www.espnfc.us/match?gameId=285375" TargetMode="External"/><Relationship Id="rId379" Type="http://schemas.openxmlformats.org/officeDocument/2006/relationships/hyperlink" Target="http://www.espnfc.us/match?gameId=285373" TargetMode="External"/><Relationship Id="rId260" Type="http://schemas.openxmlformats.org/officeDocument/2006/relationships/hyperlink" Target="http://www.espnfc.us/match?gameId=233744" TargetMode="External"/><Relationship Id="rId261" Type="http://schemas.openxmlformats.org/officeDocument/2006/relationships/hyperlink" Target="http://www.espnfc.us/match?gameId=224566" TargetMode="External"/><Relationship Id="rId262" Type="http://schemas.openxmlformats.org/officeDocument/2006/relationships/hyperlink" Target="http://www.espnfc.us/match?gameId=224425" TargetMode="External"/><Relationship Id="rId263" Type="http://schemas.openxmlformats.org/officeDocument/2006/relationships/hyperlink" Target="http://www.espnfc.us/match?gameId=233728" TargetMode="External"/><Relationship Id="rId264" Type="http://schemas.openxmlformats.org/officeDocument/2006/relationships/hyperlink" Target="http://www.espnfc.us/match?gameId=224469" TargetMode="External"/><Relationship Id="rId265" Type="http://schemas.openxmlformats.org/officeDocument/2006/relationships/hyperlink" Target="http://www.espnfc.us/match?gameId=224324" TargetMode="External"/><Relationship Id="rId266" Type="http://schemas.openxmlformats.org/officeDocument/2006/relationships/hyperlink" Target="http://www.espnfc.us/match?gameId=224418" TargetMode="External"/><Relationship Id="rId267" Type="http://schemas.openxmlformats.org/officeDocument/2006/relationships/hyperlink" Target="http://www.espnfc.us/match?gameId=224540" TargetMode="External"/><Relationship Id="rId268" Type="http://schemas.openxmlformats.org/officeDocument/2006/relationships/hyperlink" Target="http://www.espnfc.us/match?gameId=224640" TargetMode="External"/><Relationship Id="rId269" Type="http://schemas.openxmlformats.org/officeDocument/2006/relationships/hyperlink" Target="http://www.espnfc.us/match?gameId=224441" TargetMode="External"/><Relationship Id="rId490" Type="http://schemas.openxmlformats.org/officeDocument/2006/relationships/hyperlink" Target="http://www.espnfc.us/match?gameId=333034" TargetMode="External"/><Relationship Id="rId491" Type="http://schemas.openxmlformats.org/officeDocument/2006/relationships/hyperlink" Target="http://www.espnfc.us/match?gameId=327097" TargetMode="External"/><Relationship Id="rId492" Type="http://schemas.openxmlformats.org/officeDocument/2006/relationships/hyperlink" Target="http://www.espnfc.us/match?gameId=331203" TargetMode="External"/><Relationship Id="rId493" Type="http://schemas.openxmlformats.org/officeDocument/2006/relationships/hyperlink" Target="http://www.espnfc.us/match?gameId=327105" TargetMode="External"/><Relationship Id="rId494" Type="http://schemas.openxmlformats.org/officeDocument/2006/relationships/hyperlink" Target="http://www.espnfc.us/match?gameId=327121" TargetMode="External"/><Relationship Id="rId495" Type="http://schemas.openxmlformats.org/officeDocument/2006/relationships/hyperlink" Target="http://www.espnfc.us/match?gameId=327125" TargetMode="External"/><Relationship Id="rId496" Type="http://schemas.openxmlformats.org/officeDocument/2006/relationships/hyperlink" Target="http://www.espnfc.us/match?gameId=331230" TargetMode="External"/><Relationship Id="rId497" Type="http://schemas.openxmlformats.org/officeDocument/2006/relationships/hyperlink" Target="http://www.espnfc.us/match?gameId=327140" TargetMode="External"/><Relationship Id="rId498" Type="http://schemas.openxmlformats.org/officeDocument/2006/relationships/hyperlink" Target="http://www.espnfc.us/match?gameId=308563" TargetMode="External"/><Relationship Id="rId499" Type="http://schemas.openxmlformats.org/officeDocument/2006/relationships/hyperlink" Target="http://www.espnfc.us/match?gameId=327145" TargetMode="External"/><Relationship Id="rId150" Type="http://schemas.openxmlformats.org/officeDocument/2006/relationships/hyperlink" Target="http://www.espnfc.us/match?gameId=67036" TargetMode="External"/><Relationship Id="rId151" Type="http://schemas.openxmlformats.org/officeDocument/2006/relationships/hyperlink" Target="http://www.espnfc.us/match?gameId=67010" TargetMode="External"/><Relationship Id="rId152" Type="http://schemas.openxmlformats.org/officeDocument/2006/relationships/hyperlink" Target="http://www.espnfc.us/match?gameId=66993" TargetMode="External"/><Relationship Id="rId153" Type="http://schemas.openxmlformats.org/officeDocument/2006/relationships/hyperlink" Target="http://www.espnfc.us/match?gameId=63995" TargetMode="External"/><Relationship Id="rId154" Type="http://schemas.openxmlformats.org/officeDocument/2006/relationships/hyperlink" Target="http://www.espnfc.us/match?gameId=188278" TargetMode="External"/><Relationship Id="rId155" Type="http://schemas.openxmlformats.org/officeDocument/2006/relationships/hyperlink" Target="http://www.espnfc.us/match?gameId=188272" TargetMode="External"/><Relationship Id="rId156" Type="http://schemas.openxmlformats.org/officeDocument/2006/relationships/hyperlink" Target="http://www.espnfc.us/match?gameId=188260" TargetMode="External"/><Relationship Id="rId157" Type="http://schemas.openxmlformats.org/officeDocument/2006/relationships/hyperlink" Target="http://www.espnfc.us/match?gameId=196112" TargetMode="External"/><Relationship Id="rId158" Type="http://schemas.openxmlformats.org/officeDocument/2006/relationships/hyperlink" Target="http://www.espnfc.us/match?gameId=188240" TargetMode="External"/><Relationship Id="rId159" Type="http://schemas.openxmlformats.org/officeDocument/2006/relationships/hyperlink" Target="http://www.espnfc.us/match?gameId=188226" TargetMode="External"/><Relationship Id="rId380" Type="http://schemas.openxmlformats.org/officeDocument/2006/relationships/hyperlink" Target="http://www.espnfc.us/match?gameId=275842" TargetMode="External"/><Relationship Id="rId381" Type="http://schemas.openxmlformats.org/officeDocument/2006/relationships/hyperlink" Target="http://www.espnfc.us/match?gameId=283167" TargetMode="External"/><Relationship Id="rId382" Type="http://schemas.openxmlformats.org/officeDocument/2006/relationships/hyperlink" Target="http://www.espnfc.us/match?gameId=275880" TargetMode="External"/><Relationship Id="rId383" Type="http://schemas.openxmlformats.org/officeDocument/2006/relationships/hyperlink" Target="http://www.espnfc.us/match?gameId=275710" TargetMode="External"/><Relationship Id="rId384" Type="http://schemas.openxmlformats.org/officeDocument/2006/relationships/hyperlink" Target="http://www.espnfc.us/match?gameId=275714" TargetMode="External"/><Relationship Id="rId385" Type="http://schemas.openxmlformats.org/officeDocument/2006/relationships/hyperlink" Target="http://www.espnfc.us/match?gameId=283190" TargetMode="External"/><Relationship Id="rId386" Type="http://schemas.openxmlformats.org/officeDocument/2006/relationships/hyperlink" Target="http://www.espnfc.us/match?gameId=275856" TargetMode="External"/><Relationship Id="rId387" Type="http://schemas.openxmlformats.org/officeDocument/2006/relationships/hyperlink" Target="http://www.espnfc.us/match?gameId=283232" TargetMode="External"/><Relationship Id="rId388" Type="http://schemas.openxmlformats.org/officeDocument/2006/relationships/hyperlink" Target="http://www.espnfc.us/match?gameId=275694" TargetMode="External"/><Relationship Id="rId389" Type="http://schemas.openxmlformats.org/officeDocument/2006/relationships/hyperlink" Target="http://www.espnfc.us/match?gameId=275849" TargetMode="External"/><Relationship Id="rId270" Type="http://schemas.openxmlformats.org/officeDocument/2006/relationships/hyperlink" Target="http://www.espnfc.us/match?gameId=224437" TargetMode="External"/><Relationship Id="rId271" Type="http://schemas.openxmlformats.org/officeDocument/2006/relationships/hyperlink" Target="http://www.espnfc.us/match?gameId=224569" TargetMode="External"/><Relationship Id="rId272" Type="http://schemas.openxmlformats.org/officeDocument/2006/relationships/hyperlink" Target="http://www.espnfc.us/match?gameId=224388" TargetMode="External"/><Relationship Id="rId273" Type="http://schemas.openxmlformats.org/officeDocument/2006/relationships/hyperlink" Target="http://www.espnfc.us/match?gameId=224485" TargetMode="External"/><Relationship Id="rId274" Type="http://schemas.openxmlformats.org/officeDocument/2006/relationships/hyperlink" Target="http://www.espnfc.us/match?gameId=228842" TargetMode="External"/><Relationship Id="rId275" Type="http://schemas.openxmlformats.org/officeDocument/2006/relationships/hyperlink" Target="http://www.espnfc.us/match?gameId=224575" TargetMode="External"/><Relationship Id="rId276" Type="http://schemas.openxmlformats.org/officeDocument/2006/relationships/hyperlink" Target="http://www.espnfc.us/match?gameId=228830" TargetMode="External"/><Relationship Id="rId277" Type="http://schemas.openxmlformats.org/officeDocument/2006/relationships/hyperlink" Target="http://www.espnfc.us/match?gameId=224632" TargetMode="External"/><Relationship Id="rId278" Type="http://schemas.openxmlformats.org/officeDocument/2006/relationships/hyperlink" Target="http://www.espnfc.us/match?gameId=224342" TargetMode="External"/><Relationship Id="rId279" Type="http://schemas.openxmlformats.org/officeDocument/2006/relationships/hyperlink" Target="http://www.espnfc.us/match?gameId=224463" TargetMode="External"/><Relationship Id="rId160" Type="http://schemas.openxmlformats.org/officeDocument/2006/relationships/hyperlink" Target="http://www.espnfc.us/match?gameId=195589" TargetMode="External"/><Relationship Id="rId161" Type="http://schemas.openxmlformats.org/officeDocument/2006/relationships/hyperlink" Target="http://www.espnfc.us/match?gameId=188219" TargetMode="External"/><Relationship Id="rId162" Type="http://schemas.openxmlformats.org/officeDocument/2006/relationships/hyperlink" Target="http://www.espnfc.us/match?gameId=195585" TargetMode="External"/><Relationship Id="rId163" Type="http://schemas.openxmlformats.org/officeDocument/2006/relationships/hyperlink" Target="http://www.espnfc.us/match?gameId=188213" TargetMode="External"/><Relationship Id="rId164" Type="http://schemas.openxmlformats.org/officeDocument/2006/relationships/hyperlink" Target="http://www.espnfc.us/match?gameId=188198" TargetMode="External"/><Relationship Id="rId165" Type="http://schemas.openxmlformats.org/officeDocument/2006/relationships/hyperlink" Target="http://www.espnfc.us/match?gameId=188190" TargetMode="External"/><Relationship Id="rId166" Type="http://schemas.openxmlformats.org/officeDocument/2006/relationships/hyperlink" Target="http://www.espnfc.us/match?gameId=192150" TargetMode="External"/><Relationship Id="rId167" Type="http://schemas.openxmlformats.org/officeDocument/2006/relationships/hyperlink" Target="http://www.espnfc.us/match?gameId=188166" TargetMode="External"/><Relationship Id="rId168" Type="http://schemas.openxmlformats.org/officeDocument/2006/relationships/hyperlink" Target="http://www.espnfc.us/match?gameId=192142" TargetMode="External"/><Relationship Id="rId169" Type="http://schemas.openxmlformats.org/officeDocument/2006/relationships/hyperlink" Target="http://www.espnfc.us/match?gameId=188158" TargetMode="External"/><Relationship Id="rId390" Type="http://schemas.openxmlformats.org/officeDocument/2006/relationships/hyperlink" Target="http://www.espnfc.us/match?gameId=283235" TargetMode="External"/><Relationship Id="rId391" Type="http://schemas.openxmlformats.org/officeDocument/2006/relationships/hyperlink" Target="http://www.espnfc.us/match?gameId=275615" TargetMode="External"/><Relationship Id="rId392" Type="http://schemas.openxmlformats.org/officeDocument/2006/relationships/hyperlink" Target="http://www.espnfc.us/match?gameId=236556" TargetMode="External"/><Relationship Id="rId393" Type="http://schemas.openxmlformats.org/officeDocument/2006/relationships/hyperlink" Target="http://www.espnfc.us/match?gameId=236539" TargetMode="External"/><Relationship Id="rId394" Type="http://schemas.openxmlformats.org/officeDocument/2006/relationships/hyperlink" Target="http://www.espnfc.us/match?gameId=275767" TargetMode="External"/><Relationship Id="rId395" Type="http://schemas.openxmlformats.org/officeDocument/2006/relationships/hyperlink" Target="http://www.espnfc.us/match?gameId=283226" TargetMode="External"/><Relationship Id="rId396" Type="http://schemas.openxmlformats.org/officeDocument/2006/relationships/hyperlink" Target="http://www.espnfc.us/match?gameId=275605" TargetMode="External"/><Relationship Id="rId397" Type="http://schemas.openxmlformats.org/officeDocument/2006/relationships/hyperlink" Target="http://www.espnfc.us/match?gameId=275735" TargetMode="External"/><Relationship Id="rId398" Type="http://schemas.openxmlformats.org/officeDocument/2006/relationships/hyperlink" Target="http://www.espnfc.us/match?gameId=275881" TargetMode="External"/><Relationship Id="rId399" Type="http://schemas.openxmlformats.org/officeDocument/2006/relationships/hyperlink" Target="http://www.espnfc.us/match?gameId=283189" TargetMode="External"/><Relationship Id="rId280" Type="http://schemas.openxmlformats.org/officeDocument/2006/relationships/hyperlink" Target="http://www.espnfc.us/match?gameId=228792" TargetMode="External"/><Relationship Id="rId281" Type="http://schemas.openxmlformats.org/officeDocument/2006/relationships/hyperlink" Target="http://www.espnfc.us/match?gameId=224367" TargetMode="External"/><Relationship Id="rId282" Type="http://schemas.openxmlformats.org/officeDocument/2006/relationships/hyperlink" Target="http://www.espnfc.us/match?gameId=224322" TargetMode="External"/></Relationships>
</file>

<file path=xl/worksheets/_rels/sheet7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espnfc.us/report?gameId=402500" TargetMode="External"/><Relationship Id="rId107" Type="http://schemas.openxmlformats.org/officeDocument/2006/relationships/hyperlink" Target="http://www.espnfc.us/report?gameId=405700" TargetMode="External"/><Relationship Id="rId108" Type="http://schemas.openxmlformats.org/officeDocument/2006/relationships/hyperlink" Target="http://www.espnfc.us/report?gameId=402517" TargetMode="External"/><Relationship Id="rId109" Type="http://schemas.openxmlformats.org/officeDocument/2006/relationships/hyperlink" Target="http://www.espnfc.us/report?gameId=408015" TargetMode="External"/><Relationship Id="rId70" Type="http://schemas.openxmlformats.org/officeDocument/2006/relationships/hyperlink" Target="http://www.espnfc.us/report?gameId=402260" TargetMode="External"/><Relationship Id="rId71" Type="http://schemas.openxmlformats.org/officeDocument/2006/relationships/hyperlink" Target="http://www.espnfc.us/report?gameId=419898" TargetMode="External"/><Relationship Id="rId72" Type="http://schemas.openxmlformats.org/officeDocument/2006/relationships/hyperlink" Target="http://www.espnfc.us/report?gameId=402276" TargetMode="External"/><Relationship Id="rId73" Type="http://schemas.openxmlformats.org/officeDocument/2006/relationships/hyperlink" Target="http://www.espnfc.us/report?gameId=419900" TargetMode="External"/><Relationship Id="rId74" Type="http://schemas.openxmlformats.org/officeDocument/2006/relationships/hyperlink" Target="http://www.espnfc.us/report?gameId=402280" TargetMode="External"/><Relationship Id="rId75" Type="http://schemas.openxmlformats.org/officeDocument/2006/relationships/hyperlink" Target="http://www.espnfc.us/report?gameId=402294" TargetMode="External"/><Relationship Id="rId76" Type="http://schemas.openxmlformats.org/officeDocument/2006/relationships/hyperlink" Target="http://www.espnfc.us/report?gameId=402300" TargetMode="External"/><Relationship Id="rId77" Type="http://schemas.openxmlformats.org/officeDocument/2006/relationships/hyperlink" Target="http://www.espnfc.us/report?gameId=418411" TargetMode="External"/><Relationship Id="rId78" Type="http://schemas.openxmlformats.org/officeDocument/2006/relationships/hyperlink" Target="http://www.espnfc.us/report?gameId=402318" TargetMode="External"/><Relationship Id="rId79" Type="http://schemas.openxmlformats.org/officeDocument/2006/relationships/hyperlink" Target="http://www.espnfc.us/report?gameId=418412" TargetMode="External"/><Relationship Id="rId170" Type="http://schemas.openxmlformats.org/officeDocument/2006/relationships/hyperlink" Target="http://www.espnfc.us/match?gameId=380727" TargetMode="External"/><Relationship Id="rId171" Type="http://schemas.openxmlformats.org/officeDocument/2006/relationships/hyperlink" Target="http://www.espnfc.us/match?gameId=373099" TargetMode="External"/><Relationship Id="rId172" Type="http://schemas.openxmlformats.org/officeDocument/2006/relationships/hyperlink" Target="http://www.espnfc.us/match?gameId=373109" TargetMode="External"/><Relationship Id="rId173" Type="http://schemas.openxmlformats.org/officeDocument/2006/relationships/hyperlink" Target="http://www.espnfc.us/match?gameId=373124" TargetMode="External"/><Relationship Id="rId174" Type="http://schemas.openxmlformats.org/officeDocument/2006/relationships/hyperlink" Target="http://www.espnfc.us/match?gameId=380753" TargetMode="External"/><Relationship Id="rId175" Type="http://schemas.openxmlformats.org/officeDocument/2006/relationships/hyperlink" Target="http://www.espnfc.us/match?gameId=373128" TargetMode="External"/><Relationship Id="rId176" Type="http://schemas.openxmlformats.org/officeDocument/2006/relationships/hyperlink" Target="http://www.espnfc.us/match?gameId=373149" TargetMode="External"/><Relationship Id="rId177" Type="http://schemas.openxmlformats.org/officeDocument/2006/relationships/hyperlink" Target="http://www.espnfc.us/match?gameId=373164" TargetMode="External"/><Relationship Id="rId178" Type="http://schemas.openxmlformats.org/officeDocument/2006/relationships/hyperlink" Target="http://www.espnfc.us/match?gameId=373169" TargetMode="External"/><Relationship Id="rId179" Type="http://schemas.openxmlformats.org/officeDocument/2006/relationships/hyperlink" Target="http://www.espnfc.us/match?gameId=380775" TargetMode="External"/><Relationship Id="rId10" Type="http://schemas.openxmlformats.org/officeDocument/2006/relationships/hyperlink" Target="http://www.espnfc.us/report?gameId=446398" TargetMode="External"/><Relationship Id="rId11" Type="http://schemas.openxmlformats.org/officeDocument/2006/relationships/hyperlink" Target="http://www.espnfc.us/report?gameId=433672" TargetMode="External"/><Relationship Id="rId12" Type="http://schemas.openxmlformats.org/officeDocument/2006/relationships/hyperlink" Target="http://www.espnfc.us/report?gameId=431610" TargetMode="External"/><Relationship Id="rId13" Type="http://schemas.openxmlformats.org/officeDocument/2006/relationships/hyperlink" Target="http://www.espnfc.us/report?gameId=431614" TargetMode="External"/><Relationship Id="rId14" Type="http://schemas.openxmlformats.org/officeDocument/2006/relationships/hyperlink" Target="http://www.espnfc.us/report?gameId=433679" TargetMode="External"/><Relationship Id="rId15" Type="http://schemas.openxmlformats.org/officeDocument/2006/relationships/hyperlink" Target="http://www.espnfc.us/report?gameId=439163" TargetMode="External"/><Relationship Id="rId16" Type="http://schemas.openxmlformats.org/officeDocument/2006/relationships/hyperlink" Target="http://www.espnfc.us/report?gameId=433690" TargetMode="External"/><Relationship Id="rId17" Type="http://schemas.openxmlformats.org/officeDocument/2006/relationships/hyperlink" Target="http://www.espnfc.us/report?gameId=433699" TargetMode="External"/><Relationship Id="rId18" Type="http://schemas.openxmlformats.org/officeDocument/2006/relationships/hyperlink" Target="http://www.espnfc.us/report?gameId=433707" TargetMode="External"/><Relationship Id="rId19" Type="http://schemas.openxmlformats.org/officeDocument/2006/relationships/hyperlink" Target="http://www.espnfc.us/report?gameId=433726" TargetMode="External"/><Relationship Id="rId110" Type="http://schemas.openxmlformats.org/officeDocument/2006/relationships/hyperlink" Target="http://www.espnfc.us/report?gameId=408558" TargetMode="External"/><Relationship Id="rId111" Type="http://schemas.openxmlformats.org/officeDocument/2006/relationships/hyperlink" Target="http://www.espnfc.us/report?gameId=402521" TargetMode="External"/><Relationship Id="rId112" Type="http://schemas.openxmlformats.org/officeDocument/2006/relationships/hyperlink" Target="http://www.espnfc.us/report?gameId=405708" TargetMode="External"/><Relationship Id="rId113" Type="http://schemas.openxmlformats.org/officeDocument/2006/relationships/hyperlink" Target="http://www.espnfc.us/report?gameId=402530" TargetMode="External"/><Relationship Id="rId114" Type="http://schemas.openxmlformats.org/officeDocument/2006/relationships/hyperlink" Target="http://www.espnfc.us/report?gameId=402541" TargetMode="External"/><Relationship Id="rId115" Type="http://schemas.openxmlformats.org/officeDocument/2006/relationships/hyperlink" Target="http://www.espnfc.us/report?gameId=405730" TargetMode="External"/><Relationship Id="rId116" Type="http://schemas.openxmlformats.org/officeDocument/2006/relationships/hyperlink" Target="http://www.espnfc.us/report?gameId=402551" TargetMode="External"/><Relationship Id="rId117" Type="http://schemas.openxmlformats.org/officeDocument/2006/relationships/hyperlink" Target="http://www.espnfc.us/report?gameId=406397" TargetMode="External"/><Relationship Id="rId118" Type="http://schemas.openxmlformats.org/officeDocument/2006/relationships/hyperlink" Target="http://www.espnfc.us/report?gameId=405021" TargetMode="External"/><Relationship Id="rId119" Type="http://schemas.openxmlformats.org/officeDocument/2006/relationships/hyperlink" Target="http://www.espnfc.us/report?gameId=402561" TargetMode="External"/><Relationship Id="rId200" Type="http://schemas.openxmlformats.org/officeDocument/2006/relationships/hyperlink" Target="http://www.espnfc.us/match?gameId=348244" TargetMode="External"/><Relationship Id="rId201" Type="http://schemas.openxmlformats.org/officeDocument/2006/relationships/hyperlink" Target="http://www.espnfc.us/match?gameId=332218" TargetMode="External"/><Relationship Id="rId202" Type="http://schemas.openxmlformats.org/officeDocument/2006/relationships/hyperlink" Target="http://www.espnfc.us/match?gameId=332214" TargetMode="External"/><Relationship Id="rId203" Type="http://schemas.openxmlformats.org/officeDocument/2006/relationships/hyperlink" Target="http://www.espnfc.us/match?gameId=348259" TargetMode="External"/><Relationship Id="rId204" Type="http://schemas.openxmlformats.org/officeDocument/2006/relationships/hyperlink" Target="http://www.espnfc.us/match?gameId=358618" TargetMode="External"/><Relationship Id="rId205" Type="http://schemas.openxmlformats.org/officeDocument/2006/relationships/hyperlink" Target="http://www.espnfc.us/match?gameId=348262" TargetMode="External"/><Relationship Id="rId206" Type="http://schemas.openxmlformats.org/officeDocument/2006/relationships/hyperlink" Target="http://www.espnfc.us/match?gameId=348273" TargetMode="External"/><Relationship Id="rId207" Type="http://schemas.openxmlformats.org/officeDocument/2006/relationships/hyperlink" Target="http://www.espnfc.us/match?gameId=360215" TargetMode="External"/><Relationship Id="rId208" Type="http://schemas.openxmlformats.org/officeDocument/2006/relationships/hyperlink" Target="http://www.espnfc.us/match?gameId=348287" TargetMode="External"/><Relationship Id="rId209" Type="http://schemas.openxmlformats.org/officeDocument/2006/relationships/hyperlink" Target="http://www.espnfc.us/match?gameId=358624" TargetMode="External"/><Relationship Id="rId1" Type="http://schemas.openxmlformats.org/officeDocument/2006/relationships/hyperlink" Target="http://www.espnfc.us/report?gameId=443683" TargetMode="External"/><Relationship Id="rId2" Type="http://schemas.openxmlformats.org/officeDocument/2006/relationships/hyperlink" Target="http://www.espnfc.us/report?gameId=433597" TargetMode="External"/><Relationship Id="rId3" Type="http://schemas.openxmlformats.org/officeDocument/2006/relationships/hyperlink" Target="http://www.espnfc.us/report?gameId=433610" TargetMode="External"/><Relationship Id="rId4" Type="http://schemas.openxmlformats.org/officeDocument/2006/relationships/hyperlink" Target="http://www.espnfc.us/report?gameId=433617" TargetMode="External"/><Relationship Id="rId5" Type="http://schemas.openxmlformats.org/officeDocument/2006/relationships/hyperlink" Target="http://www.espnfc.us/report?gameId=433635" TargetMode="External"/><Relationship Id="rId6" Type="http://schemas.openxmlformats.org/officeDocument/2006/relationships/hyperlink" Target="http://www.espnfc.us/report?gameId=433638" TargetMode="External"/><Relationship Id="rId7" Type="http://schemas.openxmlformats.org/officeDocument/2006/relationships/hyperlink" Target="http://www.espnfc.us/report?gameId=433655" TargetMode="External"/><Relationship Id="rId8" Type="http://schemas.openxmlformats.org/officeDocument/2006/relationships/hyperlink" Target="http://www.espnfc.us/report?gameId=446392" TargetMode="External"/><Relationship Id="rId9" Type="http://schemas.openxmlformats.org/officeDocument/2006/relationships/hyperlink" Target="http://www.espnfc.us/report?gameId=433658" TargetMode="External"/><Relationship Id="rId80" Type="http://schemas.openxmlformats.org/officeDocument/2006/relationships/hyperlink" Target="http://www.espnfc.us/report?gameId=402321" TargetMode="External"/><Relationship Id="rId81" Type="http://schemas.openxmlformats.org/officeDocument/2006/relationships/hyperlink" Target="http://www.espnfc.us/report?gameId=402329" TargetMode="External"/><Relationship Id="rId82" Type="http://schemas.openxmlformats.org/officeDocument/2006/relationships/hyperlink" Target="http://www.espnfc.us/report?gameId=402341" TargetMode="External"/><Relationship Id="rId83" Type="http://schemas.openxmlformats.org/officeDocument/2006/relationships/hyperlink" Target="http://www.espnfc.us/report?gameId=414083" TargetMode="External"/><Relationship Id="rId84" Type="http://schemas.openxmlformats.org/officeDocument/2006/relationships/hyperlink" Target="http://www.espnfc.us/report?gameId=402356" TargetMode="External"/><Relationship Id="rId85" Type="http://schemas.openxmlformats.org/officeDocument/2006/relationships/hyperlink" Target="http://www.espnfc.us/report?gameId=410543" TargetMode="External"/><Relationship Id="rId86" Type="http://schemas.openxmlformats.org/officeDocument/2006/relationships/hyperlink" Target="http://www.espnfc.us/report?gameId=402361" TargetMode="External"/><Relationship Id="rId87" Type="http://schemas.openxmlformats.org/officeDocument/2006/relationships/hyperlink" Target="http://www.espnfc.us/report?gameId=402375" TargetMode="External"/><Relationship Id="rId88" Type="http://schemas.openxmlformats.org/officeDocument/2006/relationships/hyperlink" Target="http://www.espnfc.us/match?gameId=414239" TargetMode="External"/><Relationship Id="rId89" Type="http://schemas.openxmlformats.org/officeDocument/2006/relationships/hyperlink" Target="http://www.espnfc.us/report?gameId=402381" TargetMode="External"/><Relationship Id="rId180" Type="http://schemas.openxmlformats.org/officeDocument/2006/relationships/hyperlink" Target="http://www.espnfc.us/match?gameId=373185" TargetMode="External"/><Relationship Id="rId181" Type="http://schemas.openxmlformats.org/officeDocument/2006/relationships/hyperlink" Target="http://www.espnfc.us/match?gameId=332232" TargetMode="External"/><Relationship Id="rId182" Type="http://schemas.openxmlformats.org/officeDocument/2006/relationships/hyperlink" Target="http://www.espnfc.us/match?gameId=373189" TargetMode="External"/><Relationship Id="rId183" Type="http://schemas.openxmlformats.org/officeDocument/2006/relationships/hyperlink" Target="http://www.espnfc.us/match?gameId=373410" TargetMode="External"/><Relationship Id="rId184" Type="http://schemas.openxmlformats.org/officeDocument/2006/relationships/hyperlink" Target="http://www.espnfc.us/match?gameId=373409" TargetMode="External"/><Relationship Id="rId185" Type="http://schemas.openxmlformats.org/officeDocument/2006/relationships/hyperlink" Target="http://www.espnfc.us/match?gameId=373213" TargetMode="External"/><Relationship Id="rId186" Type="http://schemas.openxmlformats.org/officeDocument/2006/relationships/hyperlink" Target="http://www.espnfc.us/match?gameId=364617" TargetMode="External"/><Relationship Id="rId187" Type="http://schemas.openxmlformats.org/officeDocument/2006/relationships/hyperlink" Target="http://www.espnfc.us/match?gameId=332226" TargetMode="External"/><Relationship Id="rId188" Type="http://schemas.openxmlformats.org/officeDocument/2006/relationships/hyperlink" Target="http://www.espnfc.us/match?gameId=332222" TargetMode="External"/><Relationship Id="rId189" Type="http://schemas.openxmlformats.org/officeDocument/2006/relationships/hyperlink" Target="http://www.espnfc.us/match?gameId=360175" TargetMode="External"/><Relationship Id="rId20" Type="http://schemas.openxmlformats.org/officeDocument/2006/relationships/hyperlink" Target="http://www.espnfc.us/report?gameId=439172" TargetMode="External"/><Relationship Id="rId21" Type="http://schemas.openxmlformats.org/officeDocument/2006/relationships/hyperlink" Target="http://www.espnfc.us/report?gameId=433727" TargetMode="External"/><Relationship Id="rId22" Type="http://schemas.openxmlformats.org/officeDocument/2006/relationships/hyperlink" Target="http://www.espnfc.us/report?gameId=433737" TargetMode="External"/><Relationship Id="rId23" Type="http://schemas.openxmlformats.org/officeDocument/2006/relationships/hyperlink" Target="http://www.espnfc.us/report?gameId=433740" TargetMode="External"/><Relationship Id="rId24" Type="http://schemas.openxmlformats.org/officeDocument/2006/relationships/hyperlink" Target="http://www.espnfc.us/report?gameId=433748" TargetMode="External"/><Relationship Id="rId25" Type="http://schemas.openxmlformats.org/officeDocument/2006/relationships/hyperlink" Target="http://www.espnfc.us/report?gameId=442989" TargetMode="External"/><Relationship Id="rId26" Type="http://schemas.openxmlformats.org/officeDocument/2006/relationships/hyperlink" Target="http://www.espnfc.us/report?gameId=433759" TargetMode="External"/><Relationship Id="rId27" Type="http://schemas.openxmlformats.org/officeDocument/2006/relationships/hyperlink" Target="http://www.espnfc.us/report?gameId=441180" TargetMode="External"/><Relationship Id="rId28" Type="http://schemas.openxmlformats.org/officeDocument/2006/relationships/hyperlink" Target="http://www.espnfc.us/report?gameId=433768" TargetMode="External"/><Relationship Id="rId29" Type="http://schemas.openxmlformats.org/officeDocument/2006/relationships/hyperlink" Target="http://www.espnfc.us/report?gameId=433778" TargetMode="External"/><Relationship Id="rId120" Type="http://schemas.openxmlformats.org/officeDocument/2006/relationships/hyperlink" Target="http://www.espnfc.us/report?gameId=405748" TargetMode="External"/><Relationship Id="rId121" Type="http://schemas.openxmlformats.org/officeDocument/2006/relationships/hyperlink" Target="http://www.espnfc.us/report?gameId=402573" TargetMode="External"/><Relationship Id="rId122" Type="http://schemas.openxmlformats.org/officeDocument/2006/relationships/hyperlink" Target="http://www.espnfc.us/report?gameId=402581" TargetMode="External"/><Relationship Id="rId123" Type="http://schemas.openxmlformats.org/officeDocument/2006/relationships/hyperlink" Target="http://www.espnfc.us/report?gameId=402590" TargetMode="External"/><Relationship Id="rId124" Type="http://schemas.openxmlformats.org/officeDocument/2006/relationships/hyperlink" Target="http://www.espnfc.us/report?gameId=405754" TargetMode="External"/><Relationship Id="rId125" Type="http://schemas.openxmlformats.org/officeDocument/2006/relationships/hyperlink" Target="http://www.espnfc.us/report?gameId=402599" TargetMode="External"/><Relationship Id="rId126" Type="http://schemas.openxmlformats.org/officeDocument/2006/relationships/hyperlink" Target="http://www.espnfc.us/report?gameId=402610" TargetMode="External"/><Relationship Id="rId127" Type="http://schemas.openxmlformats.org/officeDocument/2006/relationships/hyperlink" Target="http://www.espnfc.us/report?gameId=402623" TargetMode="External"/><Relationship Id="rId128" Type="http://schemas.openxmlformats.org/officeDocument/2006/relationships/hyperlink" Target="http://www.espnfc.us/report?gameId=383239" TargetMode="External"/><Relationship Id="rId129" Type="http://schemas.openxmlformats.org/officeDocument/2006/relationships/hyperlink" Target="http://www.espnfc.us/report?gameId=383241" TargetMode="External"/><Relationship Id="rId210" Type="http://schemas.openxmlformats.org/officeDocument/2006/relationships/hyperlink" Target="http://www.espnfc.us/match?gameId=348290" TargetMode="External"/><Relationship Id="rId211" Type="http://schemas.openxmlformats.org/officeDocument/2006/relationships/hyperlink" Target="http://www.espnfc.us/match?gameId=348300" TargetMode="External"/><Relationship Id="rId212" Type="http://schemas.openxmlformats.org/officeDocument/2006/relationships/hyperlink" Target="http://www.espnfc.us/match?gameId=348307" TargetMode="External"/><Relationship Id="rId213" Type="http://schemas.openxmlformats.org/officeDocument/2006/relationships/hyperlink" Target="http://www.espnfc.us/match?gameId=360213" TargetMode="External"/><Relationship Id="rId214" Type="http://schemas.openxmlformats.org/officeDocument/2006/relationships/hyperlink" Target="http://www.espnfc.us/match?gameId=348321" TargetMode="External"/><Relationship Id="rId215" Type="http://schemas.openxmlformats.org/officeDocument/2006/relationships/hyperlink" Target="http://www.espnfc.us/match?gameId=359768" TargetMode="External"/><Relationship Id="rId216" Type="http://schemas.openxmlformats.org/officeDocument/2006/relationships/hyperlink" Target="http://www.espnfc.us/match?gameId=348326" TargetMode="External"/><Relationship Id="rId217" Type="http://schemas.openxmlformats.org/officeDocument/2006/relationships/hyperlink" Target="http://www.espnfc.us/match?gameId=359098" TargetMode="External"/><Relationship Id="rId218" Type="http://schemas.openxmlformats.org/officeDocument/2006/relationships/hyperlink" Target="http://www.espnfc.us/match?gameId=348334" TargetMode="External"/><Relationship Id="rId219" Type="http://schemas.openxmlformats.org/officeDocument/2006/relationships/hyperlink" Target="http://www.espnfc.us/match?gameId=358207" TargetMode="External"/><Relationship Id="rId90" Type="http://schemas.openxmlformats.org/officeDocument/2006/relationships/hyperlink" Target="http://www.espnfc.us/report?gameId=410547" TargetMode="External"/><Relationship Id="rId91" Type="http://schemas.openxmlformats.org/officeDocument/2006/relationships/hyperlink" Target="http://www.espnfc.us/report?gameId=402394" TargetMode="External"/><Relationship Id="rId92" Type="http://schemas.openxmlformats.org/officeDocument/2006/relationships/hyperlink" Target="http://www.espnfc.us/report?gameId=402406" TargetMode="External"/><Relationship Id="rId93" Type="http://schemas.openxmlformats.org/officeDocument/2006/relationships/hyperlink" Target="http://www.espnfc.us/match?gameId=414242" TargetMode="External"/><Relationship Id="rId94" Type="http://schemas.openxmlformats.org/officeDocument/2006/relationships/hyperlink" Target="http://www.espnfc.us/report?gameId=402410" TargetMode="External"/><Relationship Id="rId95" Type="http://schemas.openxmlformats.org/officeDocument/2006/relationships/hyperlink" Target="http://www.espnfc.us/report?gameId=402428" TargetMode="External"/><Relationship Id="rId96" Type="http://schemas.openxmlformats.org/officeDocument/2006/relationships/hyperlink" Target="http://www.espnfc.us/report?gameId=413172" TargetMode="External"/><Relationship Id="rId97" Type="http://schemas.openxmlformats.org/officeDocument/2006/relationships/hyperlink" Target="http://www.espnfc.us/report?gameId=402430" TargetMode="External"/><Relationship Id="rId98" Type="http://schemas.openxmlformats.org/officeDocument/2006/relationships/hyperlink" Target="http://www.espnfc.us/match?gameId=413173" TargetMode="External"/><Relationship Id="rId99" Type="http://schemas.openxmlformats.org/officeDocument/2006/relationships/hyperlink" Target="http://www.espnfc.us/report?gameId=402441" TargetMode="External"/><Relationship Id="rId190" Type="http://schemas.openxmlformats.org/officeDocument/2006/relationships/hyperlink" Target="http://www.espnfc.us/match?gameId=332202" TargetMode="External"/><Relationship Id="rId191" Type="http://schemas.openxmlformats.org/officeDocument/2006/relationships/hyperlink" Target="http://www.espnfc.us/match?gameId=393314" TargetMode="External"/><Relationship Id="rId192" Type="http://schemas.openxmlformats.org/officeDocument/2006/relationships/hyperlink" Target="http://www.espnfc.us/match?gameId=332190" TargetMode="External"/><Relationship Id="rId193" Type="http://schemas.openxmlformats.org/officeDocument/2006/relationships/hyperlink" Target="http://www.espnfc.us/match?gameId=348190" TargetMode="External"/><Relationship Id="rId194" Type="http://schemas.openxmlformats.org/officeDocument/2006/relationships/hyperlink" Target="http://www.espnfc.us/match?gameId=348206" TargetMode="External"/><Relationship Id="rId195" Type="http://schemas.openxmlformats.org/officeDocument/2006/relationships/hyperlink" Target="http://www.espnfc.us/match?gameId=364636" TargetMode="External"/><Relationship Id="rId196" Type="http://schemas.openxmlformats.org/officeDocument/2006/relationships/hyperlink" Target="http://www.espnfc.us/match?gameId=348208" TargetMode="External"/><Relationship Id="rId197" Type="http://schemas.openxmlformats.org/officeDocument/2006/relationships/hyperlink" Target="http://www.espnfc.us/match?gameId=364639" TargetMode="External"/><Relationship Id="rId198" Type="http://schemas.openxmlformats.org/officeDocument/2006/relationships/hyperlink" Target="http://www.espnfc.us/match?gameId=363609" TargetMode="External"/><Relationship Id="rId199" Type="http://schemas.openxmlformats.org/officeDocument/2006/relationships/hyperlink" Target="http://www.espnfc.us/match?gameId=363614" TargetMode="External"/><Relationship Id="rId30" Type="http://schemas.openxmlformats.org/officeDocument/2006/relationships/hyperlink" Target="http://www.espnfc.us/report?gameId=439442" TargetMode="External"/><Relationship Id="rId31" Type="http://schemas.openxmlformats.org/officeDocument/2006/relationships/hyperlink" Target="http://www.espnfc.us/report?gameId=433792" TargetMode="External"/><Relationship Id="rId32" Type="http://schemas.openxmlformats.org/officeDocument/2006/relationships/hyperlink" Target="http://www.espnfc.us/report?gameId=439452" TargetMode="External"/><Relationship Id="rId33" Type="http://schemas.openxmlformats.org/officeDocument/2006/relationships/hyperlink" Target="http://www.espnfc.us/report?gameId=433798" TargetMode="External"/><Relationship Id="rId34" Type="http://schemas.openxmlformats.org/officeDocument/2006/relationships/hyperlink" Target="http://www.espnfc.us/report?gameId=433814" TargetMode="External"/><Relationship Id="rId35" Type="http://schemas.openxmlformats.org/officeDocument/2006/relationships/hyperlink" Target="http://www.espnfc.us/report?gameId=437714" TargetMode="External"/><Relationship Id="rId36" Type="http://schemas.openxmlformats.org/officeDocument/2006/relationships/hyperlink" Target="http://www.espnfc.us/report?gameId=437716" TargetMode="External"/><Relationship Id="rId37" Type="http://schemas.openxmlformats.org/officeDocument/2006/relationships/hyperlink" Target="http://www.espnfc.us/report?gameId=433828" TargetMode="External"/><Relationship Id="rId38" Type="http://schemas.openxmlformats.org/officeDocument/2006/relationships/hyperlink" Target="http://www.espnfc.us/report?gameId=434178" TargetMode="External"/><Relationship Id="rId39" Type="http://schemas.openxmlformats.org/officeDocument/2006/relationships/hyperlink" Target="http://www.espnfc.us/report?gameId=433838" TargetMode="External"/><Relationship Id="rId130" Type="http://schemas.openxmlformats.org/officeDocument/2006/relationships/hyperlink" Target="http://www.espnfc.us/report?gameId=383244" TargetMode="External"/><Relationship Id="rId131" Type="http://schemas.openxmlformats.org/officeDocument/2006/relationships/hyperlink" Target="http://www.espnfc.us/report?gameId=383248" TargetMode="External"/><Relationship Id="rId132" Type="http://schemas.openxmlformats.org/officeDocument/2006/relationships/hyperlink" Target="http://www.espnfc.us/report?gameId=383262" TargetMode="External"/><Relationship Id="rId133" Type="http://schemas.openxmlformats.org/officeDocument/2006/relationships/hyperlink" Target="http://www.espnfc.us/report?gameId=383277" TargetMode="External"/><Relationship Id="rId220" Type="http://schemas.openxmlformats.org/officeDocument/2006/relationships/hyperlink" Target="http://www.espnfc.us/match?gameId=348345" TargetMode="External"/><Relationship Id="rId221" Type="http://schemas.openxmlformats.org/officeDocument/2006/relationships/hyperlink" Target="http://www.espnfc.us/match?gameId=350159" TargetMode="External"/><Relationship Id="rId222" Type="http://schemas.openxmlformats.org/officeDocument/2006/relationships/hyperlink" Target="http://www.espnfc.us/match?gameId=348362" TargetMode="External"/><Relationship Id="rId223" Type="http://schemas.openxmlformats.org/officeDocument/2006/relationships/hyperlink" Target="http://www.espnfc.us/match?gameId=358275" TargetMode="External"/><Relationship Id="rId224" Type="http://schemas.openxmlformats.org/officeDocument/2006/relationships/hyperlink" Target="http://www.espnfc.us/match?gameId=348370" TargetMode="External"/><Relationship Id="rId225" Type="http://schemas.openxmlformats.org/officeDocument/2006/relationships/hyperlink" Target="http://www.espnfc.us/match?gameId=355725" TargetMode="External"/><Relationship Id="rId226" Type="http://schemas.openxmlformats.org/officeDocument/2006/relationships/hyperlink" Target="http://www.espnfc.us/match?gameId=348379" TargetMode="External"/><Relationship Id="rId227" Type="http://schemas.openxmlformats.org/officeDocument/2006/relationships/hyperlink" Target="http://www.espnfc.us/match?gameId=348388" TargetMode="External"/><Relationship Id="rId228" Type="http://schemas.openxmlformats.org/officeDocument/2006/relationships/hyperlink" Target="http://www.espnfc.us/match?gameId=355697" TargetMode="External"/><Relationship Id="rId229" Type="http://schemas.openxmlformats.org/officeDocument/2006/relationships/hyperlink" Target="http://www.espnfc.us/match?gameId=348405" TargetMode="External"/><Relationship Id="rId134" Type="http://schemas.openxmlformats.org/officeDocument/2006/relationships/hyperlink" Target="http://www.espnfc.us/report?gameId=383293" TargetMode="External"/><Relationship Id="rId135" Type="http://schemas.openxmlformats.org/officeDocument/2006/relationships/hyperlink" Target="http://www.espnfc.us/report?gameId=386268" TargetMode="External"/><Relationship Id="rId136" Type="http://schemas.openxmlformats.org/officeDocument/2006/relationships/hyperlink" Target="http://www.espnfc.us/report?gameId=363975" TargetMode="External"/><Relationship Id="rId137" Type="http://schemas.openxmlformats.org/officeDocument/2006/relationships/hyperlink" Target="http://www.espnfc.us/match?gameId=372838" TargetMode="External"/><Relationship Id="rId138" Type="http://schemas.openxmlformats.org/officeDocument/2006/relationships/hyperlink" Target="http://www.espnfc.us/match?gameId=372848" TargetMode="External"/><Relationship Id="rId139" Type="http://schemas.openxmlformats.org/officeDocument/2006/relationships/hyperlink" Target="http://www.espnfc.us/match?gameId=372862" TargetMode="External"/><Relationship Id="rId40" Type="http://schemas.openxmlformats.org/officeDocument/2006/relationships/hyperlink" Target="http://www.espnfc.us/report?gameId=433853" TargetMode="External"/><Relationship Id="rId41" Type="http://schemas.openxmlformats.org/officeDocument/2006/relationships/hyperlink" Target="http://www.espnfc.us/report?gameId=434205" TargetMode="External"/><Relationship Id="rId42" Type="http://schemas.openxmlformats.org/officeDocument/2006/relationships/hyperlink" Target="http://www.espnfc.us/report?gameId=433859" TargetMode="External"/><Relationship Id="rId43" Type="http://schemas.openxmlformats.org/officeDocument/2006/relationships/hyperlink" Target="http://www.espnfc.us/report?gameId=433925" TargetMode="External"/><Relationship Id="rId44" Type="http://schemas.openxmlformats.org/officeDocument/2006/relationships/hyperlink" Target="http://www.espnfc.us/report?gameId=433931" TargetMode="External"/><Relationship Id="rId45" Type="http://schemas.openxmlformats.org/officeDocument/2006/relationships/hyperlink" Target="http://www.espnfc.us/report?gameId=433937" TargetMode="External"/><Relationship Id="rId46" Type="http://schemas.openxmlformats.org/officeDocument/2006/relationships/hyperlink" Target="http://www.espnfc.us/report?gameId=434258" TargetMode="External"/><Relationship Id="rId47" Type="http://schemas.openxmlformats.org/officeDocument/2006/relationships/hyperlink" Target="http://www.espnfc.us/report?gameId=433953" TargetMode="External"/><Relationship Id="rId48" Type="http://schemas.openxmlformats.org/officeDocument/2006/relationships/hyperlink" Target="http://www.espnfc.us/report?gameId=420728" TargetMode="External"/><Relationship Id="rId49" Type="http://schemas.openxmlformats.org/officeDocument/2006/relationships/hyperlink" Target="http://www.espnfc.us/report?gameId=433536" TargetMode="External"/><Relationship Id="rId140" Type="http://schemas.openxmlformats.org/officeDocument/2006/relationships/hyperlink" Target="http://www.espnfc.us/match?gameId=372869" TargetMode="External"/><Relationship Id="rId141" Type="http://schemas.openxmlformats.org/officeDocument/2006/relationships/hyperlink" Target="http://www.espnfc.us/match?gameId=372877" TargetMode="External"/><Relationship Id="rId142" Type="http://schemas.openxmlformats.org/officeDocument/2006/relationships/hyperlink" Target="http://www.espnfc.us/match?gameId=391361" TargetMode="External"/><Relationship Id="rId143" Type="http://schemas.openxmlformats.org/officeDocument/2006/relationships/hyperlink" Target="http://www.espnfc.us/match?gameId=372889" TargetMode="External"/><Relationship Id="rId144" Type="http://schemas.openxmlformats.org/officeDocument/2006/relationships/hyperlink" Target="http://www.espnfc.us/match?gameId=391318" TargetMode="External"/><Relationship Id="rId145" Type="http://schemas.openxmlformats.org/officeDocument/2006/relationships/hyperlink" Target="http://www.espnfc.us/match?gameId=372903" TargetMode="External"/><Relationship Id="rId146" Type="http://schemas.openxmlformats.org/officeDocument/2006/relationships/hyperlink" Target="http://www.espnfc.us/match?gameId=391324" TargetMode="External"/><Relationship Id="rId147" Type="http://schemas.openxmlformats.org/officeDocument/2006/relationships/hyperlink" Target="http://www.espnfc.us/match?gameId=372909" TargetMode="External"/><Relationship Id="rId148" Type="http://schemas.openxmlformats.org/officeDocument/2006/relationships/hyperlink" Target="http://www.espnfc.us/match?gameId=372918" TargetMode="External"/><Relationship Id="rId149" Type="http://schemas.openxmlformats.org/officeDocument/2006/relationships/hyperlink" Target="http://www.espnfc.us/match?gameId=372928" TargetMode="External"/><Relationship Id="rId230" Type="http://schemas.openxmlformats.org/officeDocument/2006/relationships/hyperlink" Target="http://www.espnfc.us/match?gameId=356169" TargetMode="External"/><Relationship Id="rId231" Type="http://schemas.openxmlformats.org/officeDocument/2006/relationships/hyperlink" Target="http://www.espnfc.us/match?gameId=348406" TargetMode="External"/><Relationship Id="rId232" Type="http://schemas.openxmlformats.org/officeDocument/2006/relationships/hyperlink" Target="http://www.espnfc.us/match?gameId=355694" TargetMode="External"/><Relationship Id="rId233" Type="http://schemas.openxmlformats.org/officeDocument/2006/relationships/hyperlink" Target="http://www.espnfc.us/match?gameId=348417" TargetMode="External"/><Relationship Id="rId234" Type="http://schemas.openxmlformats.org/officeDocument/2006/relationships/hyperlink" Target="http://www.espnfc.us/match?gameId=348424" TargetMode="External"/><Relationship Id="rId235" Type="http://schemas.openxmlformats.org/officeDocument/2006/relationships/hyperlink" Target="http://www.espnfc.us/match?gameId=355670" TargetMode="External"/><Relationship Id="rId236" Type="http://schemas.openxmlformats.org/officeDocument/2006/relationships/hyperlink" Target="http://www.espnfc.us/match?gameId=348435" TargetMode="External"/><Relationship Id="rId237" Type="http://schemas.openxmlformats.org/officeDocument/2006/relationships/hyperlink" Target="http://www.espnfc.us/match?gameId=332212" TargetMode="External"/><Relationship Id="rId238" Type="http://schemas.openxmlformats.org/officeDocument/2006/relationships/hyperlink" Target="http://www.espnfc.us/match?gameId=332206" TargetMode="External"/><Relationship Id="rId239" Type="http://schemas.openxmlformats.org/officeDocument/2006/relationships/hyperlink" Target="http://www.espnfc.us/match?gameId=348447" TargetMode="External"/><Relationship Id="rId50" Type="http://schemas.openxmlformats.org/officeDocument/2006/relationships/hyperlink" Target="http://www.espnfc.us/report?gameId=433964" TargetMode="External"/><Relationship Id="rId51" Type="http://schemas.openxmlformats.org/officeDocument/2006/relationships/hyperlink" Target="http://www.espnfc.us/report?gameId=433971" TargetMode="External"/><Relationship Id="rId52" Type="http://schemas.openxmlformats.org/officeDocument/2006/relationships/hyperlink" Target="http://www.espnfc.us/report?gameId=427685" TargetMode="External"/><Relationship Id="rId53" Type="http://schemas.openxmlformats.org/officeDocument/2006/relationships/hyperlink" Target="http://www.espnfc.us/report?gameId=427686" TargetMode="External"/><Relationship Id="rId54" Type="http://schemas.openxmlformats.org/officeDocument/2006/relationships/hyperlink" Target="http://www.espnfc.us/report?gameId=432782" TargetMode="External"/><Relationship Id="rId55" Type="http://schemas.openxmlformats.org/officeDocument/2006/relationships/hyperlink" Target="http://www.espnfc.us/report?gameId=424357" TargetMode="External"/><Relationship Id="rId56" Type="http://schemas.openxmlformats.org/officeDocument/2006/relationships/hyperlink" Target="http://www.espnfc.us/match?gameId=424359" TargetMode="External"/><Relationship Id="rId57" Type="http://schemas.openxmlformats.org/officeDocument/2006/relationships/hyperlink" Target="http://www.espnfc.us/report?gameId=424362" TargetMode="External"/><Relationship Id="rId58" Type="http://schemas.openxmlformats.org/officeDocument/2006/relationships/hyperlink" Target="http://www.espnfc.us/report?gameId=409841" TargetMode="External"/><Relationship Id="rId59" Type="http://schemas.openxmlformats.org/officeDocument/2006/relationships/hyperlink" Target="http://www.espnfc.us/report?gameId=409847" TargetMode="External"/><Relationship Id="rId150" Type="http://schemas.openxmlformats.org/officeDocument/2006/relationships/hyperlink" Target="http://www.espnfc.us/match?gameId=372942" TargetMode="External"/><Relationship Id="rId151" Type="http://schemas.openxmlformats.org/officeDocument/2006/relationships/hyperlink" Target="http://www.espnfc.us/match?gameId=383634" TargetMode="External"/><Relationship Id="rId152" Type="http://schemas.openxmlformats.org/officeDocument/2006/relationships/hyperlink" Target="http://www.espnfc.us/match?gameId=372949" TargetMode="External"/><Relationship Id="rId153" Type="http://schemas.openxmlformats.org/officeDocument/2006/relationships/hyperlink" Target="http://www.espnfc.us/match?gameId=384138" TargetMode="External"/><Relationship Id="rId154" Type="http://schemas.openxmlformats.org/officeDocument/2006/relationships/hyperlink" Target="http://www.espnfc.us/match?gameId=372957" TargetMode="External"/><Relationship Id="rId155" Type="http://schemas.openxmlformats.org/officeDocument/2006/relationships/hyperlink" Target="http://www.espnfc.us/match?gameId=372969" TargetMode="External"/><Relationship Id="rId156" Type="http://schemas.openxmlformats.org/officeDocument/2006/relationships/hyperlink" Target="http://www.espnfc.us/match?gameId=383643" TargetMode="External"/><Relationship Id="rId157" Type="http://schemas.openxmlformats.org/officeDocument/2006/relationships/hyperlink" Target="http://www.espnfc.us/match?gameId=372981" TargetMode="External"/><Relationship Id="rId158" Type="http://schemas.openxmlformats.org/officeDocument/2006/relationships/hyperlink" Target="http://www.espnfc.us/match?gameId=387336" TargetMode="External"/><Relationship Id="rId159" Type="http://schemas.openxmlformats.org/officeDocument/2006/relationships/hyperlink" Target="http://www.espnfc.us/match?gameId=372989" TargetMode="External"/><Relationship Id="rId240" Type="http://schemas.openxmlformats.org/officeDocument/2006/relationships/hyperlink" Target="http://www.espnfc.us/match?gameId=355653" TargetMode="External"/><Relationship Id="rId241" Type="http://schemas.openxmlformats.org/officeDocument/2006/relationships/hyperlink" Target="http://www.espnfc.us/match?gameId=348453" TargetMode="External"/><Relationship Id="rId242" Type="http://schemas.openxmlformats.org/officeDocument/2006/relationships/hyperlink" Target="http://www.espnfc.us/match?gameId=348462" TargetMode="External"/><Relationship Id="rId243" Type="http://schemas.openxmlformats.org/officeDocument/2006/relationships/hyperlink" Target="http://www.espnfc.us/match?gameId=355645" TargetMode="External"/><Relationship Id="rId244" Type="http://schemas.openxmlformats.org/officeDocument/2006/relationships/hyperlink" Target="http://www.espnfc.us/match?gameId=348470" TargetMode="External"/><Relationship Id="rId245" Type="http://schemas.openxmlformats.org/officeDocument/2006/relationships/hyperlink" Target="http://www.espnfc.us/match?gameId=332202" TargetMode="External"/><Relationship Id="rId246" Type="http://schemas.openxmlformats.org/officeDocument/2006/relationships/drawing" Target="../drawings/drawing7.xml"/><Relationship Id="rId60" Type="http://schemas.openxmlformats.org/officeDocument/2006/relationships/hyperlink" Target="http://www.espnfc.us/report?gameId=409853" TargetMode="External"/><Relationship Id="rId61" Type="http://schemas.openxmlformats.org/officeDocument/2006/relationships/hyperlink" Target="http://www.espnfc.us/report?gameId=444696" TargetMode="External"/><Relationship Id="rId62" Type="http://schemas.openxmlformats.org/officeDocument/2006/relationships/hyperlink" Target="http://www.espnfc.us/report?gameId=444699" TargetMode="External"/><Relationship Id="rId63" Type="http://schemas.openxmlformats.org/officeDocument/2006/relationships/hyperlink" Target="http://www.espnfc.us/report?gameId=444700" TargetMode="External"/><Relationship Id="rId64" Type="http://schemas.openxmlformats.org/officeDocument/2006/relationships/hyperlink" Target="http://www.espnfc.us/report?gameId=444713" TargetMode="External"/><Relationship Id="rId65" Type="http://schemas.openxmlformats.org/officeDocument/2006/relationships/hyperlink" Target="http://www.espnfc.us/report?gameId=444721" TargetMode="External"/><Relationship Id="rId66" Type="http://schemas.openxmlformats.org/officeDocument/2006/relationships/hyperlink" Target="http://www.espnfc.us/report?gameId=448440" TargetMode="External"/><Relationship Id="rId67" Type="http://schemas.openxmlformats.org/officeDocument/2006/relationships/hyperlink" Target="http://www.espnfc.us/report?gameId=420246" TargetMode="External"/><Relationship Id="rId68" Type="http://schemas.openxmlformats.org/officeDocument/2006/relationships/hyperlink" Target="http://www.espnfc.us/report?gameId=417151" TargetMode="External"/><Relationship Id="rId69" Type="http://schemas.openxmlformats.org/officeDocument/2006/relationships/hyperlink" Target="http://www.espnfc.us/report?gameId=402251" TargetMode="External"/><Relationship Id="rId160" Type="http://schemas.openxmlformats.org/officeDocument/2006/relationships/hyperlink" Target="http://www.espnfc.us/match?gameId=387335" TargetMode="External"/><Relationship Id="rId161" Type="http://schemas.openxmlformats.org/officeDocument/2006/relationships/hyperlink" Target="http://www.espnfc.us/match?gameId=373006" TargetMode="External"/><Relationship Id="rId162" Type="http://schemas.openxmlformats.org/officeDocument/2006/relationships/hyperlink" Target="http://www.espnfc.us/match?gameId=386739" TargetMode="External"/><Relationship Id="rId163" Type="http://schemas.openxmlformats.org/officeDocument/2006/relationships/hyperlink" Target="http://www.espnfc.us/match?gameId=373014" TargetMode="External"/><Relationship Id="rId164" Type="http://schemas.openxmlformats.org/officeDocument/2006/relationships/hyperlink" Target="http://www.espnfc.us/match?gameId=386735" TargetMode="External"/><Relationship Id="rId165" Type="http://schemas.openxmlformats.org/officeDocument/2006/relationships/hyperlink" Target="http://www.espnfc.us/match?gameId=373018" TargetMode="External"/><Relationship Id="rId166" Type="http://schemas.openxmlformats.org/officeDocument/2006/relationships/hyperlink" Target="http://www.espnfc.us/match?gameId=383903" TargetMode="External"/><Relationship Id="rId167" Type="http://schemas.openxmlformats.org/officeDocument/2006/relationships/hyperlink" Target="http://www.espnfc.us/match?gameId=373028" TargetMode="External"/><Relationship Id="rId168" Type="http://schemas.openxmlformats.org/officeDocument/2006/relationships/hyperlink" Target="http://www.espnfc.us/match?gameId=383896" TargetMode="External"/><Relationship Id="rId169" Type="http://schemas.openxmlformats.org/officeDocument/2006/relationships/hyperlink" Target="http://www.espnfc.us/match?gameId=373089" TargetMode="External"/><Relationship Id="rId100" Type="http://schemas.openxmlformats.org/officeDocument/2006/relationships/hyperlink" Target="http://www.espnfc.us/report?gameId=402450" TargetMode="External"/><Relationship Id="rId101" Type="http://schemas.openxmlformats.org/officeDocument/2006/relationships/hyperlink" Target="http://www.espnfc.us/report?gameId=410805" TargetMode="External"/><Relationship Id="rId102" Type="http://schemas.openxmlformats.org/officeDocument/2006/relationships/hyperlink" Target="http://www.espnfc.us/report?gameId=402471" TargetMode="External"/><Relationship Id="rId103" Type="http://schemas.openxmlformats.org/officeDocument/2006/relationships/hyperlink" Target="http://www.espnfc.us/report?gameId=402480" TargetMode="External"/><Relationship Id="rId104" Type="http://schemas.openxmlformats.org/officeDocument/2006/relationships/hyperlink" Target="http://www.espnfc.us/report?gameId=405679" TargetMode="External"/><Relationship Id="rId105" Type="http://schemas.openxmlformats.org/officeDocument/2006/relationships/hyperlink" Target="http://www.espnfc.us/report?gameId=402493" TargetMode="External"/></Relationships>
</file>

<file path=xl/worksheets/_rels/sheet8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espnfc.us/match?gameId=22038" TargetMode="External"/><Relationship Id="rId21" Type="http://schemas.openxmlformats.org/officeDocument/2006/relationships/hyperlink" Target="http://www.espnfc.us/match?gameId=26315" TargetMode="External"/><Relationship Id="rId22" Type="http://schemas.openxmlformats.org/officeDocument/2006/relationships/hyperlink" Target="http://www.espnfc.us/match?gameId=21948" TargetMode="External"/><Relationship Id="rId23" Type="http://schemas.openxmlformats.org/officeDocument/2006/relationships/hyperlink" Target="http://www.espnfc.us/match?gameId=21816" TargetMode="External"/><Relationship Id="rId24" Type="http://schemas.openxmlformats.org/officeDocument/2006/relationships/hyperlink" Target="http://www.espnfc.us/match?gameId=26063" TargetMode="External"/><Relationship Id="rId25" Type="http://schemas.openxmlformats.org/officeDocument/2006/relationships/hyperlink" Target="http://www.espnfc.us/match?gameId=21665" TargetMode="External"/><Relationship Id="rId26" Type="http://schemas.openxmlformats.org/officeDocument/2006/relationships/hyperlink" Target="http://www.espnfc.us/match?gameId=21331" TargetMode="External"/><Relationship Id="rId27" Type="http://schemas.openxmlformats.org/officeDocument/2006/relationships/hyperlink" Target="http://www.espnfc.us/match?gameId=21164" TargetMode="External"/><Relationship Id="rId28" Type="http://schemas.openxmlformats.org/officeDocument/2006/relationships/hyperlink" Target="http://www.espnfc.us/match?gameId=21061" TargetMode="External"/><Relationship Id="rId29" Type="http://schemas.openxmlformats.org/officeDocument/2006/relationships/hyperlink" Target="http://www.espnfc.us/match?gameId=20627" TargetMode="External"/><Relationship Id="rId170" Type="http://schemas.openxmlformats.org/officeDocument/2006/relationships/hyperlink" Target="http://www.espnfc.us/match?gameId=188090" TargetMode="External"/><Relationship Id="rId171" Type="http://schemas.openxmlformats.org/officeDocument/2006/relationships/hyperlink" Target="http://www.espnfc.us/match?gameId=188076" TargetMode="External"/><Relationship Id="rId172" Type="http://schemas.openxmlformats.org/officeDocument/2006/relationships/hyperlink" Target="http://www.espnfc.us/match?gameId=188069" TargetMode="External"/><Relationship Id="rId173" Type="http://schemas.openxmlformats.org/officeDocument/2006/relationships/hyperlink" Target="http://www.espnfc.us/match?gameId=188058" TargetMode="External"/><Relationship Id="rId174" Type="http://schemas.openxmlformats.org/officeDocument/2006/relationships/hyperlink" Target="http://www.espnfc.us/match?gameId=188043" TargetMode="External"/><Relationship Id="rId175" Type="http://schemas.openxmlformats.org/officeDocument/2006/relationships/hyperlink" Target="http://www.espnfc.us/match?gameId=188825" TargetMode="External"/><Relationship Id="rId176" Type="http://schemas.openxmlformats.org/officeDocument/2006/relationships/hyperlink" Target="http://www.espnfc.us/match?gameId=188032" TargetMode="External"/><Relationship Id="rId177" Type="http://schemas.openxmlformats.org/officeDocument/2006/relationships/hyperlink" Target="http://www.espnfc.us/match?gameId=188027" TargetMode="External"/><Relationship Id="rId178" Type="http://schemas.openxmlformats.org/officeDocument/2006/relationships/hyperlink" Target="http://www.espnfc.us/match?gameId=188816" TargetMode="External"/><Relationship Id="rId179" Type="http://schemas.openxmlformats.org/officeDocument/2006/relationships/hyperlink" Target="http://www.espnfc.us/match?gameId=188014" TargetMode="External"/><Relationship Id="rId230" Type="http://schemas.openxmlformats.org/officeDocument/2006/relationships/hyperlink" Target="http://www.espnfc.us/match?gameId=210590" TargetMode="External"/><Relationship Id="rId231" Type="http://schemas.openxmlformats.org/officeDocument/2006/relationships/hyperlink" Target="http://www.espnfc.us/match?gameId=199166" TargetMode="External"/><Relationship Id="rId232" Type="http://schemas.openxmlformats.org/officeDocument/2006/relationships/hyperlink" Target="http://www.espnfc.us/match?gameId=205467" TargetMode="External"/><Relationship Id="rId233" Type="http://schemas.openxmlformats.org/officeDocument/2006/relationships/hyperlink" Target="http://www.espnfc.us/match?gameId=199159" TargetMode="External"/><Relationship Id="rId234" Type="http://schemas.openxmlformats.org/officeDocument/2006/relationships/hyperlink" Target="http://www.espnfc.us/match?gameId=199143" TargetMode="External"/><Relationship Id="rId235" Type="http://schemas.openxmlformats.org/officeDocument/2006/relationships/hyperlink" Target="http://www.espnfc.us/match?gameId=205464" TargetMode="External"/><Relationship Id="rId236" Type="http://schemas.openxmlformats.org/officeDocument/2006/relationships/hyperlink" Target="http://www.espnfc.us/match?gameId=199133" TargetMode="External"/><Relationship Id="rId237" Type="http://schemas.openxmlformats.org/officeDocument/2006/relationships/hyperlink" Target="http://www.espnfc.us/match?gameId=199126" TargetMode="External"/><Relationship Id="rId238" Type="http://schemas.openxmlformats.org/officeDocument/2006/relationships/hyperlink" Target="http://www.espnfc.us/match?gameId=205434" TargetMode="External"/><Relationship Id="rId239" Type="http://schemas.openxmlformats.org/officeDocument/2006/relationships/hyperlink" Target="http://www.espnfc.us/match?gameId=199116" TargetMode="External"/><Relationship Id="rId30" Type="http://schemas.openxmlformats.org/officeDocument/2006/relationships/hyperlink" Target="http://www.espnfc.us/match?gameId=17572" TargetMode="External"/><Relationship Id="rId31" Type="http://schemas.openxmlformats.org/officeDocument/2006/relationships/hyperlink" Target="http://www.espnfc.us/match?gameId=16441" TargetMode="External"/><Relationship Id="rId32" Type="http://schemas.openxmlformats.org/officeDocument/2006/relationships/hyperlink" Target="http://www.espnfc.us/match?gameId=19261" TargetMode="External"/><Relationship Id="rId33" Type="http://schemas.openxmlformats.org/officeDocument/2006/relationships/hyperlink" Target="http://www.espnfc.us/match?gameId=15862" TargetMode="External"/><Relationship Id="rId34" Type="http://schemas.openxmlformats.org/officeDocument/2006/relationships/hyperlink" Target="http://www.espnfc.us/match?gameId=14638" TargetMode="External"/><Relationship Id="rId35" Type="http://schemas.openxmlformats.org/officeDocument/2006/relationships/hyperlink" Target="http://www.espnfc.us/match?gameId=14157" TargetMode="External"/><Relationship Id="rId36" Type="http://schemas.openxmlformats.org/officeDocument/2006/relationships/hyperlink" Target="http://www.espnfc.us/match?gameId=65732" TargetMode="External"/><Relationship Id="rId37" Type="http://schemas.openxmlformats.org/officeDocument/2006/relationships/hyperlink" Target="http://www.espnfc.us/match?gameId=65698" TargetMode="External"/><Relationship Id="rId38" Type="http://schemas.openxmlformats.org/officeDocument/2006/relationships/hyperlink" Target="http://www.espnfc.us/match?gameId=65648" TargetMode="External"/><Relationship Id="rId39" Type="http://schemas.openxmlformats.org/officeDocument/2006/relationships/hyperlink" Target="http://www.espnfc.us/match?gameId=65596" TargetMode="External"/><Relationship Id="rId180" Type="http://schemas.openxmlformats.org/officeDocument/2006/relationships/hyperlink" Target="http://www.espnfc.us/match?gameId=188008" TargetMode="External"/><Relationship Id="rId181" Type="http://schemas.openxmlformats.org/officeDocument/2006/relationships/hyperlink" Target="http://www.espnfc.us/match?gameId=188792" TargetMode="External"/><Relationship Id="rId182" Type="http://schemas.openxmlformats.org/officeDocument/2006/relationships/hyperlink" Target="http://www.espnfc.us/match?gameId=188784" TargetMode="External"/><Relationship Id="rId183" Type="http://schemas.openxmlformats.org/officeDocument/2006/relationships/hyperlink" Target="http://www.espnfc.us/match?gameId=187962" TargetMode="External"/><Relationship Id="rId184" Type="http://schemas.openxmlformats.org/officeDocument/2006/relationships/hyperlink" Target="http://www.espnfc.us/match?gameId=187956" TargetMode="External"/><Relationship Id="rId185" Type="http://schemas.openxmlformats.org/officeDocument/2006/relationships/hyperlink" Target="http://www.espnfc.us/match?gameId=188769" TargetMode="External"/><Relationship Id="rId186" Type="http://schemas.openxmlformats.org/officeDocument/2006/relationships/hyperlink" Target="http://www.espnfc.us/match?gameId=187950" TargetMode="External"/><Relationship Id="rId187" Type="http://schemas.openxmlformats.org/officeDocument/2006/relationships/hyperlink" Target="http://www.espnfc.us/match?gameId=187935" TargetMode="External"/><Relationship Id="rId188" Type="http://schemas.openxmlformats.org/officeDocument/2006/relationships/hyperlink" Target="http://www.espnfc.us/match?gameId=187928" TargetMode="External"/><Relationship Id="rId189" Type="http://schemas.openxmlformats.org/officeDocument/2006/relationships/hyperlink" Target="http://www.espnfc.us/match?gameId=188744" TargetMode="External"/><Relationship Id="rId240" Type="http://schemas.openxmlformats.org/officeDocument/2006/relationships/hyperlink" Target="http://www.espnfc.us/match?gameId=199109" TargetMode="External"/><Relationship Id="rId241" Type="http://schemas.openxmlformats.org/officeDocument/2006/relationships/hyperlink" Target="http://www.espnfc.us/match?gameId=199100" TargetMode="External"/><Relationship Id="rId242" Type="http://schemas.openxmlformats.org/officeDocument/2006/relationships/hyperlink" Target="http://www.espnfc.us/match?gameId=199092" TargetMode="External"/><Relationship Id="rId243" Type="http://schemas.openxmlformats.org/officeDocument/2006/relationships/hyperlink" Target="http://www.espnfc.us/match?gameId=205341" TargetMode="External"/><Relationship Id="rId244" Type="http://schemas.openxmlformats.org/officeDocument/2006/relationships/hyperlink" Target="http://www.espnfc.us/match?gameId=191975" TargetMode="External"/><Relationship Id="rId245" Type="http://schemas.openxmlformats.org/officeDocument/2006/relationships/hyperlink" Target="http://www.espnfc.us/match?gameId=191971" TargetMode="External"/><Relationship Id="rId246" Type="http://schemas.openxmlformats.org/officeDocument/2006/relationships/hyperlink" Target="http://www.espnfc.us/match?gameId=191965" TargetMode="External"/><Relationship Id="rId247" Type="http://schemas.openxmlformats.org/officeDocument/2006/relationships/hyperlink" Target="http://www.espnfc.us/match?gameId=191949" TargetMode="External"/><Relationship Id="rId248" Type="http://schemas.openxmlformats.org/officeDocument/2006/relationships/hyperlink" Target="http://www.espnfc.us/match?gameId=191932" TargetMode="External"/><Relationship Id="rId249" Type="http://schemas.openxmlformats.org/officeDocument/2006/relationships/hyperlink" Target="http://www.espnfc.us/match?gameId=196048" TargetMode="External"/><Relationship Id="rId300" Type="http://schemas.openxmlformats.org/officeDocument/2006/relationships/hyperlink" Target="http://www.espnfc.us/match?gameId=251572" TargetMode="External"/><Relationship Id="rId301" Type="http://schemas.openxmlformats.org/officeDocument/2006/relationships/hyperlink" Target="http://www.espnfc.us/match?gameId=251580" TargetMode="External"/><Relationship Id="rId302" Type="http://schemas.openxmlformats.org/officeDocument/2006/relationships/hyperlink" Target="http://www.espnfc.us/match?gameId=251588" TargetMode="External"/><Relationship Id="rId303" Type="http://schemas.openxmlformats.org/officeDocument/2006/relationships/hyperlink" Target="http://www.espnfc.us/match?gameId=251599" TargetMode="External"/><Relationship Id="rId304" Type="http://schemas.openxmlformats.org/officeDocument/2006/relationships/hyperlink" Target="http://www.espnfc.us/match?gameId=251548" TargetMode="External"/><Relationship Id="rId305" Type="http://schemas.openxmlformats.org/officeDocument/2006/relationships/hyperlink" Target="http://www.espnfc.us/match?gameId=251542" TargetMode="External"/><Relationship Id="rId306" Type="http://schemas.openxmlformats.org/officeDocument/2006/relationships/hyperlink" Target="http://www.espnfc.us/match?gameId=251527" TargetMode="External"/><Relationship Id="rId307" Type="http://schemas.openxmlformats.org/officeDocument/2006/relationships/hyperlink" Target="http://www.espnfc.us/match?gameId=251519" TargetMode="External"/><Relationship Id="rId308" Type="http://schemas.openxmlformats.org/officeDocument/2006/relationships/hyperlink" Target="http://www.espnfc.us/match?gameId=234431" TargetMode="External"/><Relationship Id="rId309" Type="http://schemas.openxmlformats.org/officeDocument/2006/relationships/hyperlink" Target="http://www.espnfc.us/match?gameId=251497" TargetMode="External"/><Relationship Id="rId40" Type="http://schemas.openxmlformats.org/officeDocument/2006/relationships/hyperlink" Target="http://www.espnfc.us/match?gameId=65489" TargetMode="External"/><Relationship Id="rId41" Type="http://schemas.openxmlformats.org/officeDocument/2006/relationships/hyperlink" Target="http://www.espnfc.us/match?gameId=65475" TargetMode="External"/><Relationship Id="rId42" Type="http://schemas.openxmlformats.org/officeDocument/2006/relationships/hyperlink" Target="http://www.espnfc.us/match?gameId=65415" TargetMode="External"/><Relationship Id="rId43" Type="http://schemas.openxmlformats.org/officeDocument/2006/relationships/hyperlink" Target="http://www.espnfc.us/match?gameId=65314" TargetMode="External"/><Relationship Id="rId44" Type="http://schemas.openxmlformats.org/officeDocument/2006/relationships/hyperlink" Target="http://www.espnfc.us/match?gameId=65251" TargetMode="External"/><Relationship Id="rId45" Type="http://schemas.openxmlformats.org/officeDocument/2006/relationships/hyperlink" Target="http://www.espnfc.us/match?gameId=65199" TargetMode="External"/><Relationship Id="rId46" Type="http://schemas.openxmlformats.org/officeDocument/2006/relationships/hyperlink" Target="http://www.espnfc.us/match?gameId=65023" TargetMode="External"/><Relationship Id="rId47" Type="http://schemas.openxmlformats.org/officeDocument/2006/relationships/hyperlink" Target="http://www.espnfc.us/match?gameId=64971" TargetMode="External"/><Relationship Id="rId48" Type="http://schemas.openxmlformats.org/officeDocument/2006/relationships/hyperlink" Target="http://www.espnfc.us/match?gameId=64904" TargetMode="External"/><Relationship Id="rId49" Type="http://schemas.openxmlformats.org/officeDocument/2006/relationships/hyperlink" Target="http://www.espnfc.us/match?gameId=64852" TargetMode="External"/><Relationship Id="rId1" Type="http://schemas.openxmlformats.org/officeDocument/2006/relationships/hyperlink" Target="http://www.espnfc.us/match?gameId=24605" TargetMode="External"/><Relationship Id="rId2" Type="http://schemas.openxmlformats.org/officeDocument/2006/relationships/hyperlink" Target="http://www.espnfc.us/match?gameId=24557" TargetMode="External"/><Relationship Id="rId3" Type="http://schemas.openxmlformats.org/officeDocument/2006/relationships/hyperlink" Target="http://www.espnfc.us/match?gameId=24461" TargetMode="External"/><Relationship Id="rId4" Type="http://schemas.openxmlformats.org/officeDocument/2006/relationships/hyperlink" Target="http://www.espnfc.us/match?gameId=24362" TargetMode="External"/><Relationship Id="rId5" Type="http://schemas.openxmlformats.org/officeDocument/2006/relationships/hyperlink" Target="http://www.espnfc.us/match?gameId=47137" TargetMode="External"/><Relationship Id="rId6" Type="http://schemas.openxmlformats.org/officeDocument/2006/relationships/hyperlink" Target="http://www.espnfc.us/match?gameId=24245" TargetMode="External"/><Relationship Id="rId7" Type="http://schemas.openxmlformats.org/officeDocument/2006/relationships/hyperlink" Target="http://www.espnfc.us/match?gameId=23552" TargetMode="External"/><Relationship Id="rId8" Type="http://schemas.openxmlformats.org/officeDocument/2006/relationships/hyperlink" Target="http://www.espnfc.us/match?gameId=23412" TargetMode="External"/><Relationship Id="rId9" Type="http://schemas.openxmlformats.org/officeDocument/2006/relationships/hyperlink" Target="http://www.espnfc.us/match?gameId=38093" TargetMode="External"/><Relationship Id="rId190" Type="http://schemas.openxmlformats.org/officeDocument/2006/relationships/hyperlink" Target="http://www.espnfc.us/match?gameId=187915" TargetMode="External"/><Relationship Id="rId191" Type="http://schemas.openxmlformats.org/officeDocument/2006/relationships/hyperlink" Target="http://www.espnfc.us/match?gameId=188325" TargetMode="External"/><Relationship Id="rId192" Type="http://schemas.openxmlformats.org/officeDocument/2006/relationships/hyperlink" Target="http://www.espnfc.us/match?gameId=199439" TargetMode="External"/><Relationship Id="rId193" Type="http://schemas.openxmlformats.org/officeDocument/2006/relationships/hyperlink" Target="http://www.espnfc.us/match?gameId=216260" TargetMode="External"/><Relationship Id="rId194" Type="http://schemas.openxmlformats.org/officeDocument/2006/relationships/hyperlink" Target="http://www.espnfc.us/match?gameId=215447" TargetMode="External"/><Relationship Id="rId195" Type="http://schemas.openxmlformats.org/officeDocument/2006/relationships/hyperlink" Target="http://www.espnfc.us/match?gameId=215425" TargetMode="External"/><Relationship Id="rId196" Type="http://schemas.openxmlformats.org/officeDocument/2006/relationships/hyperlink" Target="http://www.espnfc.us/match?gameId=215090" TargetMode="External"/><Relationship Id="rId197" Type="http://schemas.openxmlformats.org/officeDocument/2006/relationships/hyperlink" Target="http://www.espnfc.us/match?gameId=199396" TargetMode="External"/><Relationship Id="rId198" Type="http://schemas.openxmlformats.org/officeDocument/2006/relationships/hyperlink" Target="http://www.espnfc.us/match?gameId=215115" TargetMode="External"/><Relationship Id="rId199" Type="http://schemas.openxmlformats.org/officeDocument/2006/relationships/hyperlink" Target="http://www.espnfc.us/match?gameId=199384" TargetMode="External"/><Relationship Id="rId250" Type="http://schemas.openxmlformats.org/officeDocument/2006/relationships/hyperlink" Target="http://www.espnfc.us/match?gameId=198089" TargetMode="External"/><Relationship Id="rId251" Type="http://schemas.openxmlformats.org/officeDocument/2006/relationships/hyperlink" Target="http://www.espnfc.us/match?gameId=195528" TargetMode="External"/><Relationship Id="rId252" Type="http://schemas.openxmlformats.org/officeDocument/2006/relationships/hyperlink" Target="http://www.espnfc.us/match?gameId=178887" TargetMode="External"/><Relationship Id="rId253" Type="http://schemas.openxmlformats.org/officeDocument/2006/relationships/hyperlink" Target="http://www.espnfc.us/match?gameId=178882" TargetMode="External"/><Relationship Id="rId254" Type="http://schemas.openxmlformats.org/officeDocument/2006/relationships/hyperlink" Target="http://www.espnfc.us/match?gameId=155376" TargetMode="External"/><Relationship Id="rId255" Type="http://schemas.openxmlformats.org/officeDocument/2006/relationships/hyperlink" Target="http://www.espnfc.us/match?gameId=155358" TargetMode="External"/><Relationship Id="rId256" Type="http://schemas.openxmlformats.org/officeDocument/2006/relationships/hyperlink" Target="http://www.espnfc.us/match?gameId=154274" TargetMode="External"/><Relationship Id="rId257" Type="http://schemas.openxmlformats.org/officeDocument/2006/relationships/hyperlink" Target="http://www.espnfc.us/match?gameId=153299" TargetMode="External"/><Relationship Id="rId258" Type="http://schemas.openxmlformats.org/officeDocument/2006/relationships/hyperlink" Target="http://www.espnfc.us/match?gameId=152886" TargetMode="External"/><Relationship Id="rId259" Type="http://schemas.openxmlformats.org/officeDocument/2006/relationships/hyperlink" Target="http://www.espnfc.us/match?gameId=152821" TargetMode="External"/><Relationship Id="rId310" Type="http://schemas.openxmlformats.org/officeDocument/2006/relationships/hyperlink" Target="http://www.espnfc.us/match?gameId=251426" TargetMode="External"/><Relationship Id="rId311" Type="http://schemas.openxmlformats.org/officeDocument/2006/relationships/hyperlink" Target="http://www.espnfc.us/match?gameId=251443" TargetMode="External"/><Relationship Id="rId312" Type="http://schemas.openxmlformats.org/officeDocument/2006/relationships/hyperlink" Target="http://www.espnfc.us/match?gameId=251489" TargetMode="External"/><Relationship Id="rId313" Type="http://schemas.openxmlformats.org/officeDocument/2006/relationships/hyperlink" Target="http://www.espnfc.us/match?gameId=259520" TargetMode="External"/><Relationship Id="rId314" Type="http://schemas.openxmlformats.org/officeDocument/2006/relationships/hyperlink" Target="http://www.espnfc.us/match?gameId=251367" TargetMode="External"/><Relationship Id="rId315" Type="http://schemas.openxmlformats.org/officeDocument/2006/relationships/hyperlink" Target="http://www.espnfc.us/match?gameId=251270" TargetMode="External"/><Relationship Id="rId316" Type="http://schemas.openxmlformats.org/officeDocument/2006/relationships/hyperlink" Target="http://www.espnfc.us/match?gameId=251250" TargetMode="External"/><Relationship Id="rId317" Type="http://schemas.openxmlformats.org/officeDocument/2006/relationships/hyperlink" Target="http://www.espnfc.us/match?gameId=251477" TargetMode="External"/><Relationship Id="rId318" Type="http://schemas.openxmlformats.org/officeDocument/2006/relationships/hyperlink" Target="http://www.espnfc.us/match?gameId=251467" TargetMode="External"/><Relationship Id="rId319" Type="http://schemas.openxmlformats.org/officeDocument/2006/relationships/hyperlink" Target="http://www.espnfc.us/match?gameId=251437" TargetMode="External"/><Relationship Id="rId50" Type="http://schemas.openxmlformats.org/officeDocument/2006/relationships/hyperlink" Target="http://www.espnfc.us/match?gameId=64818" TargetMode="External"/><Relationship Id="rId51" Type="http://schemas.openxmlformats.org/officeDocument/2006/relationships/hyperlink" Target="http://www.espnfc.us/match?gameId=64758" TargetMode="External"/><Relationship Id="rId52" Type="http://schemas.openxmlformats.org/officeDocument/2006/relationships/hyperlink" Target="http://www.espnfc.us/match?gameId=64670" TargetMode="External"/><Relationship Id="rId53" Type="http://schemas.openxmlformats.org/officeDocument/2006/relationships/hyperlink" Target="http://www.espnfc.us/match?gameId=64603" TargetMode="External"/><Relationship Id="rId54" Type="http://schemas.openxmlformats.org/officeDocument/2006/relationships/hyperlink" Target="http://www.espnfc.us/match?gameId=64545" TargetMode="External"/><Relationship Id="rId55" Type="http://schemas.openxmlformats.org/officeDocument/2006/relationships/hyperlink" Target="http://www.espnfc.us/match?gameId=64486" TargetMode="External"/><Relationship Id="rId56" Type="http://schemas.openxmlformats.org/officeDocument/2006/relationships/hyperlink" Target="http://www.espnfc.us/match?gameId=64430" TargetMode="External"/><Relationship Id="rId57" Type="http://schemas.openxmlformats.org/officeDocument/2006/relationships/hyperlink" Target="http://www.espnfc.us/match?gameId=64365" TargetMode="External"/><Relationship Id="rId58" Type="http://schemas.openxmlformats.org/officeDocument/2006/relationships/hyperlink" Target="http://www.espnfc.us/match?gameId=64298" TargetMode="External"/><Relationship Id="rId59" Type="http://schemas.openxmlformats.org/officeDocument/2006/relationships/hyperlink" Target="http://www.espnfc.us/match?gameId=70685" TargetMode="External"/><Relationship Id="rId260" Type="http://schemas.openxmlformats.org/officeDocument/2006/relationships/hyperlink" Target="http://www.espnfc.us/match?gameId=152281" TargetMode="External"/><Relationship Id="rId261" Type="http://schemas.openxmlformats.org/officeDocument/2006/relationships/hyperlink" Target="http://www.espnfc.us/match?gameId=240721" TargetMode="External"/><Relationship Id="rId262" Type="http://schemas.openxmlformats.org/officeDocument/2006/relationships/hyperlink" Target="http://www.espnfc.us/match?gameId=240721" TargetMode="External"/><Relationship Id="rId263" Type="http://schemas.openxmlformats.org/officeDocument/2006/relationships/hyperlink" Target="http://www.espnfc.us/match?gameId=221045" TargetMode="External"/><Relationship Id="rId264" Type="http://schemas.openxmlformats.org/officeDocument/2006/relationships/hyperlink" Target="http://www.espnfc.us/match?gameId=239780" TargetMode="External"/><Relationship Id="rId265" Type="http://schemas.openxmlformats.org/officeDocument/2006/relationships/hyperlink" Target="http://www.espnfc.us/match?gameId=239739" TargetMode="External"/><Relationship Id="rId266" Type="http://schemas.openxmlformats.org/officeDocument/2006/relationships/hyperlink" Target="http://www.espnfc.us/match?gameId=239739" TargetMode="External"/><Relationship Id="rId267" Type="http://schemas.openxmlformats.org/officeDocument/2006/relationships/hyperlink" Target="http://www.espnfc.us/match?gameId=220953" TargetMode="External"/><Relationship Id="rId268" Type="http://schemas.openxmlformats.org/officeDocument/2006/relationships/hyperlink" Target="http://www.espnfc.us/match?gameId=239779" TargetMode="External"/><Relationship Id="rId269" Type="http://schemas.openxmlformats.org/officeDocument/2006/relationships/hyperlink" Target="http://www.espnfc.us/match?gameId=238757" TargetMode="External"/><Relationship Id="rId320" Type="http://schemas.openxmlformats.org/officeDocument/2006/relationships/hyperlink" Target="http://www.espnfc.us/match?gameId=256554" TargetMode="External"/><Relationship Id="rId321" Type="http://schemas.openxmlformats.org/officeDocument/2006/relationships/hyperlink" Target="http://www.espnfc.us/match?gameId=251407" TargetMode="External"/><Relationship Id="rId322" Type="http://schemas.openxmlformats.org/officeDocument/2006/relationships/hyperlink" Target="http://www.espnfc.us/match?gameId=251397" TargetMode="External"/><Relationship Id="rId323" Type="http://schemas.openxmlformats.org/officeDocument/2006/relationships/hyperlink" Target="http://www.espnfc.us/match?gameId=256749" TargetMode="External"/><Relationship Id="rId324" Type="http://schemas.openxmlformats.org/officeDocument/2006/relationships/hyperlink" Target="http://www.espnfc.us/match?gameId=251379" TargetMode="External"/><Relationship Id="rId325" Type="http://schemas.openxmlformats.org/officeDocument/2006/relationships/hyperlink" Target="http://www.espnfc.us/match?gameId=256549" TargetMode="External"/><Relationship Id="rId326" Type="http://schemas.openxmlformats.org/officeDocument/2006/relationships/hyperlink" Target="http://www.espnfc.us/match?gameId=251362" TargetMode="External"/><Relationship Id="rId327" Type="http://schemas.openxmlformats.org/officeDocument/2006/relationships/hyperlink" Target="http://www.espnfc.us/match?gameId=251347" TargetMode="External"/><Relationship Id="rId328" Type="http://schemas.openxmlformats.org/officeDocument/2006/relationships/hyperlink" Target="http://www.espnfc.us/match?gameId=251340" TargetMode="External"/><Relationship Id="rId329" Type="http://schemas.openxmlformats.org/officeDocument/2006/relationships/hyperlink" Target="http://www.espnfc.us/match?gameId=256547" TargetMode="External"/><Relationship Id="rId100" Type="http://schemas.openxmlformats.org/officeDocument/2006/relationships/hyperlink" Target="http://www.espnfc.us/match?gameId=125340" TargetMode="External"/><Relationship Id="rId101" Type="http://schemas.openxmlformats.org/officeDocument/2006/relationships/hyperlink" Target="http://www.espnfc.us/match?gameId=124556" TargetMode="External"/><Relationship Id="rId102" Type="http://schemas.openxmlformats.org/officeDocument/2006/relationships/hyperlink" Target="http://www.espnfc.us/match?gameId=123011" TargetMode="External"/><Relationship Id="rId103" Type="http://schemas.openxmlformats.org/officeDocument/2006/relationships/hyperlink" Target="http://www.espnfc.us/match?gameId=121898" TargetMode="External"/><Relationship Id="rId104" Type="http://schemas.openxmlformats.org/officeDocument/2006/relationships/hyperlink" Target="http://www.espnfc.us/match?gameId=121410" TargetMode="External"/><Relationship Id="rId105" Type="http://schemas.openxmlformats.org/officeDocument/2006/relationships/hyperlink" Target="http://www.espnfc.us/match?gameId=119095" TargetMode="External"/><Relationship Id="rId106" Type="http://schemas.openxmlformats.org/officeDocument/2006/relationships/hyperlink" Target="http://www.espnfc.us/match?gameId=183634" TargetMode="External"/><Relationship Id="rId107" Type="http://schemas.openxmlformats.org/officeDocument/2006/relationships/hyperlink" Target="http://www.espnfc.us/match?gameId=183649" TargetMode="External"/><Relationship Id="rId108" Type="http://schemas.openxmlformats.org/officeDocument/2006/relationships/hyperlink" Target="http://www.espnfc.us/match?gameId=183489" TargetMode="External"/><Relationship Id="rId109" Type="http://schemas.openxmlformats.org/officeDocument/2006/relationships/hyperlink" Target="http://www.espnfc.us/match?gameId=182821" TargetMode="External"/><Relationship Id="rId60" Type="http://schemas.openxmlformats.org/officeDocument/2006/relationships/hyperlink" Target="http://www.espnfc.us/match?gameId=64237" TargetMode="External"/><Relationship Id="rId61" Type="http://schemas.openxmlformats.org/officeDocument/2006/relationships/hyperlink" Target="http://www.espnfc.us/match?gameId=64159" TargetMode="External"/><Relationship Id="rId62" Type="http://schemas.openxmlformats.org/officeDocument/2006/relationships/hyperlink" Target="http://www.espnfc.us/match?gameId=55222" TargetMode="External"/><Relationship Id="rId63" Type="http://schemas.openxmlformats.org/officeDocument/2006/relationships/hyperlink" Target="http://www.espnfc.us/match?gameId=25753" TargetMode="External"/><Relationship Id="rId64" Type="http://schemas.openxmlformats.org/officeDocument/2006/relationships/hyperlink" Target="http://www.espnfc.us/match?gameId=25743" TargetMode="External"/><Relationship Id="rId65" Type="http://schemas.openxmlformats.org/officeDocument/2006/relationships/hyperlink" Target="http://www.espnfc.us/match?gameId=151188" TargetMode="External"/><Relationship Id="rId66" Type="http://schemas.openxmlformats.org/officeDocument/2006/relationships/hyperlink" Target="http://www.espnfc.us/match?gameId=150977" TargetMode="External"/><Relationship Id="rId67" Type="http://schemas.openxmlformats.org/officeDocument/2006/relationships/hyperlink" Target="http://www.espnfc.us/match?gameId=150692" TargetMode="External"/><Relationship Id="rId68" Type="http://schemas.openxmlformats.org/officeDocument/2006/relationships/hyperlink" Target="http://www.espnfc.us/match?gameId=150153" TargetMode="External"/><Relationship Id="rId69" Type="http://schemas.openxmlformats.org/officeDocument/2006/relationships/hyperlink" Target="http://www.espnfc.us/match?gameId=149509" TargetMode="External"/><Relationship Id="rId270" Type="http://schemas.openxmlformats.org/officeDocument/2006/relationships/hyperlink" Target="http://www.espnfc.us/match?gameId=237602" TargetMode="External"/><Relationship Id="rId271" Type="http://schemas.openxmlformats.org/officeDocument/2006/relationships/hyperlink" Target="http://www.espnfc.us/match?gameId=238332" TargetMode="External"/><Relationship Id="rId272" Type="http://schemas.openxmlformats.org/officeDocument/2006/relationships/hyperlink" Target="http://www.espnfc.us/match?gameId=238387" TargetMode="External"/><Relationship Id="rId273" Type="http://schemas.openxmlformats.org/officeDocument/2006/relationships/hyperlink" Target="http://www.espnfc.us/match?gameId=238386" TargetMode="External"/><Relationship Id="rId274" Type="http://schemas.openxmlformats.org/officeDocument/2006/relationships/hyperlink" Target="http://www.espnfc.us/match?gameId=236639" TargetMode="External"/><Relationship Id="rId275" Type="http://schemas.openxmlformats.org/officeDocument/2006/relationships/hyperlink" Target="http://www.espnfc.us/match?gameId=220659" TargetMode="External"/><Relationship Id="rId276" Type="http://schemas.openxmlformats.org/officeDocument/2006/relationships/hyperlink" Target="http://www.espnfc.us/match?gameId=237535" TargetMode="External"/><Relationship Id="rId277" Type="http://schemas.openxmlformats.org/officeDocument/2006/relationships/hyperlink" Target="http://www.espnfc.us/match?gameId=235862" TargetMode="External"/><Relationship Id="rId278" Type="http://schemas.openxmlformats.org/officeDocument/2006/relationships/hyperlink" Target="http://www.espnfc.us/match?gameId=219979" TargetMode="External"/><Relationship Id="rId279" Type="http://schemas.openxmlformats.org/officeDocument/2006/relationships/hyperlink" Target="http://www.espnfc.us/match?gameId=230602" TargetMode="External"/><Relationship Id="rId330" Type="http://schemas.openxmlformats.org/officeDocument/2006/relationships/hyperlink" Target="http://www.espnfc.us/match?gameId=251319" TargetMode="External"/><Relationship Id="rId331" Type="http://schemas.openxmlformats.org/officeDocument/2006/relationships/hyperlink" Target="http://www.espnfc.us/match?gameId=251303" TargetMode="External"/><Relationship Id="rId332" Type="http://schemas.openxmlformats.org/officeDocument/2006/relationships/hyperlink" Target="http://www.espnfc.us/match?gameId=256545" TargetMode="External"/><Relationship Id="rId333" Type="http://schemas.openxmlformats.org/officeDocument/2006/relationships/hyperlink" Target="http://www.espnfc.us/match?gameId=251299" TargetMode="External"/><Relationship Id="rId334" Type="http://schemas.openxmlformats.org/officeDocument/2006/relationships/hyperlink" Target="http://www.espnfc.us/match?gameId=236416" TargetMode="External"/><Relationship Id="rId335" Type="http://schemas.openxmlformats.org/officeDocument/2006/relationships/hyperlink" Target="http://www.espnfc.us/match?gameId=251284" TargetMode="External"/><Relationship Id="rId336" Type="http://schemas.openxmlformats.org/officeDocument/2006/relationships/hyperlink" Target="http://www.espnfc.us/match?gameId=254912" TargetMode="External"/><Relationship Id="rId337" Type="http://schemas.openxmlformats.org/officeDocument/2006/relationships/hyperlink" Target="http://www.espnfc.us/match?gameId=251266" TargetMode="External"/><Relationship Id="rId338" Type="http://schemas.openxmlformats.org/officeDocument/2006/relationships/hyperlink" Target="http://www.espnfc.us/match?gameId=251259" TargetMode="External"/><Relationship Id="rId339" Type="http://schemas.openxmlformats.org/officeDocument/2006/relationships/hyperlink" Target="http://www.espnfc.us/match?gameId=251238" TargetMode="External"/><Relationship Id="rId110" Type="http://schemas.openxmlformats.org/officeDocument/2006/relationships/hyperlink" Target="http://www.espnfc.us/match?gameId=182879" TargetMode="External"/><Relationship Id="rId111" Type="http://schemas.openxmlformats.org/officeDocument/2006/relationships/hyperlink" Target="http://www.espnfc.us/match?gameId=182818" TargetMode="External"/><Relationship Id="rId112" Type="http://schemas.openxmlformats.org/officeDocument/2006/relationships/hyperlink" Target="http://www.espnfc.us/match?gameId=182763" TargetMode="External"/><Relationship Id="rId113" Type="http://schemas.openxmlformats.org/officeDocument/2006/relationships/hyperlink" Target="http://www.espnfc.us/match?gameId=182043" TargetMode="External"/><Relationship Id="rId114" Type="http://schemas.openxmlformats.org/officeDocument/2006/relationships/hyperlink" Target="http://www.espnfc.us/match?gameId=182032" TargetMode="External"/><Relationship Id="rId115" Type="http://schemas.openxmlformats.org/officeDocument/2006/relationships/hyperlink" Target="http://www.espnfc.us/match?gameId=180737" TargetMode="External"/><Relationship Id="rId70" Type="http://schemas.openxmlformats.org/officeDocument/2006/relationships/hyperlink" Target="http://www.espnfc.us/match?gameId=148521" TargetMode="External"/><Relationship Id="rId71" Type="http://schemas.openxmlformats.org/officeDocument/2006/relationships/hyperlink" Target="http://www.espnfc.us/match?gameId=148209" TargetMode="External"/><Relationship Id="rId72" Type="http://schemas.openxmlformats.org/officeDocument/2006/relationships/hyperlink" Target="http://www.espnfc.us/match?gameId=146859" TargetMode="External"/><Relationship Id="rId73" Type="http://schemas.openxmlformats.org/officeDocument/2006/relationships/hyperlink" Target="http://www.espnfc.us/match?gameId=146244" TargetMode="External"/><Relationship Id="rId74" Type="http://schemas.openxmlformats.org/officeDocument/2006/relationships/hyperlink" Target="http://www.espnfc.us/match?gameId=146013" TargetMode="External"/><Relationship Id="rId75" Type="http://schemas.openxmlformats.org/officeDocument/2006/relationships/hyperlink" Target="http://www.espnfc.us/match?gameId=145346" TargetMode="External"/><Relationship Id="rId76" Type="http://schemas.openxmlformats.org/officeDocument/2006/relationships/hyperlink" Target="http://www.espnfc.us/match?gameId=143630" TargetMode="External"/><Relationship Id="rId77" Type="http://schemas.openxmlformats.org/officeDocument/2006/relationships/hyperlink" Target="http://www.espnfc.us/match?gameId=143375" TargetMode="External"/><Relationship Id="rId78" Type="http://schemas.openxmlformats.org/officeDocument/2006/relationships/hyperlink" Target="http://www.espnfc.us/match?gameId=142286" TargetMode="External"/><Relationship Id="rId79" Type="http://schemas.openxmlformats.org/officeDocument/2006/relationships/hyperlink" Target="http://www.espnfc.us/match?gameId=140482" TargetMode="External"/><Relationship Id="rId116" Type="http://schemas.openxmlformats.org/officeDocument/2006/relationships/hyperlink" Target="http://www.espnfc.us/match?gameId=182020" TargetMode="External"/><Relationship Id="rId117" Type="http://schemas.openxmlformats.org/officeDocument/2006/relationships/hyperlink" Target="http://www.espnfc.us/match?gameId=180735" TargetMode="External"/><Relationship Id="rId118" Type="http://schemas.openxmlformats.org/officeDocument/2006/relationships/hyperlink" Target="http://www.espnfc.us/match?gameId=174162" TargetMode="External"/><Relationship Id="rId119" Type="http://schemas.openxmlformats.org/officeDocument/2006/relationships/hyperlink" Target="http://www.espnfc.us/match?gameId=174160" TargetMode="External"/><Relationship Id="rId280" Type="http://schemas.openxmlformats.org/officeDocument/2006/relationships/hyperlink" Target="http://www.espnfc.us/match?gameId=231651" TargetMode="External"/><Relationship Id="rId281" Type="http://schemas.openxmlformats.org/officeDocument/2006/relationships/hyperlink" Target="http://www.espnfc.us/match?gameId=233124" TargetMode="External"/><Relationship Id="rId282" Type="http://schemas.openxmlformats.org/officeDocument/2006/relationships/hyperlink" Target="http://www.espnfc.us/match?gameId=228783" TargetMode="External"/><Relationship Id="rId283" Type="http://schemas.openxmlformats.org/officeDocument/2006/relationships/hyperlink" Target="http://www.espnfc.us/match?gameId=219843" TargetMode="External"/><Relationship Id="rId284" Type="http://schemas.openxmlformats.org/officeDocument/2006/relationships/hyperlink" Target="http://www.espnfc.us/match?gameId=219784" TargetMode="External"/><Relationship Id="rId285" Type="http://schemas.openxmlformats.org/officeDocument/2006/relationships/hyperlink" Target="http://www.espnfc.us/match?gameId=219727" TargetMode="External"/><Relationship Id="rId286" Type="http://schemas.openxmlformats.org/officeDocument/2006/relationships/hyperlink" Target="http://www.espnfc.us/match?gameId=230578" TargetMode="External"/><Relationship Id="rId287" Type="http://schemas.openxmlformats.org/officeDocument/2006/relationships/hyperlink" Target="http://www.espnfc.us/match?gameId=228816" TargetMode="External"/><Relationship Id="rId288" Type="http://schemas.openxmlformats.org/officeDocument/2006/relationships/hyperlink" Target="http://www.espnfc.us/match?gameId=219605" TargetMode="External"/><Relationship Id="rId289" Type="http://schemas.openxmlformats.org/officeDocument/2006/relationships/hyperlink" Target="http://www.espnfc.us/match?gameId=230255" TargetMode="External"/><Relationship Id="rId340" Type="http://schemas.openxmlformats.org/officeDocument/2006/relationships/hyperlink" Target="http://www.espnfc.us/match?gameId=254871" TargetMode="External"/><Relationship Id="rId341" Type="http://schemas.openxmlformats.org/officeDocument/2006/relationships/hyperlink" Target="http://www.espnfc.us/match?gameId=251223" TargetMode="External"/><Relationship Id="rId342" Type="http://schemas.openxmlformats.org/officeDocument/2006/relationships/hyperlink" Target="http://www.espnfc.us/match?gameId=236397" TargetMode="External"/><Relationship Id="rId343" Type="http://schemas.openxmlformats.org/officeDocument/2006/relationships/hyperlink" Target="http://www.espnfc.us/match?gameId=236376" TargetMode="External"/><Relationship Id="rId344" Type="http://schemas.openxmlformats.org/officeDocument/2006/relationships/hyperlink" Target="http://www.espnfc.us/match?gameId=251217" TargetMode="External"/><Relationship Id="rId345" Type="http://schemas.openxmlformats.org/officeDocument/2006/relationships/hyperlink" Target="http://www.espnfc.us/match?gameId=238246" TargetMode="External"/><Relationship Id="rId346" Type="http://schemas.openxmlformats.org/officeDocument/2006/relationships/hyperlink" Target="http://www.espnfc.us/match?gameId=197499" TargetMode="External"/><Relationship Id="rId347" Type="http://schemas.openxmlformats.org/officeDocument/2006/relationships/hyperlink" Target="http://www.espnfc.us/match?gameId=197479" TargetMode="External"/><Relationship Id="rId348" Type="http://schemas.openxmlformats.org/officeDocument/2006/relationships/hyperlink" Target="http://www.espnfc.us/match?gameId=197437" TargetMode="External"/><Relationship Id="rId349" Type="http://schemas.openxmlformats.org/officeDocument/2006/relationships/hyperlink" Target="http://www.espnfc.us/match?gameId=197417" TargetMode="External"/><Relationship Id="rId120" Type="http://schemas.openxmlformats.org/officeDocument/2006/relationships/hyperlink" Target="http://www.espnfc.us/match?gameId=171780" TargetMode="External"/><Relationship Id="rId121" Type="http://schemas.openxmlformats.org/officeDocument/2006/relationships/hyperlink" Target="http://www.espnfc.us/match?gameId=172395" TargetMode="External"/><Relationship Id="rId122" Type="http://schemas.openxmlformats.org/officeDocument/2006/relationships/hyperlink" Target="http://www.espnfc.us/match?gameId=170841" TargetMode="External"/><Relationship Id="rId123" Type="http://schemas.openxmlformats.org/officeDocument/2006/relationships/hyperlink" Target="http://www.espnfc.us/match?gameId=169968" TargetMode="External"/><Relationship Id="rId124" Type="http://schemas.openxmlformats.org/officeDocument/2006/relationships/hyperlink" Target="http://www.espnfc.us/match?gameId=169855" TargetMode="External"/><Relationship Id="rId125" Type="http://schemas.openxmlformats.org/officeDocument/2006/relationships/hyperlink" Target="http://www.espnfc.us/match?gameId=169781" TargetMode="External"/><Relationship Id="rId80" Type="http://schemas.openxmlformats.org/officeDocument/2006/relationships/hyperlink" Target="http://www.espnfc.us/match?gameId=139542" TargetMode="External"/><Relationship Id="rId81" Type="http://schemas.openxmlformats.org/officeDocument/2006/relationships/hyperlink" Target="http://www.espnfc.us/match?gameId=139020" TargetMode="External"/><Relationship Id="rId82" Type="http://schemas.openxmlformats.org/officeDocument/2006/relationships/hyperlink" Target="http://www.espnfc.us/match?gameId=137299" TargetMode="External"/><Relationship Id="rId83" Type="http://schemas.openxmlformats.org/officeDocument/2006/relationships/hyperlink" Target="http://www.espnfc.us/match?gameId=135842" TargetMode="External"/><Relationship Id="rId84" Type="http://schemas.openxmlformats.org/officeDocument/2006/relationships/hyperlink" Target="http://www.espnfc.us/match?gameId=134886" TargetMode="External"/><Relationship Id="rId85" Type="http://schemas.openxmlformats.org/officeDocument/2006/relationships/hyperlink" Target="http://www.espnfc.us/match?gameId=133921" TargetMode="External"/><Relationship Id="rId86" Type="http://schemas.openxmlformats.org/officeDocument/2006/relationships/hyperlink" Target="http://www.espnfc.us/match?gameId=132141" TargetMode="External"/><Relationship Id="rId87" Type="http://schemas.openxmlformats.org/officeDocument/2006/relationships/hyperlink" Target="http://www.espnfc.us/match?gameId=132057" TargetMode="External"/><Relationship Id="rId88" Type="http://schemas.openxmlformats.org/officeDocument/2006/relationships/hyperlink" Target="http://www.espnfc.us/match?gameId=132035" TargetMode="External"/><Relationship Id="rId89" Type="http://schemas.openxmlformats.org/officeDocument/2006/relationships/hyperlink" Target="http://www.espnfc.us/match?gameId=131656" TargetMode="External"/><Relationship Id="rId126" Type="http://schemas.openxmlformats.org/officeDocument/2006/relationships/hyperlink" Target="http://www.espnfc.us/match?gameId=169711" TargetMode="External"/><Relationship Id="rId127" Type="http://schemas.openxmlformats.org/officeDocument/2006/relationships/hyperlink" Target="http://www.espnfc.us/match?gameId=169635" TargetMode="External"/><Relationship Id="rId128" Type="http://schemas.openxmlformats.org/officeDocument/2006/relationships/hyperlink" Target="http://www.espnfc.us/match?gameId=169557" TargetMode="External"/><Relationship Id="rId129" Type="http://schemas.openxmlformats.org/officeDocument/2006/relationships/hyperlink" Target="http://www.espnfc.us/match?gameId=169505" TargetMode="External"/><Relationship Id="rId290" Type="http://schemas.openxmlformats.org/officeDocument/2006/relationships/hyperlink" Target="http://www.espnfc.us/match?gameId=219552" TargetMode="External"/><Relationship Id="rId291" Type="http://schemas.openxmlformats.org/officeDocument/2006/relationships/hyperlink" Target="http://www.espnfc.us/match?gameId=219498" TargetMode="External"/><Relationship Id="rId292" Type="http://schemas.openxmlformats.org/officeDocument/2006/relationships/hyperlink" Target="http://www.espnfc.us/match?gameId=221318" TargetMode="External"/><Relationship Id="rId293" Type="http://schemas.openxmlformats.org/officeDocument/2006/relationships/hyperlink" Target="http://www.espnfc.us/match?gameId=228776" TargetMode="External"/><Relationship Id="rId294" Type="http://schemas.openxmlformats.org/officeDocument/2006/relationships/hyperlink" Target="http://www.espnfc.us/match?gameId=219341" TargetMode="External"/><Relationship Id="rId295" Type="http://schemas.openxmlformats.org/officeDocument/2006/relationships/hyperlink" Target="http://www.espnfc.us/match?gameId=228967" TargetMode="External"/><Relationship Id="rId296" Type="http://schemas.openxmlformats.org/officeDocument/2006/relationships/hyperlink" Target="http://www.espnfc.us/match?gameId=221312" TargetMode="External"/><Relationship Id="rId297" Type="http://schemas.openxmlformats.org/officeDocument/2006/relationships/hyperlink" Target="http://www.espnfc.us/match?gameId=228751" TargetMode="External"/><Relationship Id="rId298" Type="http://schemas.openxmlformats.org/officeDocument/2006/relationships/hyperlink" Target="http://www.espnfc.us/match?gameId=219237" TargetMode="External"/><Relationship Id="rId299" Type="http://schemas.openxmlformats.org/officeDocument/2006/relationships/hyperlink" Target="http://www.espnfc.us/match?gameId=251560" TargetMode="External"/><Relationship Id="rId350" Type="http://schemas.openxmlformats.org/officeDocument/2006/relationships/hyperlink" Target="http://www.espnfc.us/match?gameId=197396" TargetMode="External"/><Relationship Id="rId351" Type="http://schemas.openxmlformats.org/officeDocument/2006/relationships/hyperlink" Target="http://www.espnfc.us/match?gameId=197329" TargetMode="External"/><Relationship Id="rId352" Type="http://schemas.openxmlformats.org/officeDocument/2006/relationships/hyperlink" Target="http://www.espnfc.us/match?gameId=197281" TargetMode="External"/><Relationship Id="rId353" Type="http://schemas.openxmlformats.org/officeDocument/2006/relationships/hyperlink" Target="http://www.espnfc.us/match?gameId=197237" TargetMode="External"/><Relationship Id="rId354" Type="http://schemas.openxmlformats.org/officeDocument/2006/relationships/hyperlink" Target="http://www.espnfc.us/match?gameId=283167" TargetMode="External"/><Relationship Id="rId355" Type="http://schemas.openxmlformats.org/officeDocument/2006/relationships/hyperlink" Target="http://www.espnfc.us/match?gameId=283243" TargetMode="External"/><Relationship Id="rId356" Type="http://schemas.openxmlformats.org/officeDocument/2006/relationships/hyperlink" Target="http://www.espnfc.us/match?gameId=284576" TargetMode="External"/><Relationship Id="rId357" Type="http://schemas.openxmlformats.org/officeDocument/2006/relationships/hyperlink" Target="http://www.espnfc.us/match?gameId=284572" TargetMode="External"/><Relationship Id="rId358" Type="http://schemas.openxmlformats.org/officeDocument/2006/relationships/hyperlink" Target="http://www.espnfc.us/match?gameId=283240" TargetMode="External"/><Relationship Id="rId359" Type="http://schemas.openxmlformats.org/officeDocument/2006/relationships/hyperlink" Target="http://www.espnfc.us/match?gameId=283198" TargetMode="External"/><Relationship Id="rId130" Type="http://schemas.openxmlformats.org/officeDocument/2006/relationships/hyperlink" Target="http://www.espnfc.us/match?gameId=168871" TargetMode="External"/><Relationship Id="rId131" Type="http://schemas.openxmlformats.org/officeDocument/2006/relationships/hyperlink" Target="http://www.espnfc.us/match?gameId=168439" TargetMode="External"/><Relationship Id="rId132" Type="http://schemas.openxmlformats.org/officeDocument/2006/relationships/hyperlink" Target="http://www.espnfc.us/match?gameId=167996" TargetMode="External"/><Relationship Id="rId133" Type="http://schemas.openxmlformats.org/officeDocument/2006/relationships/hyperlink" Target="http://www.espnfc.us/match?gameId=167783" TargetMode="External"/><Relationship Id="rId134" Type="http://schemas.openxmlformats.org/officeDocument/2006/relationships/hyperlink" Target="http://www.espnfc.us/match?gameId=167416" TargetMode="External"/><Relationship Id="rId135" Type="http://schemas.openxmlformats.org/officeDocument/2006/relationships/hyperlink" Target="http://www.espnfc.us/match?gameId=167175" TargetMode="External"/><Relationship Id="rId90" Type="http://schemas.openxmlformats.org/officeDocument/2006/relationships/hyperlink" Target="http://www.espnfc.us/match?gameId=131532" TargetMode="External"/><Relationship Id="rId91" Type="http://schemas.openxmlformats.org/officeDocument/2006/relationships/hyperlink" Target="http://www.espnfc.us/match?gameId=131415" TargetMode="External"/><Relationship Id="rId92" Type="http://schemas.openxmlformats.org/officeDocument/2006/relationships/hyperlink" Target="http://www.espnfc.us/match?gameId=131336" TargetMode="External"/><Relationship Id="rId93" Type="http://schemas.openxmlformats.org/officeDocument/2006/relationships/hyperlink" Target="http://www.espnfc.us/match?gameId=130516" TargetMode="External"/><Relationship Id="rId94" Type="http://schemas.openxmlformats.org/officeDocument/2006/relationships/hyperlink" Target="http://www.espnfc.us/match?gameId=130082" TargetMode="External"/><Relationship Id="rId95" Type="http://schemas.openxmlformats.org/officeDocument/2006/relationships/hyperlink" Target="http://www.espnfc.us/match?gameId=129879" TargetMode="External"/><Relationship Id="rId96" Type="http://schemas.openxmlformats.org/officeDocument/2006/relationships/hyperlink" Target="http://www.espnfc.us/match?gameId=128989" TargetMode="External"/><Relationship Id="rId97" Type="http://schemas.openxmlformats.org/officeDocument/2006/relationships/hyperlink" Target="http://www.espnfc.us/match?gameId=128480" TargetMode="External"/><Relationship Id="rId98" Type="http://schemas.openxmlformats.org/officeDocument/2006/relationships/hyperlink" Target="http://www.espnfc.us/match?gameId=128119" TargetMode="External"/><Relationship Id="rId99" Type="http://schemas.openxmlformats.org/officeDocument/2006/relationships/hyperlink" Target="http://www.espnfc.us/match?gameId=126070" TargetMode="External"/><Relationship Id="rId136" Type="http://schemas.openxmlformats.org/officeDocument/2006/relationships/hyperlink" Target="http://www.espnfc.us/match?gameId=166732" TargetMode="External"/><Relationship Id="rId137" Type="http://schemas.openxmlformats.org/officeDocument/2006/relationships/hyperlink" Target="http://www.espnfc.us/match?gameId=166487" TargetMode="External"/><Relationship Id="rId138" Type="http://schemas.openxmlformats.org/officeDocument/2006/relationships/hyperlink" Target="http://www.espnfc.us/match?gameId=164965" TargetMode="External"/><Relationship Id="rId139" Type="http://schemas.openxmlformats.org/officeDocument/2006/relationships/hyperlink" Target="http://www.espnfc.us/match?gameId=164297" TargetMode="External"/><Relationship Id="rId360" Type="http://schemas.openxmlformats.org/officeDocument/2006/relationships/hyperlink" Target="http://www.espnfc.us/match?gameId=236572" TargetMode="External"/><Relationship Id="rId361" Type="http://schemas.openxmlformats.org/officeDocument/2006/relationships/hyperlink" Target="http://www.espnfc.us/match?gameId=234432" TargetMode="External"/><Relationship Id="rId362" Type="http://schemas.openxmlformats.org/officeDocument/2006/relationships/hyperlink" Target="http://www.espnfc.us/match?gameId=283226" TargetMode="External"/><Relationship Id="rId363" Type="http://schemas.openxmlformats.org/officeDocument/2006/relationships/hyperlink" Target="http://www.espnfc.us/match?gameId=283183" TargetMode="External"/><Relationship Id="rId364" Type="http://schemas.openxmlformats.org/officeDocument/2006/relationships/hyperlink" Target="http://www.espnfc.us/match?gameId=236531" TargetMode="External"/><Relationship Id="rId365" Type="http://schemas.openxmlformats.org/officeDocument/2006/relationships/hyperlink" Target="http://www.espnfc.us/match?gameId=236511" TargetMode="External"/><Relationship Id="rId366" Type="http://schemas.openxmlformats.org/officeDocument/2006/relationships/hyperlink" Target="http://www.espnfc.us/match?gameId=269904" TargetMode="External"/><Relationship Id="rId367" Type="http://schemas.openxmlformats.org/officeDocument/2006/relationships/hyperlink" Target="http://www.espnfc.us/match?gameId=276253" TargetMode="External"/><Relationship Id="rId368" Type="http://schemas.openxmlformats.org/officeDocument/2006/relationships/hyperlink" Target="http://www.espnfc.us/match?gameId=276255" TargetMode="External"/><Relationship Id="rId369" Type="http://schemas.openxmlformats.org/officeDocument/2006/relationships/hyperlink" Target="http://www.espnfc.us/match?gameId=276252" TargetMode="External"/><Relationship Id="rId140" Type="http://schemas.openxmlformats.org/officeDocument/2006/relationships/hyperlink" Target="http://www.espnfc.us/match?gameId=163897" TargetMode="External"/><Relationship Id="rId141" Type="http://schemas.openxmlformats.org/officeDocument/2006/relationships/hyperlink" Target="http://www.espnfc.us/match?gameId=163128" TargetMode="External"/><Relationship Id="rId142" Type="http://schemas.openxmlformats.org/officeDocument/2006/relationships/hyperlink" Target="http://www.espnfc.us/match?gameId=162590" TargetMode="External"/><Relationship Id="rId143" Type="http://schemas.openxmlformats.org/officeDocument/2006/relationships/hyperlink" Target="http://www.espnfc.us/match?gameId=161568" TargetMode="External"/><Relationship Id="rId144" Type="http://schemas.openxmlformats.org/officeDocument/2006/relationships/hyperlink" Target="http://www.espnfc.us/match?gameId=156881" TargetMode="External"/><Relationship Id="rId145" Type="http://schemas.openxmlformats.org/officeDocument/2006/relationships/hyperlink" Target="http://www.espnfc.us/match?gameId=67015" TargetMode="External"/><Relationship Id="rId146" Type="http://schemas.openxmlformats.org/officeDocument/2006/relationships/hyperlink" Target="http://www.espnfc.us/match?gameId=65843" TargetMode="External"/><Relationship Id="rId147" Type="http://schemas.openxmlformats.org/officeDocument/2006/relationships/hyperlink" Target="http://www.espnfc.us/match?gameId=65828" TargetMode="External"/><Relationship Id="rId148" Type="http://schemas.openxmlformats.org/officeDocument/2006/relationships/hyperlink" Target="http://www.espnfc.us/match?gameId=65329" TargetMode="External"/><Relationship Id="rId149" Type="http://schemas.openxmlformats.org/officeDocument/2006/relationships/hyperlink" Target="http://www.espnfc.us/match?gameId=188270" TargetMode="External"/><Relationship Id="rId200" Type="http://schemas.openxmlformats.org/officeDocument/2006/relationships/hyperlink" Target="http://www.espnfc.us/match?gameId=215136" TargetMode="External"/><Relationship Id="rId201" Type="http://schemas.openxmlformats.org/officeDocument/2006/relationships/hyperlink" Target="http://www.espnfc.us/match?gameId=199382" TargetMode="External"/><Relationship Id="rId202" Type="http://schemas.openxmlformats.org/officeDocument/2006/relationships/hyperlink" Target="http://www.espnfc.us/match?gameId=214049" TargetMode="External"/><Relationship Id="rId203" Type="http://schemas.openxmlformats.org/officeDocument/2006/relationships/hyperlink" Target="http://www.espnfc.us/match?gameId=214721" TargetMode="External"/><Relationship Id="rId204" Type="http://schemas.openxmlformats.org/officeDocument/2006/relationships/hyperlink" Target="http://www.espnfc.us/match?gameId=211920" TargetMode="External"/><Relationship Id="rId205" Type="http://schemas.openxmlformats.org/officeDocument/2006/relationships/hyperlink" Target="http://www.espnfc.us/match?gameId=199364" TargetMode="External"/><Relationship Id="rId206" Type="http://schemas.openxmlformats.org/officeDocument/2006/relationships/hyperlink" Target="http://www.espnfc.us/match?gameId=213572" TargetMode="External"/><Relationship Id="rId207" Type="http://schemas.openxmlformats.org/officeDocument/2006/relationships/hyperlink" Target="http://www.espnfc.us/match?gameId=211968" TargetMode="External"/><Relationship Id="rId208" Type="http://schemas.openxmlformats.org/officeDocument/2006/relationships/hyperlink" Target="http://www.espnfc.us/match?gameId=214496" TargetMode="External"/><Relationship Id="rId209" Type="http://schemas.openxmlformats.org/officeDocument/2006/relationships/hyperlink" Target="http://www.espnfc.us/match?gameId=199349" TargetMode="External"/><Relationship Id="rId370" Type="http://schemas.openxmlformats.org/officeDocument/2006/relationships/hyperlink" Target="http://www.espnfc.us/match?gameId=236481" TargetMode="External"/><Relationship Id="rId371" Type="http://schemas.openxmlformats.org/officeDocument/2006/relationships/hyperlink" Target="http://www.espnfc.us/match?gameId=315260" TargetMode="External"/><Relationship Id="rId372" Type="http://schemas.openxmlformats.org/officeDocument/2006/relationships/hyperlink" Target="http://www.espnfc.us/match?gameId=314594" TargetMode="External"/><Relationship Id="rId373" Type="http://schemas.openxmlformats.org/officeDocument/2006/relationships/hyperlink" Target="http://www.espnfc.us/match?gameId=314586" TargetMode="External"/><Relationship Id="rId374" Type="http://schemas.openxmlformats.org/officeDocument/2006/relationships/hyperlink" Target="http://www.espnfc.us/match?gameId=311033" TargetMode="External"/><Relationship Id="rId375" Type="http://schemas.openxmlformats.org/officeDocument/2006/relationships/hyperlink" Target="http://www.espnfc.us/match?gameId=311065" TargetMode="External"/><Relationship Id="rId376" Type="http://schemas.openxmlformats.org/officeDocument/2006/relationships/hyperlink" Target="http://www.espnfc.us/match?gameId=307712" TargetMode="External"/><Relationship Id="rId377" Type="http://schemas.openxmlformats.org/officeDocument/2006/relationships/hyperlink" Target="http://www.espnfc.us/match?gameId=307700" TargetMode="External"/><Relationship Id="rId378" Type="http://schemas.openxmlformats.org/officeDocument/2006/relationships/hyperlink" Target="http://www.espnfc.us/match?gameId=307694" TargetMode="External"/><Relationship Id="rId379" Type="http://schemas.openxmlformats.org/officeDocument/2006/relationships/hyperlink" Target="http://www.espnfc.us/match?gameId=307688" TargetMode="External"/><Relationship Id="rId150" Type="http://schemas.openxmlformats.org/officeDocument/2006/relationships/hyperlink" Target="http://www.espnfc.us/match?gameId=188261" TargetMode="External"/><Relationship Id="rId151" Type="http://schemas.openxmlformats.org/officeDocument/2006/relationships/hyperlink" Target="http://www.espnfc.us/match?gameId=196034" TargetMode="External"/><Relationship Id="rId152" Type="http://schemas.openxmlformats.org/officeDocument/2006/relationships/hyperlink" Target="http://www.espnfc.us/match?gameId=196115" TargetMode="External"/><Relationship Id="rId153" Type="http://schemas.openxmlformats.org/officeDocument/2006/relationships/hyperlink" Target="http://www.espnfc.us/match?gameId=196028" TargetMode="External"/><Relationship Id="rId154" Type="http://schemas.openxmlformats.org/officeDocument/2006/relationships/hyperlink" Target="http://www.espnfc.us/match?gameId=196108" TargetMode="External"/><Relationship Id="rId155" Type="http://schemas.openxmlformats.org/officeDocument/2006/relationships/hyperlink" Target="http://www.espnfc.us/match?gameId=195590" TargetMode="External"/><Relationship Id="rId156" Type="http://schemas.openxmlformats.org/officeDocument/2006/relationships/hyperlink" Target="http://www.espnfc.us/match?gameId=195586" TargetMode="External"/><Relationship Id="rId157" Type="http://schemas.openxmlformats.org/officeDocument/2006/relationships/hyperlink" Target="http://www.espnfc.us/match?gameId=188208" TargetMode="External"/><Relationship Id="rId158" Type="http://schemas.openxmlformats.org/officeDocument/2006/relationships/hyperlink" Target="http://www.espnfc.us/match?gameId=188202" TargetMode="External"/><Relationship Id="rId159" Type="http://schemas.openxmlformats.org/officeDocument/2006/relationships/hyperlink" Target="http://www.espnfc.us/match?gameId=188190" TargetMode="External"/><Relationship Id="rId210" Type="http://schemas.openxmlformats.org/officeDocument/2006/relationships/hyperlink" Target="http://www.espnfc.us/match?gameId=199342" TargetMode="External"/><Relationship Id="rId211" Type="http://schemas.openxmlformats.org/officeDocument/2006/relationships/hyperlink" Target="http://www.espnfc.us/match?gameId=199331" TargetMode="External"/><Relationship Id="rId212" Type="http://schemas.openxmlformats.org/officeDocument/2006/relationships/hyperlink" Target="http://www.espnfc.us/match?gameId=212507" TargetMode="External"/><Relationship Id="rId213" Type="http://schemas.openxmlformats.org/officeDocument/2006/relationships/hyperlink" Target="http://www.espnfc.us/match?gameId=212045" TargetMode="External"/><Relationship Id="rId214" Type="http://schemas.openxmlformats.org/officeDocument/2006/relationships/hyperlink" Target="http://www.espnfc.us/match?gameId=199320" TargetMode="External"/><Relationship Id="rId215" Type="http://schemas.openxmlformats.org/officeDocument/2006/relationships/hyperlink" Target="http://www.espnfc.us/match?gameId=211747" TargetMode="External"/><Relationship Id="rId216" Type="http://schemas.openxmlformats.org/officeDocument/2006/relationships/hyperlink" Target="http://www.espnfc.us/match?gameId=206955" TargetMode="External"/><Relationship Id="rId217" Type="http://schemas.openxmlformats.org/officeDocument/2006/relationships/hyperlink" Target="http://www.espnfc.us/match?gameId=199292" TargetMode="External"/><Relationship Id="rId218" Type="http://schemas.openxmlformats.org/officeDocument/2006/relationships/hyperlink" Target="http://www.espnfc.us/match?gameId=199273" TargetMode="External"/><Relationship Id="rId219" Type="http://schemas.openxmlformats.org/officeDocument/2006/relationships/hyperlink" Target="http://www.espnfc.us/match?gameId=199272" TargetMode="External"/><Relationship Id="rId380" Type="http://schemas.openxmlformats.org/officeDocument/2006/relationships/hyperlink" Target="http://www.espnfc.us/match?gameId=306810" TargetMode="External"/><Relationship Id="rId381" Type="http://schemas.openxmlformats.org/officeDocument/2006/relationships/hyperlink" Target="http://www.espnfc.us/match?gameId=306795" TargetMode="External"/><Relationship Id="rId382" Type="http://schemas.openxmlformats.org/officeDocument/2006/relationships/hyperlink" Target="http://www.espnfc.us/match?gameId=290112" TargetMode="External"/><Relationship Id="rId383" Type="http://schemas.openxmlformats.org/officeDocument/2006/relationships/hyperlink" Target="http://www.espnfc.us/match?gameId=332140" TargetMode="External"/><Relationship Id="rId384" Type="http://schemas.openxmlformats.org/officeDocument/2006/relationships/hyperlink" Target="http://www.espnfc.us/match?gameId=332952" TargetMode="External"/><Relationship Id="rId385" Type="http://schemas.openxmlformats.org/officeDocument/2006/relationships/hyperlink" Target="http://www.espnfc.us/match?gameId=332948" TargetMode="External"/><Relationship Id="rId386" Type="http://schemas.openxmlformats.org/officeDocument/2006/relationships/hyperlink" Target="http://www.espnfc.us/match?gameId=332109" TargetMode="External"/><Relationship Id="rId387" Type="http://schemas.openxmlformats.org/officeDocument/2006/relationships/hyperlink" Target="http://www.espnfc.us/match?gameId=332098" TargetMode="External"/><Relationship Id="rId388" Type="http://schemas.openxmlformats.org/officeDocument/2006/relationships/hyperlink" Target="http://www.espnfc.us/match?gameId=332467" TargetMode="External"/><Relationship Id="rId389" Type="http://schemas.openxmlformats.org/officeDocument/2006/relationships/hyperlink" Target="http://www.espnfc.us/match?gameId=332094" TargetMode="External"/><Relationship Id="rId10" Type="http://schemas.openxmlformats.org/officeDocument/2006/relationships/hyperlink" Target="http://www.espnfc.us/match?gameId=23296" TargetMode="External"/><Relationship Id="rId11" Type="http://schemas.openxmlformats.org/officeDocument/2006/relationships/hyperlink" Target="http://www.espnfc.us/match?gameId=23188" TargetMode="External"/><Relationship Id="rId12" Type="http://schemas.openxmlformats.org/officeDocument/2006/relationships/hyperlink" Target="http://www.espnfc.us/match?gameId=23041" TargetMode="External"/><Relationship Id="rId13" Type="http://schemas.openxmlformats.org/officeDocument/2006/relationships/hyperlink" Target="http://www.espnfc.us/match?gameId=22882" TargetMode="External"/><Relationship Id="rId14" Type="http://schemas.openxmlformats.org/officeDocument/2006/relationships/hyperlink" Target="http://www.espnfc.us/match?gameId=22761" TargetMode="External"/><Relationship Id="rId15" Type="http://schemas.openxmlformats.org/officeDocument/2006/relationships/hyperlink" Target="http://www.espnfc.us/match?gameId=22660" TargetMode="External"/><Relationship Id="rId16" Type="http://schemas.openxmlformats.org/officeDocument/2006/relationships/hyperlink" Target="http://www.espnfc.us/match?gameId=22571" TargetMode="External"/><Relationship Id="rId17" Type="http://schemas.openxmlformats.org/officeDocument/2006/relationships/hyperlink" Target="http://www.espnfc.us/match?gameId=22267" TargetMode="External"/><Relationship Id="rId18" Type="http://schemas.openxmlformats.org/officeDocument/2006/relationships/hyperlink" Target="http://www.espnfc.us/match?gameId=26481" TargetMode="External"/><Relationship Id="rId19" Type="http://schemas.openxmlformats.org/officeDocument/2006/relationships/hyperlink" Target="http://www.espnfc.us/match?gameId=22154" TargetMode="External"/><Relationship Id="rId160" Type="http://schemas.openxmlformats.org/officeDocument/2006/relationships/hyperlink" Target="http://www.espnfc.us/match?gameId=192151" TargetMode="External"/><Relationship Id="rId161" Type="http://schemas.openxmlformats.org/officeDocument/2006/relationships/hyperlink" Target="http://www.espnfc.us/match?gameId=188177" TargetMode="External"/><Relationship Id="rId162" Type="http://schemas.openxmlformats.org/officeDocument/2006/relationships/hyperlink" Target="http://www.espnfc.us/match?gameId=188169" TargetMode="External"/><Relationship Id="rId163" Type="http://schemas.openxmlformats.org/officeDocument/2006/relationships/hyperlink" Target="http://www.espnfc.us/match?gameId=192143" TargetMode="External"/><Relationship Id="rId164" Type="http://schemas.openxmlformats.org/officeDocument/2006/relationships/hyperlink" Target="http://www.espnfc.us/match?gameId=188155" TargetMode="External"/><Relationship Id="rId165" Type="http://schemas.openxmlformats.org/officeDocument/2006/relationships/hyperlink" Target="http://www.espnfc.us/match?gameId=188144" TargetMode="External"/><Relationship Id="rId166" Type="http://schemas.openxmlformats.org/officeDocument/2006/relationships/hyperlink" Target="http://www.espnfc.us/match?gameId=188129" TargetMode="External"/><Relationship Id="rId167" Type="http://schemas.openxmlformats.org/officeDocument/2006/relationships/hyperlink" Target="http://www.espnfc.us/match?gameId=193813" TargetMode="External"/><Relationship Id="rId168" Type="http://schemas.openxmlformats.org/officeDocument/2006/relationships/hyperlink" Target="http://www.espnfc.us/match?gameId=188109" TargetMode="External"/><Relationship Id="rId169" Type="http://schemas.openxmlformats.org/officeDocument/2006/relationships/hyperlink" Target="http://www.espnfc.us/match?gameId=188094" TargetMode="External"/><Relationship Id="rId220" Type="http://schemas.openxmlformats.org/officeDocument/2006/relationships/hyperlink" Target="http://www.espnfc.us/match?gameId=211503" TargetMode="External"/><Relationship Id="rId221" Type="http://schemas.openxmlformats.org/officeDocument/2006/relationships/hyperlink" Target="http://www.espnfc.us/match?gameId=199261" TargetMode="External"/><Relationship Id="rId222" Type="http://schemas.openxmlformats.org/officeDocument/2006/relationships/hyperlink" Target="http://www.espnfc.us/match?gameId=209439" TargetMode="External"/><Relationship Id="rId223" Type="http://schemas.openxmlformats.org/officeDocument/2006/relationships/hyperlink" Target="http://www.espnfc.us/match?gameId=199250" TargetMode="External"/><Relationship Id="rId224" Type="http://schemas.openxmlformats.org/officeDocument/2006/relationships/hyperlink" Target="http://www.espnfc.us/match?gameId=205529" TargetMode="External"/><Relationship Id="rId225" Type="http://schemas.openxmlformats.org/officeDocument/2006/relationships/hyperlink" Target="http://www.espnfc.us/match?gameId=199227" TargetMode="External"/><Relationship Id="rId226" Type="http://schemas.openxmlformats.org/officeDocument/2006/relationships/hyperlink" Target="http://www.espnfc.us/match?gameId=199221" TargetMode="External"/><Relationship Id="rId227" Type="http://schemas.openxmlformats.org/officeDocument/2006/relationships/hyperlink" Target="http://www.espnfc.us/match?gameId=205498" TargetMode="External"/><Relationship Id="rId228" Type="http://schemas.openxmlformats.org/officeDocument/2006/relationships/hyperlink" Target="http://www.espnfc.us/match?gameId=199203" TargetMode="External"/><Relationship Id="rId229" Type="http://schemas.openxmlformats.org/officeDocument/2006/relationships/hyperlink" Target="http://www.espnfc.us/match?gameId=199194" TargetMode="External"/><Relationship Id="rId390" Type="http://schemas.openxmlformats.org/officeDocument/2006/relationships/hyperlink" Target="http://www.espnfc.us/match?gameId=332024" TargetMode="External"/><Relationship Id="rId391" Type="http://schemas.openxmlformats.org/officeDocument/2006/relationships/hyperlink" Target="http://www.espnfc.us/match?gameId=334209" TargetMode="External"/><Relationship Id="rId392" Type="http://schemas.openxmlformats.org/officeDocument/2006/relationships/hyperlink" Target="http://www.espnfc.us/match?gameId=334199" TargetMode="External"/><Relationship Id="rId393" Type="http://schemas.openxmlformats.org/officeDocument/2006/relationships/hyperlink" Target="http://www.espnfc.us/match?gameId=334191" TargetMode="External"/><Relationship Id="rId394" Type="http://schemas.openxmlformats.org/officeDocument/2006/relationships/hyperlink" Target="http://www.espnfc.us/match?gameId=341175" TargetMode="External"/><Relationship Id="rId395" Type="http://schemas.openxmlformats.org/officeDocument/2006/relationships/hyperlink" Target="http://www.espnfc.us/match?gameId=337039" TargetMode="External"/><Relationship Id="rId396" Type="http://schemas.openxmlformats.org/officeDocument/2006/relationships/hyperlink" Target="http://www.espnfc.us/match?gameId=337032" TargetMode="External"/><Relationship Id="rId397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espnfc.us/match?gameId=350161" TargetMode="External"/><Relationship Id="rId510" Type="http://schemas.openxmlformats.org/officeDocument/2006/relationships/hyperlink" Target="http://www.espnfc.us/match?gameId=377120" TargetMode="External"/><Relationship Id="rId511" Type="http://schemas.openxmlformats.org/officeDocument/2006/relationships/hyperlink" Target="http://www.espnfc.us/match?gameId=377130" TargetMode="External"/><Relationship Id="rId512" Type="http://schemas.openxmlformats.org/officeDocument/2006/relationships/hyperlink" Target="http://www.espnfc.us/match?gameId=377140" TargetMode="External"/><Relationship Id="rId20" Type="http://schemas.openxmlformats.org/officeDocument/2006/relationships/hyperlink" Target="http://www.espnfc.us/match?gameId=135842" TargetMode="External"/><Relationship Id="rId21" Type="http://schemas.openxmlformats.org/officeDocument/2006/relationships/hyperlink" Target="http://www.espnfc.us/match?gameId=134886" TargetMode="External"/><Relationship Id="rId22" Type="http://schemas.openxmlformats.org/officeDocument/2006/relationships/hyperlink" Target="http://www.espnfc.us/match?gameId=133921" TargetMode="External"/><Relationship Id="rId23" Type="http://schemas.openxmlformats.org/officeDocument/2006/relationships/hyperlink" Target="http://www.espnfc.us/match?gameId=132141" TargetMode="External"/><Relationship Id="rId24" Type="http://schemas.openxmlformats.org/officeDocument/2006/relationships/hyperlink" Target="http://www.espnfc.us/match?gameId=132057" TargetMode="External"/><Relationship Id="rId25" Type="http://schemas.openxmlformats.org/officeDocument/2006/relationships/hyperlink" Target="http://www.espnfc.us/match?gameId=132035" TargetMode="External"/><Relationship Id="rId26" Type="http://schemas.openxmlformats.org/officeDocument/2006/relationships/hyperlink" Target="http://www.espnfc.us/match?gameId=131901" TargetMode="External"/><Relationship Id="rId27" Type="http://schemas.openxmlformats.org/officeDocument/2006/relationships/hyperlink" Target="http://www.espnfc.us/match?gameId=131700" TargetMode="External"/><Relationship Id="rId28" Type="http://schemas.openxmlformats.org/officeDocument/2006/relationships/hyperlink" Target="http://www.espnfc.us/match?gameId=131656" TargetMode="External"/><Relationship Id="rId29" Type="http://schemas.openxmlformats.org/officeDocument/2006/relationships/hyperlink" Target="http://www.espnfc.us/match?gameId=131532" TargetMode="External"/><Relationship Id="rId513" Type="http://schemas.openxmlformats.org/officeDocument/2006/relationships/hyperlink" Target="http://www.espnfc.us/match?gameId=377155" TargetMode="External"/><Relationship Id="rId514" Type="http://schemas.openxmlformats.org/officeDocument/2006/relationships/hyperlink" Target="http://www.espnfc.us/match?gameId=380695" TargetMode="External"/><Relationship Id="rId515" Type="http://schemas.openxmlformats.org/officeDocument/2006/relationships/hyperlink" Target="http://www.espnfc.us/match?gameId=377160" TargetMode="External"/><Relationship Id="rId516" Type="http://schemas.openxmlformats.org/officeDocument/2006/relationships/hyperlink" Target="http://www.espnfc.us/match?gameId=377170" TargetMode="External"/><Relationship Id="rId517" Type="http://schemas.openxmlformats.org/officeDocument/2006/relationships/hyperlink" Target="http://www.espnfc.us/match?gameId=380719" TargetMode="External"/><Relationship Id="rId518" Type="http://schemas.openxmlformats.org/officeDocument/2006/relationships/hyperlink" Target="http://www.espnfc.us/match?gameId=377185" TargetMode="External"/><Relationship Id="rId519" Type="http://schemas.openxmlformats.org/officeDocument/2006/relationships/hyperlink" Target="http://www.espnfc.us/match?gameId=377190" TargetMode="External"/><Relationship Id="rId170" Type="http://schemas.openxmlformats.org/officeDocument/2006/relationships/hyperlink" Target="http://www.espnfc.us/match?gameId=205923" TargetMode="External"/><Relationship Id="rId171" Type="http://schemas.openxmlformats.org/officeDocument/2006/relationships/hyperlink" Target="http://www.espnfc.us/match?gameId=211956" TargetMode="External"/><Relationship Id="rId172" Type="http://schemas.openxmlformats.org/officeDocument/2006/relationships/hyperlink" Target="http://www.espnfc.us/match?gameId=205911" TargetMode="External"/><Relationship Id="rId173" Type="http://schemas.openxmlformats.org/officeDocument/2006/relationships/hyperlink" Target="http://www.espnfc.us/match?gameId=205901" TargetMode="External"/><Relationship Id="rId174" Type="http://schemas.openxmlformats.org/officeDocument/2006/relationships/hyperlink" Target="http://www.espnfc.us/match?gameId=213247" TargetMode="External"/><Relationship Id="rId175" Type="http://schemas.openxmlformats.org/officeDocument/2006/relationships/hyperlink" Target="http://www.espnfc.us/match?gameId=205882" TargetMode="External"/><Relationship Id="rId176" Type="http://schemas.openxmlformats.org/officeDocument/2006/relationships/hyperlink" Target="http://www.espnfc.us/match?gameId=213238" TargetMode="External"/><Relationship Id="rId177" Type="http://schemas.openxmlformats.org/officeDocument/2006/relationships/hyperlink" Target="http://www.espnfc.us/match?gameId=205871" TargetMode="External"/><Relationship Id="rId178" Type="http://schemas.openxmlformats.org/officeDocument/2006/relationships/hyperlink" Target="http://www.espnfc.us/match?gameId=205855" TargetMode="External"/><Relationship Id="rId179" Type="http://schemas.openxmlformats.org/officeDocument/2006/relationships/hyperlink" Target="http://www.espnfc.us/match?gameId=205842" TargetMode="External"/><Relationship Id="rId230" Type="http://schemas.openxmlformats.org/officeDocument/2006/relationships/hyperlink" Target="http://www.espnfc.us/match?gameId=233731" TargetMode="External"/><Relationship Id="rId231" Type="http://schemas.openxmlformats.org/officeDocument/2006/relationships/hyperlink" Target="http://www.espnfc.us/match?gameId=224629" TargetMode="External"/><Relationship Id="rId232" Type="http://schemas.openxmlformats.org/officeDocument/2006/relationships/hyperlink" Target="http://www.espnfc.us/match?gameId=224674" TargetMode="External"/><Relationship Id="rId233" Type="http://schemas.openxmlformats.org/officeDocument/2006/relationships/hyperlink" Target="http://www.espnfc.us/match?gameId=224332" TargetMode="External"/><Relationship Id="rId234" Type="http://schemas.openxmlformats.org/officeDocument/2006/relationships/hyperlink" Target="http://www.espnfc.us/match?gameId=224671" TargetMode="External"/><Relationship Id="rId235" Type="http://schemas.openxmlformats.org/officeDocument/2006/relationships/hyperlink" Target="http://www.espnfc.us/match?gameId=224586" TargetMode="External"/><Relationship Id="rId236" Type="http://schemas.openxmlformats.org/officeDocument/2006/relationships/hyperlink" Target="http://www.espnfc.us/match?gameId=224444" TargetMode="External"/><Relationship Id="rId237" Type="http://schemas.openxmlformats.org/officeDocument/2006/relationships/hyperlink" Target="http://www.espnfc.us/match?gameId=224325" TargetMode="External"/><Relationship Id="rId238" Type="http://schemas.openxmlformats.org/officeDocument/2006/relationships/hyperlink" Target="http://www.espnfc.us/match?gameId=224585" TargetMode="External"/><Relationship Id="rId239" Type="http://schemas.openxmlformats.org/officeDocument/2006/relationships/hyperlink" Target="http://www.espnfc.us/match?gameId=224437" TargetMode="External"/><Relationship Id="rId460" Type="http://schemas.openxmlformats.org/officeDocument/2006/relationships/hyperlink" Target="http://www.espnfc.us/match?gameId=355720" TargetMode="External"/><Relationship Id="rId461" Type="http://schemas.openxmlformats.org/officeDocument/2006/relationships/hyperlink" Target="http://www.espnfc.us/match?gameId=348380" TargetMode="External"/><Relationship Id="rId462" Type="http://schemas.openxmlformats.org/officeDocument/2006/relationships/hyperlink" Target="http://www.espnfc.us/match?gameId=348394" TargetMode="External"/><Relationship Id="rId463" Type="http://schemas.openxmlformats.org/officeDocument/2006/relationships/hyperlink" Target="http://www.espnfc.us/match?gameId=355712" TargetMode="External"/><Relationship Id="rId464" Type="http://schemas.openxmlformats.org/officeDocument/2006/relationships/hyperlink" Target="http://www.espnfc.us/match?gameId=348397" TargetMode="External"/><Relationship Id="rId465" Type="http://schemas.openxmlformats.org/officeDocument/2006/relationships/hyperlink" Target="http://www.espnfc.us/match?gameId=356827" TargetMode="External"/><Relationship Id="rId466" Type="http://schemas.openxmlformats.org/officeDocument/2006/relationships/hyperlink" Target="http://www.espnfc.us/match?gameId=348412" TargetMode="External"/><Relationship Id="rId467" Type="http://schemas.openxmlformats.org/officeDocument/2006/relationships/hyperlink" Target="http://www.espnfc.us/match?gameId=355688" TargetMode="External"/><Relationship Id="rId468" Type="http://schemas.openxmlformats.org/officeDocument/2006/relationships/hyperlink" Target="http://www.espnfc.us/match?gameId=348423" TargetMode="External"/><Relationship Id="rId469" Type="http://schemas.openxmlformats.org/officeDocument/2006/relationships/hyperlink" Target="http://www.espnfc.us/match?gameId=357204" TargetMode="External"/><Relationship Id="rId520" Type="http://schemas.openxmlformats.org/officeDocument/2006/relationships/hyperlink" Target="http://www.espnfc.us/match?gameId=380727" TargetMode="External"/><Relationship Id="rId521" Type="http://schemas.openxmlformats.org/officeDocument/2006/relationships/hyperlink" Target="http://www.espnfc.us/match?gameId=377204" TargetMode="External"/><Relationship Id="rId522" Type="http://schemas.openxmlformats.org/officeDocument/2006/relationships/hyperlink" Target="http://www.espnfc.us/match?gameId=377214" TargetMode="External"/><Relationship Id="rId30" Type="http://schemas.openxmlformats.org/officeDocument/2006/relationships/hyperlink" Target="http://www.espnfc.us/match?gameId=131415" TargetMode="External"/><Relationship Id="rId31" Type="http://schemas.openxmlformats.org/officeDocument/2006/relationships/hyperlink" Target="http://www.espnfc.us/match?gameId=131336" TargetMode="External"/><Relationship Id="rId32" Type="http://schemas.openxmlformats.org/officeDocument/2006/relationships/hyperlink" Target="http://www.espnfc.us/match?gameId=130516" TargetMode="External"/><Relationship Id="rId33" Type="http://schemas.openxmlformats.org/officeDocument/2006/relationships/hyperlink" Target="http://www.espnfc.us/match?gameId=130082" TargetMode="External"/><Relationship Id="rId34" Type="http://schemas.openxmlformats.org/officeDocument/2006/relationships/hyperlink" Target="http://www.espnfc.us/match?gameId=129879" TargetMode="External"/><Relationship Id="rId35" Type="http://schemas.openxmlformats.org/officeDocument/2006/relationships/hyperlink" Target="http://www.espnfc.us/match?gameId=128989" TargetMode="External"/><Relationship Id="rId36" Type="http://schemas.openxmlformats.org/officeDocument/2006/relationships/hyperlink" Target="http://www.espnfc.us/match?gameId=128480" TargetMode="External"/><Relationship Id="rId37" Type="http://schemas.openxmlformats.org/officeDocument/2006/relationships/hyperlink" Target="http://www.espnfc.us/match?gameId=128119" TargetMode="External"/><Relationship Id="rId38" Type="http://schemas.openxmlformats.org/officeDocument/2006/relationships/hyperlink" Target="http://www.espnfc.us/match?gameId=126070" TargetMode="External"/><Relationship Id="rId39" Type="http://schemas.openxmlformats.org/officeDocument/2006/relationships/hyperlink" Target="http://www.espnfc.us/match?gameId=125340" TargetMode="External"/><Relationship Id="rId523" Type="http://schemas.openxmlformats.org/officeDocument/2006/relationships/hyperlink" Target="http://www.espnfc.us/match?gameId=377220" TargetMode="External"/><Relationship Id="rId524" Type="http://schemas.openxmlformats.org/officeDocument/2006/relationships/hyperlink" Target="http://www.espnfc.us/match?gameId=380753" TargetMode="External"/><Relationship Id="rId525" Type="http://schemas.openxmlformats.org/officeDocument/2006/relationships/hyperlink" Target="http://www.espnfc.us/match?gameId=377239" TargetMode="External"/><Relationship Id="rId526" Type="http://schemas.openxmlformats.org/officeDocument/2006/relationships/hyperlink" Target="http://www.espnfc.us/match?gameId=377280" TargetMode="External"/><Relationship Id="rId527" Type="http://schemas.openxmlformats.org/officeDocument/2006/relationships/hyperlink" Target="http://www.espnfc.us/match?gameId=373187" TargetMode="External"/><Relationship Id="rId528" Type="http://schemas.openxmlformats.org/officeDocument/2006/relationships/hyperlink" Target="http://www.espnfc.us/match?gameId=373202" TargetMode="External"/><Relationship Id="rId529" Type="http://schemas.openxmlformats.org/officeDocument/2006/relationships/hyperlink" Target="http://www.espnfc.us/match?gameId=373215" TargetMode="External"/><Relationship Id="rId180" Type="http://schemas.openxmlformats.org/officeDocument/2006/relationships/hyperlink" Target="http://www.espnfc.us/match?gameId=210913" TargetMode="External"/><Relationship Id="rId181" Type="http://schemas.openxmlformats.org/officeDocument/2006/relationships/hyperlink" Target="http://www.espnfc.us/match?gameId=205515" TargetMode="External"/><Relationship Id="rId182" Type="http://schemas.openxmlformats.org/officeDocument/2006/relationships/hyperlink" Target="http://www.espnfc.us/match?gameId=209004" TargetMode="External"/><Relationship Id="rId183" Type="http://schemas.openxmlformats.org/officeDocument/2006/relationships/hyperlink" Target="http://www.espnfc.us/match?gameId=205513" TargetMode="External"/><Relationship Id="rId184" Type="http://schemas.openxmlformats.org/officeDocument/2006/relationships/hyperlink" Target="http://www.espnfc.us/match?gameId=209002" TargetMode="External"/><Relationship Id="rId185" Type="http://schemas.openxmlformats.org/officeDocument/2006/relationships/hyperlink" Target="http://www.espnfc.us/match?gameId=209000" TargetMode="External"/><Relationship Id="rId186" Type="http://schemas.openxmlformats.org/officeDocument/2006/relationships/hyperlink" Target="http://www.espnfc.us/match?gameId=205766" TargetMode="External"/><Relationship Id="rId187" Type="http://schemas.openxmlformats.org/officeDocument/2006/relationships/hyperlink" Target="http://www.espnfc.us/match?gameId=205483" TargetMode="External"/><Relationship Id="rId188" Type="http://schemas.openxmlformats.org/officeDocument/2006/relationships/hyperlink" Target="http://www.espnfc.us/match?gameId=206805" TargetMode="External"/><Relationship Id="rId189" Type="http://schemas.openxmlformats.org/officeDocument/2006/relationships/hyperlink" Target="http://www.espnfc.us/match?gameId=205743" TargetMode="External"/><Relationship Id="rId240" Type="http://schemas.openxmlformats.org/officeDocument/2006/relationships/hyperlink" Target="http://www.espnfc.us/match?gameId=228795" TargetMode="External"/><Relationship Id="rId241" Type="http://schemas.openxmlformats.org/officeDocument/2006/relationships/hyperlink" Target="http://www.espnfc.us/match?gameId=224625" TargetMode="External"/><Relationship Id="rId242" Type="http://schemas.openxmlformats.org/officeDocument/2006/relationships/hyperlink" Target="http://www.espnfc.us/match?gameId=228834" TargetMode="External"/><Relationship Id="rId243" Type="http://schemas.openxmlformats.org/officeDocument/2006/relationships/hyperlink" Target="http://www.espnfc.us/match?gameId=224454" TargetMode="External"/><Relationship Id="rId244" Type="http://schemas.openxmlformats.org/officeDocument/2006/relationships/hyperlink" Target="http://www.espnfc.us/match?gameId=230093" TargetMode="External"/><Relationship Id="rId245" Type="http://schemas.openxmlformats.org/officeDocument/2006/relationships/hyperlink" Target="http://www.espnfc.us/match?gameId=230088" TargetMode="External"/><Relationship Id="rId246" Type="http://schemas.openxmlformats.org/officeDocument/2006/relationships/hyperlink" Target="http://www.espnfc.us/match?gameId=228820" TargetMode="External"/><Relationship Id="rId247" Type="http://schemas.openxmlformats.org/officeDocument/2006/relationships/hyperlink" Target="http://www.espnfc.us/match?gameId=224612" TargetMode="External"/><Relationship Id="rId248" Type="http://schemas.openxmlformats.org/officeDocument/2006/relationships/hyperlink" Target="http://www.espnfc.us/match?gameId=224348" TargetMode="External"/><Relationship Id="rId249" Type="http://schemas.openxmlformats.org/officeDocument/2006/relationships/hyperlink" Target="http://www.espnfc.us/match?gameId=224571" TargetMode="External"/><Relationship Id="rId300" Type="http://schemas.openxmlformats.org/officeDocument/2006/relationships/hyperlink" Target="http://www.espnfc.us/match?gameId=275882" TargetMode="External"/><Relationship Id="rId301" Type="http://schemas.openxmlformats.org/officeDocument/2006/relationships/hyperlink" Target="http://www.espnfc.us/match?gameId=275746" TargetMode="External"/><Relationship Id="rId302" Type="http://schemas.openxmlformats.org/officeDocument/2006/relationships/hyperlink" Target="http://www.espnfc.us/match?gameId=275649" TargetMode="External"/><Relationship Id="rId303" Type="http://schemas.openxmlformats.org/officeDocument/2006/relationships/hyperlink" Target="http://www.espnfc.us/match?gameId=285592" TargetMode="External"/><Relationship Id="rId304" Type="http://schemas.openxmlformats.org/officeDocument/2006/relationships/hyperlink" Target="http://www.espnfc.us/match?gameId=275818" TargetMode="External"/><Relationship Id="rId305" Type="http://schemas.openxmlformats.org/officeDocument/2006/relationships/hyperlink" Target="http://www.espnfc.us/match?gameId=275562" TargetMode="External"/><Relationship Id="rId306" Type="http://schemas.openxmlformats.org/officeDocument/2006/relationships/hyperlink" Target="http://www.espnfc.us/match?gameId=275756" TargetMode="External"/><Relationship Id="rId307" Type="http://schemas.openxmlformats.org/officeDocument/2006/relationships/hyperlink" Target="http://www.espnfc.us/match?gameId=285596" TargetMode="External"/><Relationship Id="rId308" Type="http://schemas.openxmlformats.org/officeDocument/2006/relationships/hyperlink" Target="http://www.espnfc.us/match?gameId=275828" TargetMode="External"/><Relationship Id="rId309" Type="http://schemas.openxmlformats.org/officeDocument/2006/relationships/hyperlink" Target="http://www.espnfc.us/match?gameId=275752" TargetMode="External"/><Relationship Id="rId470" Type="http://schemas.openxmlformats.org/officeDocument/2006/relationships/hyperlink" Target="http://www.espnfc.us/match?gameId=348430" TargetMode="External"/><Relationship Id="rId471" Type="http://schemas.openxmlformats.org/officeDocument/2006/relationships/hyperlink" Target="http://www.espnfc.us/match?gameId=355680" TargetMode="External"/><Relationship Id="rId472" Type="http://schemas.openxmlformats.org/officeDocument/2006/relationships/hyperlink" Target="http://www.espnfc.us/match?gameId=348436" TargetMode="External"/><Relationship Id="rId473" Type="http://schemas.openxmlformats.org/officeDocument/2006/relationships/hyperlink" Target="http://www.espnfc.us/match?gameId=355995" TargetMode="External"/><Relationship Id="rId474" Type="http://schemas.openxmlformats.org/officeDocument/2006/relationships/hyperlink" Target="http://www.espnfc.us/match?gameId=356503" TargetMode="External"/><Relationship Id="rId475" Type="http://schemas.openxmlformats.org/officeDocument/2006/relationships/hyperlink" Target="http://www.espnfc.us/match?gameId=348447" TargetMode="External"/><Relationship Id="rId476" Type="http://schemas.openxmlformats.org/officeDocument/2006/relationships/hyperlink" Target="http://www.espnfc.us/match?gameId=355663" TargetMode="External"/><Relationship Id="rId477" Type="http://schemas.openxmlformats.org/officeDocument/2006/relationships/hyperlink" Target="http://www.espnfc.us/match?gameId=348455" TargetMode="External"/><Relationship Id="rId478" Type="http://schemas.openxmlformats.org/officeDocument/2006/relationships/hyperlink" Target="http://www.espnfc.us/match?gameId=348465" TargetMode="External"/><Relationship Id="rId479" Type="http://schemas.openxmlformats.org/officeDocument/2006/relationships/hyperlink" Target="http://www.espnfc.us/match?gameId=355640" TargetMode="External"/><Relationship Id="rId530" Type="http://schemas.openxmlformats.org/officeDocument/2006/relationships/hyperlink" Target="http://www.espnfc.us/match?gameId=377932" TargetMode="External"/><Relationship Id="rId531" Type="http://schemas.openxmlformats.org/officeDocument/2006/relationships/hyperlink" Target="http://www.espnfc.us/match?gameId=377890" TargetMode="External"/><Relationship Id="rId532" Type="http://schemas.openxmlformats.org/officeDocument/2006/relationships/hyperlink" Target="http://www.espnfc.us/match?gameId=374055" TargetMode="External"/><Relationship Id="rId40" Type="http://schemas.openxmlformats.org/officeDocument/2006/relationships/hyperlink" Target="http://www.espnfc.us/match?gameId=124556" TargetMode="External"/><Relationship Id="rId41" Type="http://schemas.openxmlformats.org/officeDocument/2006/relationships/hyperlink" Target="http://www.espnfc.us/match?gameId=123011" TargetMode="External"/><Relationship Id="rId42" Type="http://schemas.openxmlformats.org/officeDocument/2006/relationships/hyperlink" Target="http://www.espnfc.us/match?gameId=121898" TargetMode="External"/><Relationship Id="rId43" Type="http://schemas.openxmlformats.org/officeDocument/2006/relationships/hyperlink" Target="http://www.espnfc.us/match?gameId=119095" TargetMode="External"/><Relationship Id="rId44" Type="http://schemas.openxmlformats.org/officeDocument/2006/relationships/hyperlink" Target="http://www.espnfc.us/match?gameId=128087" TargetMode="External"/><Relationship Id="rId45" Type="http://schemas.openxmlformats.org/officeDocument/2006/relationships/hyperlink" Target="http://www.espnfc.us/match?gameId=183868" TargetMode="External"/><Relationship Id="rId46" Type="http://schemas.openxmlformats.org/officeDocument/2006/relationships/hyperlink" Target="http://www.espnfc.us/match?gameId=183634" TargetMode="External"/><Relationship Id="rId47" Type="http://schemas.openxmlformats.org/officeDocument/2006/relationships/hyperlink" Target="http://www.espnfc.us/match?gameId=183649" TargetMode="External"/><Relationship Id="rId48" Type="http://schemas.openxmlformats.org/officeDocument/2006/relationships/hyperlink" Target="http://www.espnfc.us/match?gameId=183489" TargetMode="External"/><Relationship Id="rId49" Type="http://schemas.openxmlformats.org/officeDocument/2006/relationships/hyperlink" Target="http://www.espnfc.us/match?gameId=182821" TargetMode="External"/><Relationship Id="rId533" Type="http://schemas.openxmlformats.org/officeDocument/2006/relationships/hyperlink" Target="http://www.espnfc.us/match?gameId=363515" TargetMode="External"/><Relationship Id="rId534" Type="http://schemas.openxmlformats.org/officeDocument/2006/relationships/hyperlink" Target="http://www.espnfc.us/match?gameId=363333" TargetMode="External"/><Relationship Id="rId1" Type="http://schemas.openxmlformats.org/officeDocument/2006/relationships/hyperlink" Target="http://www.espnfc.us/match?gameId=48848" TargetMode="External"/><Relationship Id="rId2" Type="http://schemas.openxmlformats.org/officeDocument/2006/relationships/hyperlink" Target="http://www.espnfc.us/match?gameId=151188" TargetMode="External"/><Relationship Id="rId3" Type="http://schemas.openxmlformats.org/officeDocument/2006/relationships/hyperlink" Target="http://www.espnfc.us/match?gameId=150977" TargetMode="External"/><Relationship Id="rId4" Type="http://schemas.openxmlformats.org/officeDocument/2006/relationships/hyperlink" Target="http://www.espnfc.us/match?gameId=150692" TargetMode="External"/><Relationship Id="rId5" Type="http://schemas.openxmlformats.org/officeDocument/2006/relationships/hyperlink" Target="http://www.espnfc.us/match?gameId=150153" TargetMode="External"/><Relationship Id="rId6" Type="http://schemas.openxmlformats.org/officeDocument/2006/relationships/hyperlink" Target="http://www.espnfc.us/match?gameId=149509" TargetMode="External"/><Relationship Id="rId7" Type="http://schemas.openxmlformats.org/officeDocument/2006/relationships/hyperlink" Target="http://www.espnfc.us/match?gameId=148521" TargetMode="External"/><Relationship Id="rId8" Type="http://schemas.openxmlformats.org/officeDocument/2006/relationships/hyperlink" Target="http://www.espnfc.us/match?gameId=148209" TargetMode="External"/><Relationship Id="rId9" Type="http://schemas.openxmlformats.org/officeDocument/2006/relationships/hyperlink" Target="http://www.espnfc.us/match?gameId=148032" TargetMode="External"/><Relationship Id="rId190" Type="http://schemas.openxmlformats.org/officeDocument/2006/relationships/hyperlink" Target="http://www.espnfc.us/match?gameId=205742" TargetMode="External"/><Relationship Id="rId191" Type="http://schemas.openxmlformats.org/officeDocument/2006/relationships/hyperlink" Target="http://www.espnfc.us/match?gameId=205481" TargetMode="External"/><Relationship Id="rId192" Type="http://schemas.openxmlformats.org/officeDocument/2006/relationships/hyperlink" Target="http://www.espnfc.us/match?gameId=205733" TargetMode="External"/><Relationship Id="rId193" Type="http://schemas.openxmlformats.org/officeDocument/2006/relationships/hyperlink" Target="http://www.espnfc.us/match?gameId=205721" TargetMode="External"/><Relationship Id="rId194" Type="http://schemas.openxmlformats.org/officeDocument/2006/relationships/hyperlink" Target="http://www.espnfc.us/match?gameId=205451" TargetMode="External"/><Relationship Id="rId195" Type="http://schemas.openxmlformats.org/officeDocument/2006/relationships/hyperlink" Target="http://www.espnfc.us/match?gameId=205713" TargetMode="External"/><Relationship Id="rId196" Type="http://schemas.openxmlformats.org/officeDocument/2006/relationships/hyperlink" Target="http://www.espnfc.us/match?gameId=205700" TargetMode="External"/><Relationship Id="rId197" Type="http://schemas.openxmlformats.org/officeDocument/2006/relationships/hyperlink" Target="http://www.espnfc.us/match?gameId=205692" TargetMode="External"/><Relationship Id="rId198" Type="http://schemas.openxmlformats.org/officeDocument/2006/relationships/hyperlink" Target="http://www.espnfc.us/match?gameId=205449" TargetMode="External"/><Relationship Id="rId199" Type="http://schemas.openxmlformats.org/officeDocument/2006/relationships/hyperlink" Target="http://www.espnfc.us/match?gameId=205668" TargetMode="External"/><Relationship Id="rId535" Type="http://schemas.openxmlformats.org/officeDocument/2006/relationships/hyperlink" Target="http://www.espnfc.us/match?gameId=390271" TargetMode="External"/><Relationship Id="rId250" Type="http://schemas.openxmlformats.org/officeDocument/2006/relationships/hyperlink" Target="http://www.espnfc.us/match?gameId=228807" TargetMode="External"/><Relationship Id="rId251" Type="http://schemas.openxmlformats.org/officeDocument/2006/relationships/hyperlink" Target="http://www.espnfc.us/match?gameId=230012" TargetMode="External"/><Relationship Id="rId252" Type="http://schemas.openxmlformats.org/officeDocument/2006/relationships/hyperlink" Target="http://www.espnfc.us/match?gameId=230008" TargetMode="External"/><Relationship Id="rId253" Type="http://schemas.openxmlformats.org/officeDocument/2006/relationships/hyperlink" Target="http://www.espnfc.us/match?gameId=224635" TargetMode="External"/><Relationship Id="rId254" Type="http://schemas.openxmlformats.org/officeDocument/2006/relationships/hyperlink" Target="http://www.espnfc.us/match?gameId=228782" TargetMode="External"/><Relationship Id="rId255" Type="http://schemas.openxmlformats.org/officeDocument/2006/relationships/hyperlink" Target="http://www.espnfc.us/match?gameId=224443" TargetMode="External"/><Relationship Id="rId256" Type="http://schemas.openxmlformats.org/officeDocument/2006/relationships/hyperlink" Target="http://www.espnfc.us/match?gameId=224390" TargetMode="External"/><Relationship Id="rId257" Type="http://schemas.openxmlformats.org/officeDocument/2006/relationships/hyperlink" Target="http://www.espnfc.us/match?gameId=224419" TargetMode="External"/><Relationship Id="rId258" Type="http://schemas.openxmlformats.org/officeDocument/2006/relationships/hyperlink" Target="http://www.espnfc.us/match?gameId=228755" TargetMode="External"/><Relationship Id="rId259" Type="http://schemas.openxmlformats.org/officeDocument/2006/relationships/hyperlink" Target="http://www.espnfc.us/match?gameId=224507" TargetMode="External"/><Relationship Id="rId536" Type="http://schemas.openxmlformats.org/officeDocument/2006/relationships/hyperlink" Target="http://www.espnfc.us/match?gameId=409228" TargetMode="External"/><Relationship Id="rId537" Type="http://schemas.openxmlformats.org/officeDocument/2006/relationships/hyperlink" Target="http://www.espnfc.us/match?gameId=390285" TargetMode="External"/><Relationship Id="rId538" Type="http://schemas.openxmlformats.org/officeDocument/2006/relationships/hyperlink" Target="http://www.espnfc.us/match?gameId=409230" TargetMode="External"/><Relationship Id="rId539" Type="http://schemas.openxmlformats.org/officeDocument/2006/relationships/hyperlink" Target="http://www.espnfc.us/match?gameId=390304" TargetMode="External"/><Relationship Id="rId310" Type="http://schemas.openxmlformats.org/officeDocument/2006/relationships/hyperlink" Target="http://www.espnfc.us/match?gameId=275810" TargetMode="External"/><Relationship Id="rId311" Type="http://schemas.openxmlformats.org/officeDocument/2006/relationships/hyperlink" Target="http://www.espnfc.us/match?gameId=275655" TargetMode="External"/><Relationship Id="rId312" Type="http://schemas.openxmlformats.org/officeDocument/2006/relationships/hyperlink" Target="http://www.espnfc.us/match?gameId=275875" TargetMode="External"/><Relationship Id="rId313" Type="http://schemas.openxmlformats.org/officeDocument/2006/relationships/hyperlink" Target="http://www.espnfc.us/match?gameId=275692" TargetMode="External"/><Relationship Id="rId314" Type="http://schemas.openxmlformats.org/officeDocument/2006/relationships/hyperlink" Target="http://www.espnfc.us/match?gameId=275714" TargetMode="External"/><Relationship Id="rId315" Type="http://schemas.openxmlformats.org/officeDocument/2006/relationships/hyperlink" Target="http://www.espnfc.us/match?gameId=283212" TargetMode="External"/><Relationship Id="rId316" Type="http://schemas.openxmlformats.org/officeDocument/2006/relationships/hyperlink" Target="http://www.espnfc.us/match?gameId=275841" TargetMode="External"/><Relationship Id="rId317" Type="http://schemas.openxmlformats.org/officeDocument/2006/relationships/hyperlink" Target="http://www.espnfc.us/match?gameId=284261" TargetMode="External"/><Relationship Id="rId318" Type="http://schemas.openxmlformats.org/officeDocument/2006/relationships/hyperlink" Target="http://www.espnfc.us/match?gameId=275561" TargetMode="External"/><Relationship Id="rId319" Type="http://schemas.openxmlformats.org/officeDocument/2006/relationships/hyperlink" Target="http://www.espnfc.us/match?gameId=283255" TargetMode="External"/><Relationship Id="rId480" Type="http://schemas.openxmlformats.org/officeDocument/2006/relationships/hyperlink" Target="http://www.espnfc.us/match?gameId=348476" TargetMode="External"/><Relationship Id="rId481" Type="http://schemas.openxmlformats.org/officeDocument/2006/relationships/hyperlink" Target="http://www.espnfc.us/match?gameId=348481" TargetMode="External"/><Relationship Id="rId482" Type="http://schemas.openxmlformats.org/officeDocument/2006/relationships/hyperlink" Target="http://www.espnfc.us/match?gameId=348504" TargetMode="External"/><Relationship Id="rId483" Type="http://schemas.openxmlformats.org/officeDocument/2006/relationships/hyperlink" Target="http://www.espnfc.us/match?gameId=347512" TargetMode="External"/><Relationship Id="rId484" Type="http://schemas.openxmlformats.org/officeDocument/2006/relationships/hyperlink" Target="http://www.espnfc.us/match?gameId=347513" TargetMode="External"/><Relationship Id="rId485" Type="http://schemas.openxmlformats.org/officeDocument/2006/relationships/hyperlink" Target="http://www.espnfc.us/match?gameId=347514" TargetMode="External"/><Relationship Id="rId486" Type="http://schemas.openxmlformats.org/officeDocument/2006/relationships/hyperlink" Target="http://www.espnfc.us/match?gameId=347515" TargetMode="External"/><Relationship Id="rId487" Type="http://schemas.openxmlformats.org/officeDocument/2006/relationships/hyperlink" Target="http://www.espnfc.us/match?gameId=376937" TargetMode="External"/><Relationship Id="rId488" Type="http://schemas.openxmlformats.org/officeDocument/2006/relationships/hyperlink" Target="http://www.espnfc.us/match?gameId=376940" TargetMode="External"/><Relationship Id="rId489" Type="http://schemas.openxmlformats.org/officeDocument/2006/relationships/hyperlink" Target="http://www.espnfc.us/match?gameId=376953" TargetMode="External"/><Relationship Id="rId540" Type="http://schemas.openxmlformats.org/officeDocument/2006/relationships/hyperlink" Target="http://www.espnfc.us/match?gameId=390294" TargetMode="External"/><Relationship Id="rId541" Type="http://schemas.openxmlformats.org/officeDocument/2006/relationships/hyperlink" Target="http://www.espnfc.us/match?gameId=390316" TargetMode="External"/><Relationship Id="rId542" Type="http://schemas.openxmlformats.org/officeDocument/2006/relationships/hyperlink" Target="http://www.espnfc.us/match?gameId=408322" TargetMode="External"/><Relationship Id="rId50" Type="http://schemas.openxmlformats.org/officeDocument/2006/relationships/hyperlink" Target="http://www.espnfc.us/match?gameId=182879" TargetMode="External"/><Relationship Id="rId51" Type="http://schemas.openxmlformats.org/officeDocument/2006/relationships/hyperlink" Target="http://www.espnfc.us/match?gameId=182818" TargetMode="External"/><Relationship Id="rId52" Type="http://schemas.openxmlformats.org/officeDocument/2006/relationships/hyperlink" Target="http://www.espnfc.us/match?gameId=182763" TargetMode="External"/><Relationship Id="rId53" Type="http://schemas.openxmlformats.org/officeDocument/2006/relationships/hyperlink" Target="http://www.espnfc.us/match?gameId=182043" TargetMode="External"/><Relationship Id="rId54" Type="http://schemas.openxmlformats.org/officeDocument/2006/relationships/hyperlink" Target="http://www.espnfc.us/match?gameId=182032" TargetMode="External"/><Relationship Id="rId55" Type="http://schemas.openxmlformats.org/officeDocument/2006/relationships/hyperlink" Target="http://www.espnfc.us/match?gameId=180737" TargetMode="External"/><Relationship Id="rId56" Type="http://schemas.openxmlformats.org/officeDocument/2006/relationships/hyperlink" Target="http://www.espnfc.us/match?gameId=180735" TargetMode="External"/><Relationship Id="rId57" Type="http://schemas.openxmlformats.org/officeDocument/2006/relationships/hyperlink" Target="http://www.espnfc.us/match?gameId=177723" TargetMode="External"/><Relationship Id="rId58" Type="http://schemas.openxmlformats.org/officeDocument/2006/relationships/hyperlink" Target="http://www.espnfc.us/match?gameId=178710" TargetMode="External"/><Relationship Id="rId59" Type="http://schemas.openxmlformats.org/officeDocument/2006/relationships/hyperlink" Target="http://www.espnfc.us/match?gameId=169928" TargetMode="External"/><Relationship Id="rId543" Type="http://schemas.openxmlformats.org/officeDocument/2006/relationships/hyperlink" Target="http://www.espnfc.us/match?gameId=408322" TargetMode="External"/><Relationship Id="rId544" Type="http://schemas.openxmlformats.org/officeDocument/2006/relationships/hyperlink" Target="http://www.espnfc.us/match?gameId=408323" TargetMode="External"/><Relationship Id="rId545" Type="http://schemas.openxmlformats.org/officeDocument/2006/relationships/hyperlink" Target="http://www.espnfc.us/match?gameId=408323" TargetMode="External"/><Relationship Id="rId546" Type="http://schemas.openxmlformats.org/officeDocument/2006/relationships/hyperlink" Target="http://www.espnfc.us/match?gameId=390345" TargetMode="External"/><Relationship Id="rId547" Type="http://schemas.openxmlformats.org/officeDocument/2006/relationships/hyperlink" Target="http://www.espnfc.us/match?gameId=390347" TargetMode="External"/><Relationship Id="rId548" Type="http://schemas.openxmlformats.org/officeDocument/2006/relationships/hyperlink" Target="http://www.espnfc.us/report?gameId=406222" TargetMode="External"/><Relationship Id="rId549" Type="http://schemas.openxmlformats.org/officeDocument/2006/relationships/hyperlink" Target="http://www.espnfc.us/report?gameId=405021" TargetMode="External"/><Relationship Id="rId600" Type="http://schemas.openxmlformats.org/officeDocument/2006/relationships/hyperlink" Target="http://www.espnfc.us/report?gameId=412493" TargetMode="External"/><Relationship Id="rId601" Type="http://schemas.openxmlformats.org/officeDocument/2006/relationships/hyperlink" Target="http://www.espnfc.us/report?gameId=410869" TargetMode="External"/><Relationship Id="rId602" Type="http://schemas.openxmlformats.org/officeDocument/2006/relationships/hyperlink" Target="http://www.espnfc.us/match?gameId=440796" TargetMode="External"/><Relationship Id="rId603" Type="http://schemas.openxmlformats.org/officeDocument/2006/relationships/hyperlink" Target="http://www.espnfc.us/match?gameId=448829" TargetMode="External"/><Relationship Id="rId604" Type="http://schemas.openxmlformats.org/officeDocument/2006/relationships/hyperlink" Target="http://www.espnfc.us/report?gameId=440830" TargetMode="External"/><Relationship Id="rId605" Type="http://schemas.openxmlformats.org/officeDocument/2006/relationships/hyperlink" Target="http://www.espnfc.us/match?gameId=440836" TargetMode="External"/><Relationship Id="rId606" Type="http://schemas.openxmlformats.org/officeDocument/2006/relationships/hyperlink" Target="http://www.espnfc.us/match?gameId=440844" TargetMode="External"/><Relationship Id="rId607" Type="http://schemas.openxmlformats.org/officeDocument/2006/relationships/hyperlink" Target="http://www.espnfc.us/report?gameId=440865" TargetMode="External"/><Relationship Id="rId608" Type="http://schemas.openxmlformats.org/officeDocument/2006/relationships/hyperlink" Target="http://www.espnfc.us/match?gameId=440889" TargetMode="External"/><Relationship Id="rId609" Type="http://schemas.openxmlformats.org/officeDocument/2006/relationships/hyperlink" Target="http://www.espnfc.us/report?gameId=440910" TargetMode="External"/><Relationship Id="rId260" Type="http://schemas.openxmlformats.org/officeDocument/2006/relationships/hyperlink" Target="http://www.espnfc.us/match?gameId=224549" TargetMode="External"/><Relationship Id="rId261" Type="http://schemas.openxmlformats.org/officeDocument/2006/relationships/hyperlink" Target="http://www.espnfc.us/match?gameId=251560" TargetMode="External"/><Relationship Id="rId262" Type="http://schemas.openxmlformats.org/officeDocument/2006/relationships/hyperlink" Target="http://www.espnfc.us/match?gameId=251572" TargetMode="External"/><Relationship Id="rId263" Type="http://schemas.openxmlformats.org/officeDocument/2006/relationships/hyperlink" Target="http://www.espnfc.us/match?gameId=251580" TargetMode="External"/><Relationship Id="rId264" Type="http://schemas.openxmlformats.org/officeDocument/2006/relationships/hyperlink" Target="http://www.espnfc.us/match?gameId=251588" TargetMode="External"/><Relationship Id="rId265" Type="http://schemas.openxmlformats.org/officeDocument/2006/relationships/hyperlink" Target="http://www.espnfc.us/match?gameId=251599" TargetMode="External"/><Relationship Id="rId266" Type="http://schemas.openxmlformats.org/officeDocument/2006/relationships/hyperlink" Target="http://www.espnfc.us/match?gameId=251548" TargetMode="External"/><Relationship Id="rId267" Type="http://schemas.openxmlformats.org/officeDocument/2006/relationships/hyperlink" Target="http://www.espnfc.us/match?gameId=251542" TargetMode="External"/><Relationship Id="rId268" Type="http://schemas.openxmlformats.org/officeDocument/2006/relationships/hyperlink" Target="http://www.espnfc.us/match?gameId=251527" TargetMode="External"/><Relationship Id="rId269" Type="http://schemas.openxmlformats.org/officeDocument/2006/relationships/hyperlink" Target="http://www.espnfc.us/match?gameId=251519" TargetMode="External"/><Relationship Id="rId320" Type="http://schemas.openxmlformats.org/officeDocument/2006/relationships/hyperlink" Target="http://www.espnfc.us/match?gameId=275886" TargetMode="External"/><Relationship Id="rId321" Type="http://schemas.openxmlformats.org/officeDocument/2006/relationships/hyperlink" Target="http://www.espnfc.us/match?gameId=275612" TargetMode="External"/><Relationship Id="rId322" Type="http://schemas.openxmlformats.org/officeDocument/2006/relationships/hyperlink" Target="http://www.espnfc.us/match?gameId=283211" TargetMode="External"/><Relationship Id="rId323" Type="http://schemas.openxmlformats.org/officeDocument/2006/relationships/hyperlink" Target="http://www.espnfc.us/match?gameId=275687" TargetMode="External"/><Relationship Id="rId324" Type="http://schemas.openxmlformats.org/officeDocument/2006/relationships/hyperlink" Target="http://www.espnfc.us/match?gameId=230080" TargetMode="External"/><Relationship Id="rId325" Type="http://schemas.openxmlformats.org/officeDocument/2006/relationships/hyperlink" Target="http://www.espnfc.us/match?gameId=275576" TargetMode="External"/><Relationship Id="rId326" Type="http://schemas.openxmlformats.org/officeDocument/2006/relationships/hyperlink" Target="http://www.espnfc.us/match?gameId=283173" TargetMode="External"/><Relationship Id="rId327" Type="http://schemas.openxmlformats.org/officeDocument/2006/relationships/hyperlink" Target="http://www.espnfc.us/match?gameId=275847" TargetMode="External"/><Relationship Id="rId328" Type="http://schemas.openxmlformats.org/officeDocument/2006/relationships/hyperlink" Target="http://www.espnfc.us/match?gameId=275620" TargetMode="External"/><Relationship Id="rId329" Type="http://schemas.openxmlformats.org/officeDocument/2006/relationships/hyperlink" Target="http://www.espnfc.us/match?gameId=275662" TargetMode="External"/><Relationship Id="rId490" Type="http://schemas.openxmlformats.org/officeDocument/2006/relationships/hyperlink" Target="http://www.espnfc.us/match?gameId=376960" TargetMode="External"/><Relationship Id="rId491" Type="http://schemas.openxmlformats.org/officeDocument/2006/relationships/hyperlink" Target="http://www.espnfc.us/match?gameId=376973" TargetMode="External"/><Relationship Id="rId492" Type="http://schemas.openxmlformats.org/officeDocument/2006/relationships/hyperlink" Target="http://www.espnfc.us/match?gameId=376982" TargetMode="External"/><Relationship Id="rId493" Type="http://schemas.openxmlformats.org/officeDocument/2006/relationships/hyperlink" Target="http://www.espnfc.us/match?gameId=376990" TargetMode="External"/><Relationship Id="rId494" Type="http://schemas.openxmlformats.org/officeDocument/2006/relationships/hyperlink" Target="http://www.espnfc.us/match?gameId=377003" TargetMode="External"/><Relationship Id="rId495" Type="http://schemas.openxmlformats.org/officeDocument/2006/relationships/hyperlink" Target="http://www.espnfc.us/match?gameId=377010" TargetMode="External"/><Relationship Id="rId496" Type="http://schemas.openxmlformats.org/officeDocument/2006/relationships/hyperlink" Target="http://www.espnfc.us/match?gameId=377020" TargetMode="External"/><Relationship Id="rId497" Type="http://schemas.openxmlformats.org/officeDocument/2006/relationships/hyperlink" Target="http://www.espnfc.us/match?gameId=377037" TargetMode="External"/><Relationship Id="rId498" Type="http://schemas.openxmlformats.org/officeDocument/2006/relationships/hyperlink" Target="http://www.espnfc.us/match?gameId=383635" TargetMode="External"/><Relationship Id="rId499" Type="http://schemas.openxmlformats.org/officeDocument/2006/relationships/hyperlink" Target="http://www.espnfc.us/match?gameId=377040" TargetMode="External"/><Relationship Id="rId100" Type="http://schemas.openxmlformats.org/officeDocument/2006/relationships/hyperlink" Target="http://www.espnfc.us/match?gameId=196115" TargetMode="External"/><Relationship Id="rId101" Type="http://schemas.openxmlformats.org/officeDocument/2006/relationships/hyperlink" Target="http://www.espnfc.us/match?gameId=196028" TargetMode="External"/><Relationship Id="rId102" Type="http://schemas.openxmlformats.org/officeDocument/2006/relationships/hyperlink" Target="http://www.espnfc.us/match?gameId=196108" TargetMode="External"/><Relationship Id="rId103" Type="http://schemas.openxmlformats.org/officeDocument/2006/relationships/hyperlink" Target="http://www.espnfc.us/match?gameId=188227" TargetMode="External"/><Relationship Id="rId104" Type="http://schemas.openxmlformats.org/officeDocument/2006/relationships/hyperlink" Target="http://www.espnfc.us/match?gameId=195590" TargetMode="External"/><Relationship Id="rId105" Type="http://schemas.openxmlformats.org/officeDocument/2006/relationships/hyperlink" Target="http://www.espnfc.us/match?gameId=188222" TargetMode="External"/><Relationship Id="rId106" Type="http://schemas.openxmlformats.org/officeDocument/2006/relationships/hyperlink" Target="http://www.espnfc.us/match?gameId=195586" TargetMode="External"/><Relationship Id="rId107" Type="http://schemas.openxmlformats.org/officeDocument/2006/relationships/hyperlink" Target="http://www.espnfc.us/match?gameId=188208" TargetMode="External"/><Relationship Id="rId108" Type="http://schemas.openxmlformats.org/officeDocument/2006/relationships/hyperlink" Target="http://www.espnfc.us/match?gameId=188202" TargetMode="External"/><Relationship Id="rId109" Type="http://schemas.openxmlformats.org/officeDocument/2006/relationships/hyperlink" Target="http://www.espnfc.us/match?gameId=188190" TargetMode="External"/><Relationship Id="rId60" Type="http://schemas.openxmlformats.org/officeDocument/2006/relationships/hyperlink" Target="http://www.espnfc.us/match?gameId=175375" TargetMode="External"/><Relationship Id="rId61" Type="http://schemas.openxmlformats.org/officeDocument/2006/relationships/hyperlink" Target="http://www.espnfc.us/match?gameId=174879" TargetMode="External"/><Relationship Id="rId62" Type="http://schemas.openxmlformats.org/officeDocument/2006/relationships/hyperlink" Target="http://www.espnfc.us/match?gameId=169924" TargetMode="External"/><Relationship Id="rId63" Type="http://schemas.openxmlformats.org/officeDocument/2006/relationships/hyperlink" Target="http://www.espnfc.us/match?gameId=174162" TargetMode="External"/><Relationship Id="rId64" Type="http://schemas.openxmlformats.org/officeDocument/2006/relationships/hyperlink" Target="http://www.espnfc.us/match?gameId=174160" TargetMode="External"/><Relationship Id="rId65" Type="http://schemas.openxmlformats.org/officeDocument/2006/relationships/hyperlink" Target="http://www.espnfc.us/match?gameId=171780" TargetMode="External"/><Relationship Id="rId66" Type="http://schemas.openxmlformats.org/officeDocument/2006/relationships/hyperlink" Target="http://www.espnfc.us/match?gameId=172853" TargetMode="External"/><Relationship Id="rId67" Type="http://schemas.openxmlformats.org/officeDocument/2006/relationships/hyperlink" Target="http://www.espnfc.us/match?gameId=172395" TargetMode="External"/><Relationship Id="rId68" Type="http://schemas.openxmlformats.org/officeDocument/2006/relationships/hyperlink" Target="http://www.espnfc.us/match?gameId=170841" TargetMode="External"/><Relationship Id="rId69" Type="http://schemas.openxmlformats.org/officeDocument/2006/relationships/hyperlink" Target="http://www.espnfc.us/match?gameId=169968" TargetMode="External"/><Relationship Id="rId550" Type="http://schemas.openxmlformats.org/officeDocument/2006/relationships/hyperlink" Target="http://www.espnfc.us/match?gameId=390386" TargetMode="External"/><Relationship Id="rId551" Type="http://schemas.openxmlformats.org/officeDocument/2006/relationships/hyperlink" Target="http://www.espnfc.us/match?gameId=390392" TargetMode="External"/><Relationship Id="rId552" Type="http://schemas.openxmlformats.org/officeDocument/2006/relationships/hyperlink" Target="http://www.espnfc.us/match?gameId=390401" TargetMode="External"/><Relationship Id="rId553" Type="http://schemas.openxmlformats.org/officeDocument/2006/relationships/hyperlink" Target="http://www.espnfc.us/match?gameId=390416" TargetMode="External"/><Relationship Id="rId554" Type="http://schemas.openxmlformats.org/officeDocument/2006/relationships/hyperlink" Target="http://www.espnfc.us/match?gameId=390430" TargetMode="External"/><Relationship Id="rId555" Type="http://schemas.openxmlformats.org/officeDocument/2006/relationships/hyperlink" Target="http://www.espnfc.us/match?gameId=390446" TargetMode="External"/><Relationship Id="rId556" Type="http://schemas.openxmlformats.org/officeDocument/2006/relationships/hyperlink" Target="http://www.espnfc.us/match?gameId=390455" TargetMode="External"/><Relationship Id="rId557" Type="http://schemas.openxmlformats.org/officeDocument/2006/relationships/hyperlink" Target="http://www.espnfc.us/match?gameId=405782" TargetMode="External"/><Relationship Id="rId558" Type="http://schemas.openxmlformats.org/officeDocument/2006/relationships/hyperlink" Target="http://www.espnfc.us/match?gameId=405782" TargetMode="External"/><Relationship Id="rId559" Type="http://schemas.openxmlformats.org/officeDocument/2006/relationships/hyperlink" Target="http://www.espnfc.us/match?gameId=390466" TargetMode="External"/><Relationship Id="rId610" Type="http://schemas.openxmlformats.org/officeDocument/2006/relationships/hyperlink" Target="http://www.espnfc.us/report?gameId=440911" TargetMode="External"/><Relationship Id="rId611" Type="http://schemas.openxmlformats.org/officeDocument/2006/relationships/drawing" Target="../drawings/drawing9.xml"/><Relationship Id="rId270" Type="http://schemas.openxmlformats.org/officeDocument/2006/relationships/hyperlink" Target="http://www.espnfc.us/match?gameId=230053" TargetMode="External"/><Relationship Id="rId271" Type="http://schemas.openxmlformats.org/officeDocument/2006/relationships/hyperlink" Target="http://www.espnfc.us/match?gameId=251497" TargetMode="External"/><Relationship Id="rId272" Type="http://schemas.openxmlformats.org/officeDocument/2006/relationships/hyperlink" Target="http://www.espnfc.us/match?gameId=251426" TargetMode="External"/><Relationship Id="rId273" Type="http://schemas.openxmlformats.org/officeDocument/2006/relationships/hyperlink" Target="http://www.espnfc.us/match?gameId=251395" TargetMode="External"/><Relationship Id="rId274" Type="http://schemas.openxmlformats.org/officeDocument/2006/relationships/hyperlink" Target="http://www.espnfc.us/match?gameId=251367" TargetMode="External"/><Relationship Id="rId275" Type="http://schemas.openxmlformats.org/officeDocument/2006/relationships/hyperlink" Target="http://www.espnfc.us/match?gameId=251270" TargetMode="External"/><Relationship Id="rId276" Type="http://schemas.openxmlformats.org/officeDocument/2006/relationships/hyperlink" Target="http://www.espnfc.us/match?gameId=251250" TargetMode="External"/><Relationship Id="rId277" Type="http://schemas.openxmlformats.org/officeDocument/2006/relationships/hyperlink" Target="http://www.espnfc.us/match?gameId=251477" TargetMode="External"/><Relationship Id="rId278" Type="http://schemas.openxmlformats.org/officeDocument/2006/relationships/hyperlink" Target="http://www.espnfc.us/match?gameId=251467" TargetMode="External"/><Relationship Id="rId279" Type="http://schemas.openxmlformats.org/officeDocument/2006/relationships/hyperlink" Target="http://www.espnfc.us/match?gameId=251437" TargetMode="External"/><Relationship Id="rId330" Type="http://schemas.openxmlformats.org/officeDocument/2006/relationships/hyperlink" Target="http://www.espnfc.us/match?gameId=283225" TargetMode="External"/><Relationship Id="rId331" Type="http://schemas.openxmlformats.org/officeDocument/2006/relationships/hyperlink" Target="http://www.espnfc.us/match?gameId=275781" TargetMode="External"/><Relationship Id="rId332" Type="http://schemas.openxmlformats.org/officeDocument/2006/relationships/hyperlink" Target="http://www.espnfc.us/match?gameId=230068" TargetMode="External"/><Relationship Id="rId333" Type="http://schemas.openxmlformats.org/officeDocument/2006/relationships/hyperlink" Target="http://www.espnfc.us/match?gameId=275652" TargetMode="External"/><Relationship Id="rId334" Type="http://schemas.openxmlformats.org/officeDocument/2006/relationships/hyperlink" Target="http://www.espnfc.us/match?gameId=266850" TargetMode="External"/><Relationship Id="rId335" Type="http://schemas.openxmlformats.org/officeDocument/2006/relationships/hyperlink" Target="http://www.espnfc.us/match?gameId=266848" TargetMode="External"/><Relationship Id="rId336" Type="http://schemas.openxmlformats.org/officeDocument/2006/relationships/hyperlink" Target="http://www.espnfc.us/match?gameId=266846" TargetMode="External"/><Relationship Id="rId337" Type="http://schemas.openxmlformats.org/officeDocument/2006/relationships/hyperlink" Target="http://www.espnfc.us/match?gameId=266844" TargetMode="External"/><Relationship Id="rId338" Type="http://schemas.openxmlformats.org/officeDocument/2006/relationships/hyperlink" Target="http://www.espnfc.us/match?gameId=266842" TargetMode="External"/><Relationship Id="rId339" Type="http://schemas.openxmlformats.org/officeDocument/2006/relationships/hyperlink" Target="http://www.espnfc.us/match?gameId=230063" TargetMode="External"/><Relationship Id="rId110" Type="http://schemas.openxmlformats.org/officeDocument/2006/relationships/hyperlink" Target="http://www.espnfc.us/match?gameId=192151" TargetMode="External"/><Relationship Id="rId111" Type="http://schemas.openxmlformats.org/officeDocument/2006/relationships/hyperlink" Target="http://www.espnfc.us/match?gameId=188177" TargetMode="External"/><Relationship Id="rId112" Type="http://schemas.openxmlformats.org/officeDocument/2006/relationships/hyperlink" Target="http://www.espnfc.us/match?gameId=188169" TargetMode="External"/><Relationship Id="rId113" Type="http://schemas.openxmlformats.org/officeDocument/2006/relationships/hyperlink" Target="http://www.espnfc.us/match?gameId=192143" TargetMode="External"/><Relationship Id="rId114" Type="http://schemas.openxmlformats.org/officeDocument/2006/relationships/hyperlink" Target="http://www.espnfc.us/match?gameId=188155" TargetMode="External"/><Relationship Id="rId115" Type="http://schemas.openxmlformats.org/officeDocument/2006/relationships/hyperlink" Target="http://www.espnfc.us/match?gameId=188150" TargetMode="External"/><Relationship Id="rId70" Type="http://schemas.openxmlformats.org/officeDocument/2006/relationships/hyperlink" Target="http://www.espnfc.us/match?gameId=169855" TargetMode="External"/><Relationship Id="rId71" Type="http://schemas.openxmlformats.org/officeDocument/2006/relationships/hyperlink" Target="http://www.espnfc.us/match?gameId=169781" TargetMode="External"/><Relationship Id="rId72" Type="http://schemas.openxmlformats.org/officeDocument/2006/relationships/hyperlink" Target="http://www.espnfc.us/match?gameId=169711" TargetMode="External"/><Relationship Id="rId73" Type="http://schemas.openxmlformats.org/officeDocument/2006/relationships/hyperlink" Target="http://www.espnfc.us/match?gameId=169635" TargetMode="External"/><Relationship Id="rId74" Type="http://schemas.openxmlformats.org/officeDocument/2006/relationships/hyperlink" Target="http://www.espnfc.us/match?gameId=169557" TargetMode="External"/><Relationship Id="rId75" Type="http://schemas.openxmlformats.org/officeDocument/2006/relationships/hyperlink" Target="http://www.espnfc.us/match?gameId=169505" TargetMode="External"/><Relationship Id="rId76" Type="http://schemas.openxmlformats.org/officeDocument/2006/relationships/hyperlink" Target="http://www.espnfc.us/match?gameId=169338" TargetMode="External"/><Relationship Id="rId77" Type="http://schemas.openxmlformats.org/officeDocument/2006/relationships/hyperlink" Target="http://www.espnfc.us/match?gameId=169213" TargetMode="External"/><Relationship Id="rId78" Type="http://schemas.openxmlformats.org/officeDocument/2006/relationships/hyperlink" Target="http://www.espnfc.us/match?gameId=168871" TargetMode="External"/><Relationship Id="rId79" Type="http://schemas.openxmlformats.org/officeDocument/2006/relationships/hyperlink" Target="http://www.espnfc.us/match?gameId=168602" TargetMode="External"/><Relationship Id="rId116" Type="http://schemas.openxmlformats.org/officeDocument/2006/relationships/hyperlink" Target="http://www.espnfc.us/match?gameId=188144" TargetMode="External"/><Relationship Id="rId117" Type="http://schemas.openxmlformats.org/officeDocument/2006/relationships/hyperlink" Target="http://www.espnfc.us/match?gameId=188129" TargetMode="External"/><Relationship Id="rId118" Type="http://schemas.openxmlformats.org/officeDocument/2006/relationships/hyperlink" Target="http://www.espnfc.us/match?gameId=193813" TargetMode="External"/><Relationship Id="rId119" Type="http://schemas.openxmlformats.org/officeDocument/2006/relationships/hyperlink" Target="http://www.espnfc.us/match?gameId=188109" TargetMode="External"/><Relationship Id="rId560" Type="http://schemas.openxmlformats.org/officeDocument/2006/relationships/hyperlink" Target="http://www.espnfc.us/match?gameId=390475" TargetMode="External"/><Relationship Id="rId561" Type="http://schemas.openxmlformats.org/officeDocument/2006/relationships/hyperlink" Target="http://www.espnfc.us/match?gameId=390485" TargetMode="External"/><Relationship Id="rId562" Type="http://schemas.openxmlformats.org/officeDocument/2006/relationships/hyperlink" Target="http://www.espnfc.us/match?gameId=390496" TargetMode="External"/><Relationship Id="rId563" Type="http://schemas.openxmlformats.org/officeDocument/2006/relationships/hyperlink" Target="http://www.espnfc.us/match?gameId=390506" TargetMode="External"/><Relationship Id="rId564" Type="http://schemas.openxmlformats.org/officeDocument/2006/relationships/hyperlink" Target="http://www.espnfc.us/match?gameId=390525" TargetMode="External"/><Relationship Id="rId565" Type="http://schemas.openxmlformats.org/officeDocument/2006/relationships/hyperlink" Target="http://www.espnfc.us/match?gameId=431623" TargetMode="External"/><Relationship Id="rId566" Type="http://schemas.openxmlformats.org/officeDocument/2006/relationships/hyperlink" Target="http://www.espnfc.us/report?gameId=431624" TargetMode="External"/><Relationship Id="rId567" Type="http://schemas.openxmlformats.org/officeDocument/2006/relationships/hyperlink" Target="http://www.espnfc.us/match?gameId=412182" TargetMode="External"/><Relationship Id="rId568" Type="http://schemas.openxmlformats.org/officeDocument/2006/relationships/hyperlink" Target="http://www.espnfc.us/report?gameId=431633" TargetMode="External"/><Relationship Id="rId569" Type="http://schemas.openxmlformats.org/officeDocument/2006/relationships/hyperlink" Target="http://www.espnfc.us/report?gameId=431634" TargetMode="External"/><Relationship Id="rId280" Type="http://schemas.openxmlformats.org/officeDocument/2006/relationships/hyperlink" Target="http://www.espnfc.us/match?gameId=251397" TargetMode="External"/><Relationship Id="rId281" Type="http://schemas.openxmlformats.org/officeDocument/2006/relationships/hyperlink" Target="http://www.espnfc.us/match?gameId=256549" TargetMode="External"/><Relationship Id="rId282" Type="http://schemas.openxmlformats.org/officeDocument/2006/relationships/hyperlink" Target="http://www.espnfc.us/match?gameId=251362" TargetMode="External"/><Relationship Id="rId283" Type="http://schemas.openxmlformats.org/officeDocument/2006/relationships/hyperlink" Target="http://www.espnfc.us/match?gameId=251347" TargetMode="External"/><Relationship Id="rId284" Type="http://schemas.openxmlformats.org/officeDocument/2006/relationships/hyperlink" Target="http://www.espnfc.us/match?gameId=251340" TargetMode="External"/><Relationship Id="rId285" Type="http://schemas.openxmlformats.org/officeDocument/2006/relationships/hyperlink" Target="http://www.espnfc.us/match?gameId=251327" TargetMode="External"/><Relationship Id="rId286" Type="http://schemas.openxmlformats.org/officeDocument/2006/relationships/hyperlink" Target="http://www.espnfc.us/match?gameId=251319" TargetMode="External"/><Relationship Id="rId287" Type="http://schemas.openxmlformats.org/officeDocument/2006/relationships/hyperlink" Target="http://www.espnfc.us/match?gameId=251303" TargetMode="External"/><Relationship Id="rId288" Type="http://schemas.openxmlformats.org/officeDocument/2006/relationships/hyperlink" Target="http://www.espnfc.us/match?gameId=256545" TargetMode="External"/><Relationship Id="rId289" Type="http://schemas.openxmlformats.org/officeDocument/2006/relationships/hyperlink" Target="http://www.espnfc.us/match?gameId=251299" TargetMode="External"/><Relationship Id="rId340" Type="http://schemas.openxmlformats.org/officeDocument/2006/relationships/hyperlink" Target="http://www.espnfc.us/match?gameId=230054" TargetMode="External"/><Relationship Id="rId341" Type="http://schemas.openxmlformats.org/officeDocument/2006/relationships/hyperlink" Target="http://www.espnfc.us/match?gameId=230053" TargetMode="External"/><Relationship Id="rId342" Type="http://schemas.openxmlformats.org/officeDocument/2006/relationships/hyperlink" Target="http://www.espnfc.us/match?gameId=230041" TargetMode="External"/><Relationship Id="rId343" Type="http://schemas.openxmlformats.org/officeDocument/2006/relationships/hyperlink" Target="http://www.espnfc.us/match?gameId=230038" TargetMode="External"/><Relationship Id="rId344" Type="http://schemas.openxmlformats.org/officeDocument/2006/relationships/hyperlink" Target="http://www.espnfc.us/match?gameId=302157" TargetMode="External"/><Relationship Id="rId345" Type="http://schemas.openxmlformats.org/officeDocument/2006/relationships/hyperlink" Target="http://www.espnfc.us/match?gameId=302124" TargetMode="External"/><Relationship Id="rId346" Type="http://schemas.openxmlformats.org/officeDocument/2006/relationships/hyperlink" Target="http://www.espnfc.us/match?gameId=302101" TargetMode="External"/><Relationship Id="rId347" Type="http://schemas.openxmlformats.org/officeDocument/2006/relationships/hyperlink" Target="http://www.espnfc.us/match?gameId=315491" TargetMode="External"/><Relationship Id="rId348" Type="http://schemas.openxmlformats.org/officeDocument/2006/relationships/hyperlink" Target="http://www.espnfc.us/match?gameId=302162" TargetMode="External"/><Relationship Id="rId349" Type="http://schemas.openxmlformats.org/officeDocument/2006/relationships/hyperlink" Target="http://www.espnfc.us/match?gameId=315488" TargetMode="External"/><Relationship Id="rId400" Type="http://schemas.openxmlformats.org/officeDocument/2006/relationships/hyperlink" Target="http://www.espnfc.us/match?gameId=323818" TargetMode="External"/><Relationship Id="rId401" Type="http://schemas.openxmlformats.org/officeDocument/2006/relationships/hyperlink" Target="http://www.espnfc.us/match?gameId=323827" TargetMode="External"/><Relationship Id="rId402" Type="http://schemas.openxmlformats.org/officeDocument/2006/relationships/hyperlink" Target="http://www.espnfc.us/match?gameId=323837" TargetMode="External"/><Relationship Id="rId403" Type="http://schemas.openxmlformats.org/officeDocument/2006/relationships/hyperlink" Target="http://www.espnfc.us/match?gameId=323846" TargetMode="External"/><Relationship Id="rId404" Type="http://schemas.openxmlformats.org/officeDocument/2006/relationships/hyperlink" Target="http://www.espnfc.us/match?gameId=335881" TargetMode="External"/><Relationship Id="rId405" Type="http://schemas.openxmlformats.org/officeDocument/2006/relationships/hyperlink" Target="http://www.espnfc.us/match?gameId=324021" TargetMode="External"/><Relationship Id="rId406" Type="http://schemas.openxmlformats.org/officeDocument/2006/relationships/hyperlink" Target="http://www.espnfc.us/match?gameId=335877" TargetMode="External"/><Relationship Id="rId407" Type="http://schemas.openxmlformats.org/officeDocument/2006/relationships/hyperlink" Target="http://www.espnfc.us/match?gameId=323865" TargetMode="External"/><Relationship Id="rId408" Type="http://schemas.openxmlformats.org/officeDocument/2006/relationships/hyperlink" Target="http://www.espnfc.us/match?gameId=334952" TargetMode="External"/><Relationship Id="rId409" Type="http://schemas.openxmlformats.org/officeDocument/2006/relationships/hyperlink" Target="http://www.espnfc.us/match?gameId=335279" TargetMode="External"/><Relationship Id="rId120" Type="http://schemas.openxmlformats.org/officeDocument/2006/relationships/hyperlink" Target="http://www.espnfc.us/match?gameId=188094" TargetMode="External"/><Relationship Id="rId121" Type="http://schemas.openxmlformats.org/officeDocument/2006/relationships/hyperlink" Target="http://www.espnfc.us/match?gameId=188090" TargetMode="External"/><Relationship Id="rId122" Type="http://schemas.openxmlformats.org/officeDocument/2006/relationships/hyperlink" Target="http://www.espnfc.us/match?gameId=188076" TargetMode="External"/><Relationship Id="rId123" Type="http://schemas.openxmlformats.org/officeDocument/2006/relationships/hyperlink" Target="http://www.espnfc.us/match?gameId=188069" TargetMode="External"/><Relationship Id="rId124" Type="http://schemas.openxmlformats.org/officeDocument/2006/relationships/hyperlink" Target="http://www.espnfc.us/match?gameId=188058" TargetMode="External"/><Relationship Id="rId125" Type="http://schemas.openxmlformats.org/officeDocument/2006/relationships/hyperlink" Target="http://www.espnfc.us/match?gameId=188043" TargetMode="External"/><Relationship Id="rId80" Type="http://schemas.openxmlformats.org/officeDocument/2006/relationships/hyperlink" Target="http://www.espnfc.us/match?gameId=168439" TargetMode="External"/><Relationship Id="rId81" Type="http://schemas.openxmlformats.org/officeDocument/2006/relationships/hyperlink" Target="http://www.espnfc.us/match?gameId=167996" TargetMode="External"/><Relationship Id="rId82" Type="http://schemas.openxmlformats.org/officeDocument/2006/relationships/hyperlink" Target="http://www.espnfc.us/match?gameId=167783" TargetMode="External"/><Relationship Id="rId83" Type="http://schemas.openxmlformats.org/officeDocument/2006/relationships/hyperlink" Target="http://www.espnfc.us/match?gameId=167416" TargetMode="External"/><Relationship Id="rId84" Type="http://schemas.openxmlformats.org/officeDocument/2006/relationships/hyperlink" Target="http://www.espnfc.us/match?gameId=167175" TargetMode="External"/><Relationship Id="rId85" Type="http://schemas.openxmlformats.org/officeDocument/2006/relationships/hyperlink" Target="http://www.espnfc.us/match?gameId=166732" TargetMode="External"/><Relationship Id="rId86" Type="http://schemas.openxmlformats.org/officeDocument/2006/relationships/hyperlink" Target="http://www.espnfc.us/match?gameId=166487" TargetMode="External"/><Relationship Id="rId87" Type="http://schemas.openxmlformats.org/officeDocument/2006/relationships/hyperlink" Target="http://www.espnfc.us/match?gameId=164965" TargetMode="External"/><Relationship Id="rId88" Type="http://schemas.openxmlformats.org/officeDocument/2006/relationships/hyperlink" Target="http://www.espnfc.us/match?gameId=164297" TargetMode="External"/><Relationship Id="rId89" Type="http://schemas.openxmlformats.org/officeDocument/2006/relationships/hyperlink" Target="http://www.espnfc.us/match?gameId=163897" TargetMode="External"/><Relationship Id="rId126" Type="http://schemas.openxmlformats.org/officeDocument/2006/relationships/hyperlink" Target="http://www.espnfc.us/match?gameId=188825" TargetMode="External"/><Relationship Id="rId127" Type="http://schemas.openxmlformats.org/officeDocument/2006/relationships/hyperlink" Target="http://www.espnfc.us/match?gameId=188032" TargetMode="External"/><Relationship Id="rId128" Type="http://schemas.openxmlformats.org/officeDocument/2006/relationships/hyperlink" Target="http://www.espnfc.us/match?gameId=188816" TargetMode="External"/><Relationship Id="rId129" Type="http://schemas.openxmlformats.org/officeDocument/2006/relationships/hyperlink" Target="http://www.espnfc.us/match?gameId=188014" TargetMode="External"/><Relationship Id="rId570" Type="http://schemas.openxmlformats.org/officeDocument/2006/relationships/hyperlink" Target="http://www.espnfc.us/match?gameId=412204" TargetMode="External"/><Relationship Id="rId571" Type="http://schemas.openxmlformats.org/officeDocument/2006/relationships/hyperlink" Target="http://www.espnfc.us/match?gameId=412217" TargetMode="External"/><Relationship Id="rId572" Type="http://schemas.openxmlformats.org/officeDocument/2006/relationships/hyperlink" Target="http://www.espnfc.us/report?gameId=432804" TargetMode="External"/><Relationship Id="rId573" Type="http://schemas.openxmlformats.org/officeDocument/2006/relationships/hyperlink" Target="http://www.espnfc.us/report?gameId=432803" TargetMode="External"/><Relationship Id="rId574" Type="http://schemas.openxmlformats.org/officeDocument/2006/relationships/hyperlink" Target="http://www.espnfc.us/match?gameId=412252" TargetMode="External"/><Relationship Id="rId575" Type="http://schemas.openxmlformats.org/officeDocument/2006/relationships/hyperlink" Target="http://www.espnfc.us/match?gameId=412265" TargetMode="External"/><Relationship Id="rId576" Type="http://schemas.openxmlformats.org/officeDocument/2006/relationships/hyperlink" Target="http://www.espnfc.us/report?gameId=412271" TargetMode="External"/><Relationship Id="rId577" Type="http://schemas.openxmlformats.org/officeDocument/2006/relationships/hyperlink" Target="http://www.espnfc.us/match?gameId=412283" TargetMode="External"/><Relationship Id="rId578" Type="http://schemas.openxmlformats.org/officeDocument/2006/relationships/hyperlink" Target="http://www.espnfc.us/match?gameId=412296" TargetMode="External"/><Relationship Id="rId579" Type="http://schemas.openxmlformats.org/officeDocument/2006/relationships/hyperlink" Target="http://www.espnfc.us/report?gameId=426425" TargetMode="External"/><Relationship Id="rId290" Type="http://schemas.openxmlformats.org/officeDocument/2006/relationships/hyperlink" Target="http://www.espnfc.us/match?gameId=230041" TargetMode="External"/><Relationship Id="rId291" Type="http://schemas.openxmlformats.org/officeDocument/2006/relationships/hyperlink" Target="http://www.espnfc.us/match?gameId=230038" TargetMode="External"/><Relationship Id="rId292" Type="http://schemas.openxmlformats.org/officeDocument/2006/relationships/hyperlink" Target="http://www.espnfc.us/match?gameId=251284" TargetMode="External"/><Relationship Id="rId293" Type="http://schemas.openxmlformats.org/officeDocument/2006/relationships/hyperlink" Target="http://www.espnfc.us/match?gameId=254912" TargetMode="External"/><Relationship Id="rId294" Type="http://schemas.openxmlformats.org/officeDocument/2006/relationships/hyperlink" Target="http://www.espnfc.us/match?gameId=251266" TargetMode="External"/><Relationship Id="rId295" Type="http://schemas.openxmlformats.org/officeDocument/2006/relationships/hyperlink" Target="http://www.espnfc.us/match?gameId=251259" TargetMode="External"/><Relationship Id="rId296" Type="http://schemas.openxmlformats.org/officeDocument/2006/relationships/hyperlink" Target="http://www.espnfc.us/match?gameId=251238" TargetMode="External"/><Relationship Id="rId297" Type="http://schemas.openxmlformats.org/officeDocument/2006/relationships/hyperlink" Target="http://www.espnfc.us/match?gameId=254871" TargetMode="External"/><Relationship Id="rId298" Type="http://schemas.openxmlformats.org/officeDocument/2006/relationships/hyperlink" Target="http://www.espnfc.us/match?gameId=251223" TargetMode="External"/><Relationship Id="rId299" Type="http://schemas.openxmlformats.org/officeDocument/2006/relationships/hyperlink" Target="http://www.espnfc.us/match?gameId=275584" TargetMode="External"/><Relationship Id="rId350" Type="http://schemas.openxmlformats.org/officeDocument/2006/relationships/hyperlink" Target="http://www.espnfc.us/match?gameId=301882" TargetMode="External"/><Relationship Id="rId351" Type="http://schemas.openxmlformats.org/officeDocument/2006/relationships/hyperlink" Target="http://www.espnfc.us/match?gameId=313675" TargetMode="External"/><Relationship Id="rId352" Type="http://schemas.openxmlformats.org/officeDocument/2006/relationships/hyperlink" Target="http://www.espnfc.us/match?gameId=301944" TargetMode="External"/><Relationship Id="rId353" Type="http://schemas.openxmlformats.org/officeDocument/2006/relationships/hyperlink" Target="http://www.espnfc.us/match?gameId=315208" TargetMode="External"/><Relationship Id="rId354" Type="http://schemas.openxmlformats.org/officeDocument/2006/relationships/hyperlink" Target="http://www.espnfc.us/match?gameId=301996" TargetMode="External"/><Relationship Id="rId355" Type="http://schemas.openxmlformats.org/officeDocument/2006/relationships/hyperlink" Target="http://www.espnfc.us/match?gameId=315212" TargetMode="External"/><Relationship Id="rId356" Type="http://schemas.openxmlformats.org/officeDocument/2006/relationships/hyperlink" Target="http://www.espnfc.us/match?gameId=301919" TargetMode="External"/><Relationship Id="rId357" Type="http://schemas.openxmlformats.org/officeDocument/2006/relationships/hyperlink" Target="http://www.espnfc.us/match?gameId=302182" TargetMode="External"/><Relationship Id="rId358" Type="http://schemas.openxmlformats.org/officeDocument/2006/relationships/hyperlink" Target="http://www.espnfc.us/match?gameId=311000" TargetMode="External"/><Relationship Id="rId359" Type="http://schemas.openxmlformats.org/officeDocument/2006/relationships/hyperlink" Target="http://www.espnfc.us/match?gameId=301941" TargetMode="External"/><Relationship Id="rId410" Type="http://schemas.openxmlformats.org/officeDocument/2006/relationships/hyperlink" Target="http://www.espnfc.us/match?gameId=323882" TargetMode="External"/><Relationship Id="rId411" Type="http://schemas.openxmlformats.org/officeDocument/2006/relationships/hyperlink" Target="http://www.espnfc.us/match?gameId=333464" TargetMode="External"/><Relationship Id="rId412" Type="http://schemas.openxmlformats.org/officeDocument/2006/relationships/hyperlink" Target="http://www.espnfc.us/match?gameId=323887" TargetMode="External"/><Relationship Id="rId413" Type="http://schemas.openxmlformats.org/officeDocument/2006/relationships/hyperlink" Target="http://www.espnfc.us/match?gameId=331175" TargetMode="External"/><Relationship Id="rId414" Type="http://schemas.openxmlformats.org/officeDocument/2006/relationships/hyperlink" Target="http://www.espnfc.us/match?gameId=323902" TargetMode="External"/><Relationship Id="rId415" Type="http://schemas.openxmlformats.org/officeDocument/2006/relationships/hyperlink" Target="http://www.espnfc.us/match?gameId=323938" TargetMode="External"/><Relationship Id="rId416" Type="http://schemas.openxmlformats.org/officeDocument/2006/relationships/hyperlink" Target="http://www.espnfc.us/match?gameId=323948" TargetMode="External"/><Relationship Id="rId417" Type="http://schemas.openxmlformats.org/officeDocument/2006/relationships/hyperlink" Target="http://www.espnfc.us/match?gameId=323955" TargetMode="External"/><Relationship Id="rId418" Type="http://schemas.openxmlformats.org/officeDocument/2006/relationships/hyperlink" Target="http://www.espnfc.us/match?gameId=331241" TargetMode="External"/><Relationship Id="rId419" Type="http://schemas.openxmlformats.org/officeDocument/2006/relationships/hyperlink" Target="http://www.espnfc.us/match?gameId=323962" TargetMode="External"/><Relationship Id="rId130" Type="http://schemas.openxmlformats.org/officeDocument/2006/relationships/hyperlink" Target="http://www.espnfc.us/match?gameId=190004" TargetMode="External"/><Relationship Id="rId131" Type="http://schemas.openxmlformats.org/officeDocument/2006/relationships/hyperlink" Target="http://www.espnfc.us/match?gameId=188008" TargetMode="External"/><Relationship Id="rId132" Type="http://schemas.openxmlformats.org/officeDocument/2006/relationships/hyperlink" Target="http://www.espnfc.us/match?gameId=188792" TargetMode="External"/><Relationship Id="rId133" Type="http://schemas.openxmlformats.org/officeDocument/2006/relationships/hyperlink" Target="http://www.espnfc.us/match?gameId=187997" TargetMode="External"/><Relationship Id="rId134" Type="http://schemas.openxmlformats.org/officeDocument/2006/relationships/hyperlink" Target="http://www.espnfc.us/match?gameId=187984" TargetMode="External"/><Relationship Id="rId135" Type="http://schemas.openxmlformats.org/officeDocument/2006/relationships/hyperlink" Target="http://www.espnfc.us/match?gameId=187980" TargetMode="External"/><Relationship Id="rId90" Type="http://schemas.openxmlformats.org/officeDocument/2006/relationships/hyperlink" Target="http://www.espnfc.us/match?gameId=163128" TargetMode="External"/><Relationship Id="rId91" Type="http://schemas.openxmlformats.org/officeDocument/2006/relationships/hyperlink" Target="http://www.espnfc.us/match?gameId=162590" TargetMode="External"/><Relationship Id="rId92" Type="http://schemas.openxmlformats.org/officeDocument/2006/relationships/hyperlink" Target="http://www.espnfc.us/match?gameId=161568" TargetMode="External"/><Relationship Id="rId93" Type="http://schemas.openxmlformats.org/officeDocument/2006/relationships/hyperlink" Target="http://www.espnfc.us/match?gameId=151515" TargetMode="External"/><Relationship Id="rId94" Type="http://schemas.openxmlformats.org/officeDocument/2006/relationships/hyperlink" Target="http://www.espnfc.us/match?gameId=150182" TargetMode="External"/><Relationship Id="rId95" Type="http://schemas.openxmlformats.org/officeDocument/2006/relationships/hyperlink" Target="http://www.espnfc.us/match?gameId=139048" TargetMode="External"/><Relationship Id="rId96" Type="http://schemas.openxmlformats.org/officeDocument/2006/relationships/hyperlink" Target="http://www.espnfc.us/match?gameId=188282" TargetMode="External"/><Relationship Id="rId97" Type="http://schemas.openxmlformats.org/officeDocument/2006/relationships/hyperlink" Target="http://www.espnfc.us/match?gameId=188270" TargetMode="External"/><Relationship Id="rId98" Type="http://schemas.openxmlformats.org/officeDocument/2006/relationships/hyperlink" Target="http://www.espnfc.us/match?gameId=188261" TargetMode="External"/><Relationship Id="rId99" Type="http://schemas.openxmlformats.org/officeDocument/2006/relationships/hyperlink" Target="http://www.espnfc.us/match?gameId=196034" TargetMode="External"/><Relationship Id="rId136" Type="http://schemas.openxmlformats.org/officeDocument/2006/relationships/hyperlink" Target="http://www.espnfc.us/match?gameId=188784" TargetMode="External"/><Relationship Id="rId137" Type="http://schemas.openxmlformats.org/officeDocument/2006/relationships/hyperlink" Target="http://www.espnfc.us/match?gameId=187962" TargetMode="External"/><Relationship Id="rId138" Type="http://schemas.openxmlformats.org/officeDocument/2006/relationships/hyperlink" Target="http://www.espnfc.us/match?gameId=187956" TargetMode="External"/><Relationship Id="rId139" Type="http://schemas.openxmlformats.org/officeDocument/2006/relationships/hyperlink" Target="http://www.espnfc.us/match?gameId=188769" TargetMode="External"/><Relationship Id="rId580" Type="http://schemas.openxmlformats.org/officeDocument/2006/relationships/hyperlink" Target="http://www.espnfc.us/match?gameId=412302" TargetMode="External"/><Relationship Id="rId581" Type="http://schemas.openxmlformats.org/officeDocument/2006/relationships/hyperlink" Target="http://www.espnfc.us/report?gameId=428587" TargetMode="External"/><Relationship Id="rId582" Type="http://schemas.openxmlformats.org/officeDocument/2006/relationships/hyperlink" Target="http://www.espnfc.us/match?gameId=412311" TargetMode="External"/><Relationship Id="rId583" Type="http://schemas.openxmlformats.org/officeDocument/2006/relationships/hyperlink" Target="http://www.espnfc.us/match?gameId=412332" TargetMode="External"/><Relationship Id="rId584" Type="http://schemas.openxmlformats.org/officeDocument/2006/relationships/hyperlink" Target="http://www.espnfc.us/match?gameId=425131" TargetMode="External"/><Relationship Id="rId585" Type="http://schemas.openxmlformats.org/officeDocument/2006/relationships/hyperlink" Target="http://www.espnfc.us/match?gameId=412350" TargetMode="External"/><Relationship Id="rId586" Type="http://schemas.openxmlformats.org/officeDocument/2006/relationships/hyperlink" Target="http://www.espnfc.us/match?gameId=412361" TargetMode="External"/><Relationship Id="rId587" Type="http://schemas.openxmlformats.org/officeDocument/2006/relationships/hyperlink" Target="http://www.espnfc.us/report?gameId=412364" TargetMode="External"/><Relationship Id="rId588" Type="http://schemas.openxmlformats.org/officeDocument/2006/relationships/hyperlink" Target="http://www.espnfc.us/match?gameId=412373" TargetMode="External"/><Relationship Id="rId589" Type="http://schemas.openxmlformats.org/officeDocument/2006/relationships/hyperlink" Target="http://www.espnfc.us/match?gameId=412386" TargetMode="External"/><Relationship Id="rId360" Type="http://schemas.openxmlformats.org/officeDocument/2006/relationships/hyperlink" Target="http://www.espnfc.us/match?gameId=301979" TargetMode="External"/><Relationship Id="rId361" Type="http://schemas.openxmlformats.org/officeDocument/2006/relationships/hyperlink" Target="http://www.espnfc.us/match?gameId=301934" TargetMode="External"/><Relationship Id="rId362" Type="http://schemas.openxmlformats.org/officeDocument/2006/relationships/hyperlink" Target="http://www.espnfc.us/match?gameId=312205" TargetMode="External"/><Relationship Id="rId363" Type="http://schemas.openxmlformats.org/officeDocument/2006/relationships/hyperlink" Target="http://www.espnfc.us/match?gameId=301862" TargetMode="External"/><Relationship Id="rId364" Type="http://schemas.openxmlformats.org/officeDocument/2006/relationships/hyperlink" Target="http://www.espnfc.us/match?gameId=312248" TargetMode="External"/><Relationship Id="rId365" Type="http://schemas.openxmlformats.org/officeDocument/2006/relationships/hyperlink" Target="http://www.espnfc.us/match?gameId=301942" TargetMode="External"/><Relationship Id="rId366" Type="http://schemas.openxmlformats.org/officeDocument/2006/relationships/hyperlink" Target="http://www.espnfc.us/match?gameId=312044" TargetMode="External"/><Relationship Id="rId367" Type="http://schemas.openxmlformats.org/officeDocument/2006/relationships/hyperlink" Target="http://www.espnfc.us/match?gameId=301973" TargetMode="External"/><Relationship Id="rId368" Type="http://schemas.openxmlformats.org/officeDocument/2006/relationships/hyperlink" Target="http://www.espnfc.us/match?gameId=311951" TargetMode="External"/><Relationship Id="rId369" Type="http://schemas.openxmlformats.org/officeDocument/2006/relationships/hyperlink" Target="http://www.espnfc.us/match?gameId=301848" TargetMode="External"/><Relationship Id="rId420" Type="http://schemas.openxmlformats.org/officeDocument/2006/relationships/hyperlink" Target="http://www.espnfc.us/match?gameId=323973" TargetMode="External"/><Relationship Id="rId421" Type="http://schemas.openxmlformats.org/officeDocument/2006/relationships/hyperlink" Target="http://www.espnfc.us/match?gameId=331232" TargetMode="External"/><Relationship Id="rId422" Type="http://schemas.openxmlformats.org/officeDocument/2006/relationships/hyperlink" Target="http://www.espnfc.us/match?gameId=323980" TargetMode="External"/><Relationship Id="rId423" Type="http://schemas.openxmlformats.org/officeDocument/2006/relationships/hyperlink" Target="http://www.espnfc.us/match?gameId=323990" TargetMode="External"/><Relationship Id="rId424" Type="http://schemas.openxmlformats.org/officeDocument/2006/relationships/hyperlink" Target="http://www.espnfc.us/match?gameId=324000" TargetMode="External"/><Relationship Id="rId425" Type="http://schemas.openxmlformats.org/officeDocument/2006/relationships/hyperlink" Target="http://www.espnfc.us/match?gameId=324006" TargetMode="External"/><Relationship Id="rId426" Type="http://schemas.openxmlformats.org/officeDocument/2006/relationships/hyperlink" Target="http://www.espnfc.us/match?gameId=324018" TargetMode="External"/><Relationship Id="rId427" Type="http://schemas.openxmlformats.org/officeDocument/2006/relationships/hyperlink" Target="http://www.espnfc.us/match?gameId=330063" TargetMode="External"/><Relationship Id="rId428" Type="http://schemas.openxmlformats.org/officeDocument/2006/relationships/hyperlink" Target="http://www.espnfc.us/match?gameId=330062" TargetMode="External"/><Relationship Id="rId429" Type="http://schemas.openxmlformats.org/officeDocument/2006/relationships/hyperlink" Target="http://www.espnfc.us/match?gameId=325253" TargetMode="External"/><Relationship Id="rId140" Type="http://schemas.openxmlformats.org/officeDocument/2006/relationships/hyperlink" Target="http://www.espnfc.us/match?gameId=187950" TargetMode="External"/><Relationship Id="rId141" Type="http://schemas.openxmlformats.org/officeDocument/2006/relationships/hyperlink" Target="http://www.espnfc.us/match?gameId=187935" TargetMode="External"/><Relationship Id="rId142" Type="http://schemas.openxmlformats.org/officeDocument/2006/relationships/hyperlink" Target="http://www.espnfc.us/match?gameId=187928" TargetMode="External"/><Relationship Id="rId143" Type="http://schemas.openxmlformats.org/officeDocument/2006/relationships/hyperlink" Target="http://www.espnfc.us/match?gameId=188744" TargetMode="External"/><Relationship Id="rId144" Type="http://schemas.openxmlformats.org/officeDocument/2006/relationships/hyperlink" Target="http://www.espnfc.us/match?gameId=187915" TargetMode="External"/><Relationship Id="rId145" Type="http://schemas.openxmlformats.org/officeDocument/2006/relationships/hyperlink" Target="http://www.espnfc.us/match?gameId=188325" TargetMode="External"/><Relationship Id="rId146" Type="http://schemas.openxmlformats.org/officeDocument/2006/relationships/hyperlink" Target="http://www.espnfc.us/match?gameId=184118" TargetMode="External"/><Relationship Id="rId147" Type="http://schemas.openxmlformats.org/officeDocument/2006/relationships/hyperlink" Target="http://www.espnfc.us/match?gameId=184115" TargetMode="External"/><Relationship Id="rId148" Type="http://schemas.openxmlformats.org/officeDocument/2006/relationships/hyperlink" Target="http://www.espnfc.us/match?gameId=184104" TargetMode="External"/><Relationship Id="rId149" Type="http://schemas.openxmlformats.org/officeDocument/2006/relationships/hyperlink" Target="http://www.espnfc.us/match?gameId=184078" TargetMode="External"/><Relationship Id="rId590" Type="http://schemas.openxmlformats.org/officeDocument/2006/relationships/hyperlink" Target="http://www.espnfc.us/match?gameId=412395" TargetMode="External"/><Relationship Id="rId591" Type="http://schemas.openxmlformats.org/officeDocument/2006/relationships/hyperlink" Target="http://www.espnfc.us/match?gameId=412407" TargetMode="External"/><Relationship Id="rId592" Type="http://schemas.openxmlformats.org/officeDocument/2006/relationships/hyperlink" Target="http://www.espnfc.us/report?gameId=412416" TargetMode="External"/><Relationship Id="rId593" Type="http://schemas.openxmlformats.org/officeDocument/2006/relationships/hyperlink" Target="http://www.espnfc.us/match?gameId=412425" TargetMode="External"/><Relationship Id="rId200" Type="http://schemas.openxmlformats.org/officeDocument/2006/relationships/hyperlink" Target="http://www.espnfc.us/match?gameId=205080" TargetMode="External"/><Relationship Id="rId201" Type="http://schemas.openxmlformats.org/officeDocument/2006/relationships/hyperlink" Target="http://www.espnfc.us/match?gameId=205200" TargetMode="External"/><Relationship Id="rId202" Type="http://schemas.openxmlformats.org/officeDocument/2006/relationships/hyperlink" Target="http://www.espnfc.us/match?gameId=204828" TargetMode="External"/><Relationship Id="rId203" Type="http://schemas.openxmlformats.org/officeDocument/2006/relationships/hyperlink" Target="http://www.espnfc.us/match?gameId=204813" TargetMode="External"/><Relationship Id="rId204" Type="http://schemas.openxmlformats.org/officeDocument/2006/relationships/hyperlink" Target="http://www.espnfc.us/match?gameId=191977" TargetMode="External"/><Relationship Id="rId205" Type="http://schemas.openxmlformats.org/officeDocument/2006/relationships/hyperlink" Target="http://www.espnfc.us/match?gameId=191972" TargetMode="External"/><Relationship Id="rId206" Type="http://schemas.openxmlformats.org/officeDocument/2006/relationships/hyperlink" Target="http://www.espnfc.us/match?gameId=191960" TargetMode="External"/><Relationship Id="rId207" Type="http://schemas.openxmlformats.org/officeDocument/2006/relationships/hyperlink" Target="http://www.espnfc.us/match?gameId=191944" TargetMode="External"/><Relationship Id="rId208" Type="http://schemas.openxmlformats.org/officeDocument/2006/relationships/hyperlink" Target="http://www.espnfc.us/match?gameId=191928" TargetMode="External"/><Relationship Id="rId209" Type="http://schemas.openxmlformats.org/officeDocument/2006/relationships/hyperlink" Target="http://www.espnfc.us/match?gameId=195584" TargetMode="External"/><Relationship Id="rId594" Type="http://schemas.openxmlformats.org/officeDocument/2006/relationships/hyperlink" Target="http://www.espnfc.us/match?gameId=412437" TargetMode="External"/><Relationship Id="rId595" Type="http://schemas.openxmlformats.org/officeDocument/2006/relationships/hyperlink" Target="http://www.espnfc.us/match?gameId=412452" TargetMode="External"/><Relationship Id="rId596" Type="http://schemas.openxmlformats.org/officeDocument/2006/relationships/hyperlink" Target="http://www.espnfc.us/match?gameId=412459" TargetMode="External"/><Relationship Id="rId597" Type="http://schemas.openxmlformats.org/officeDocument/2006/relationships/hyperlink" Target="http://www.espnfc.us/report?gameId=412476" TargetMode="External"/><Relationship Id="rId598" Type="http://schemas.openxmlformats.org/officeDocument/2006/relationships/hyperlink" Target="http://www.espnfc.us/match?gameId=410859" TargetMode="External"/><Relationship Id="rId599" Type="http://schemas.openxmlformats.org/officeDocument/2006/relationships/hyperlink" Target="http://www.espnfc.us/match?gameId=412488" TargetMode="External"/><Relationship Id="rId370" Type="http://schemas.openxmlformats.org/officeDocument/2006/relationships/hyperlink" Target="http://www.espnfc.us/match?gameId=309856" TargetMode="External"/><Relationship Id="rId371" Type="http://schemas.openxmlformats.org/officeDocument/2006/relationships/hyperlink" Target="http://www.espnfc.us/match?gameId=302036" TargetMode="External"/><Relationship Id="rId372" Type="http://schemas.openxmlformats.org/officeDocument/2006/relationships/hyperlink" Target="http://www.espnfc.us/match?gameId=264117" TargetMode="External"/><Relationship Id="rId373" Type="http://schemas.openxmlformats.org/officeDocument/2006/relationships/hyperlink" Target="http://www.espnfc.us/match?gameId=264112" TargetMode="External"/><Relationship Id="rId374" Type="http://schemas.openxmlformats.org/officeDocument/2006/relationships/hyperlink" Target="http://www.espnfc.us/match?gameId=264069" TargetMode="External"/><Relationship Id="rId375" Type="http://schemas.openxmlformats.org/officeDocument/2006/relationships/hyperlink" Target="http://www.espnfc.us/match?gameId=264067" TargetMode="External"/><Relationship Id="rId376" Type="http://schemas.openxmlformats.org/officeDocument/2006/relationships/hyperlink" Target="http://www.espnfc.us/match?gameId=292689" TargetMode="External"/><Relationship Id="rId377" Type="http://schemas.openxmlformats.org/officeDocument/2006/relationships/hyperlink" Target="http://www.espnfc.us/match?gameId=292688" TargetMode="External"/><Relationship Id="rId378" Type="http://schemas.openxmlformats.org/officeDocument/2006/relationships/hyperlink" Target="http://www.espnfc.us/match?gameId=287625" TargetMode="External"/><Relationship Id="rId379" Type="http://schemas.openxmlformats.org/officeDocument/2006/relationships/hyperlink" Target="http://www.espnfc.us/match?gameId=323691" TargetMode="External"/><Relationship Id="rId430" Type="http://schemas.openxmlformats.org/officeDocument/2006/relationships/hyperlink" Target="http://www.espnfc.us/match?gameId=325254" TargetMode="External"/><Relationship Id="rId431" Type="http://schemas.openxmlformats.org/officeDocument/2006/relationships/hyperlink" Target="http://www.espnfc.us/match?gameId=348178" TargetMode="External"/><Relationship Id="rId432" Type="http://schemas.openxmlformats.org/officeDocument/2006/relationships/hyperlink" Target="http://www.espnfc.us/match?gameId=363330" TargetMode="External"/><Relationship Id="rId433" Type="http://schemas.openxmlformats.org/officeDocument/2006/relationships/hyperlink" Target="http://www.espnfc.us/match?gameId=348195" TargetMode="External"/><Relationship Id="rId434" Type="http://schemas.openxmlformats.org/officeDocument/2006/relationships/hyperlink" Target="http://www.espnfc.us/match?gameId=348184" TargetMode="External"/><Relationship Id="rId435" Type="http://schemas.openxmlformats.org/officeDocument/2006/relationships/hyperlink" Target="http://www.espnfc.us/match?gameId=350142" TargetMode="External"/><Relationship Id="rId436" Type="http://schemas.openxmlformats.org/officeDocument/2006/relationships/hyperlink" Target="http://www.espnfc.us/match?gameId=364637" TargetMode="External"/><Relationship Id="rId437" Type="http://schemas.openxmlformats.org/officeDocument/2006/relationships/hyperlink" Target="http://www.espnfc.us/match?gameId=348215" TargetMode="External"/><Relationship Id="rId438" Type="http://schemas.openxmlformats.org/officeDocument/2006/relationships/hyperlink" Target="http://www.espnfc.us/match?gameId=364638" TargetMode="External"/><Relationship Id="rId439" Type="http://schemas.openxmlformats.org/officeDocument/2006/relationships/hyperlink" Target="http://www.espnfc.us/match?gameId=348223" TargetMode="External"/><Relationship Id="rId150" Type="http://schemas.openxmlformats.org/officeDocument/2006/relationships/hyperlink" Target="http://www.espnfc.us/match?gameId=184037" TargetMode="External"/><Relationship Id="rId151" Type="http://schemas.openxmlformats.org/officeDocument/2006/relationships/hyperlink" Target="http://www.espnfc.us/match?gameId=216728" TargetMode="External"/><Relationship Id="rId152" Type="http://schemas.openxmlformats.org/officeDocument/2006/relationships/hyperlink" Target="http://www.espnfc.us/match?gameId=216728" TargetMode="External"/><Relationship Id="rId153" Type="http://schemas.openxmlformats.org/officeDocument/2006/relationships/hyperlink" Target="http://www.espnfc.us/match?gameId=206023" TargetMode="External"/><Relationship Id="rId154" Type="http://schemas.openxmlformats.org/officeDocument/2006/relationships/hyperlink" Target="http://www.espnfc.us/match?gameId=206009" TargetMode="External"/><Relationship Id="rId155" Type="http://schemas.openxmlformats.org/officeDocument/2006/relationships/hyperlink" Target="http://www.espnfc.us/match?gameId=216259" TargetMode="External"/><Relationship Id="rId156" Type="http://schemas.openxmlformats.org/officeDocument/2006/relationships/hyperlink" Target="http://www.espnfc.us/match?gameId=206003" TargetMode="External"/><Relationship Id="rId157" Type="http://schemas.openxmlformats.org/officeDocument/2006/relationships/hyperlink" Target="http://www.espnfc.us/match?gameId=216236" TargetMode="External"/><Relationship Id="rId158" Type="http://schemas.openxmlformats.org/officeDocument/2006/relationships/hyperlink" Target="http://www.espnfc.us/match?gameId=205891" TargetMode="External"/><Relationship Id="rId159" Type="http://schemas.openxmlformats.org/officeDocument/2006/relationships/hyperlink" Target="http://www.espnfc.us/match?gameId=205982" TargetMode="External"/><Relationship Id="rId210" Type="http://schemas.openxmlformats.org/officeDocument/2006/relationships/hyperlink" Target="http://www.espnfc.us/match?gameId=195339" TargetMode="External"/><Relationship Id="rId211" Type="http://schemas.openxmlformats.org/officeDocument/2006/relationships/hyperlink" Target="http://www.espnfc.us/match?gameId=178860" TargetMode="External"/><Relationship Id="rId212" Type="http://schemas.openxmlformats.org/officeDocument/2006/relationships/hyperlink" Target="http://www.espnfc.us/match?gameId=178849" TargetMode="External"/><Relationship Id="rId213" Type="http://schemas.openxmlformats.org/officeDocument/2006/relationships/hyperlink" Target="http://www.espnfc.us/match?gameId=178831" TargetMode="External"/><Relationship Id="rId214" Type="http://schemas.openxmlformats.org/officeDocument/2006/relationships/hyperlink" Target="http://www.espnfc.us/match?gameId=165925" TargetMode="External"/><Relationship Id="rId215" Type="http://schemas.openxmlformats.org/officeDocument/2006/relationships/hyperlink" Target="http://www.espnfc.us/match?gameId=130800" TargetMode="External"/><Relationship Id="rId216" Type="http://schemas.openxmlformats.org/officeDocument/2006/relationships/hyperlink" Target="http://www.espnfc.us/match?gameId=121553" TargetMode="External"/><Relationship Id="rId217" Type="http://schemas.openxmlformats.org/officeDocument/2006/relationships/hyperlink" Target="http://www.espnfc.us/match?gameId=224665" TargetMode="External"/><Relationship Id="rId218" Type="http://schemas.openxmlformats.org/officeDocument/2006/relationships/hyperlink" Target="http://www.espnfc.us/match?gameId=224353" TargetMode="External"/><Relationship Id="rId219" Type="http://schemas.openxmlformats.org/officeDocument/2006/relationships/hyperlink" Target="http://www.espnfc.us/match?gameId=224387" TargetMode="External"/><Relationship Id="rId380" Type="http://schemas.openxmlformats.org/officeDocument/2006/relationships/hyperlink" Target="http://www.espnfc.us/match?gameId=325205" TargetMode="External"/><Relationship Id="rId381" Type="http://schemas.openxmlformats.org/officeDocument/2006/relationships/hyperlink" Target="http://www.espnfc.us/match?gameId=323856" TargetMode="External"/><Relationship Id="rId382" Type="http://schemas.openxmlformats.org/officeDocument/2006/relationships/hyperlink" Target="http://www.espnfc.us/match?gameId=323712" TargetMode="External"/><Relationship Id="rId383" Type="http://schemas.openxmlformats.org/officeDocument/2006/relationships/hyperlink" Target="http://www.espnfc.us/match?gameId=340833" TargetMode="External"/><Relationship Id="rId384" Type="http://schemas.openxmlformats.org/officeDocument/2006/relationships/hyperlink" Target="http://www.espnfc.us/match?gameId=323721" TargetMode="External"/><Relationship Id="rId385" Type="http://schemas.openxmlformats.org/officeDocument/2006/relationships/hyperlink" Target="http://www.espnfc.us/match?gameId=340834" TargetMode="External"/><Relationship Id="rId386" Type="http://schemas.openxmlformats.org/officeDocument/2006/relationships/hyperlink" Target="http://www.espnfc.us/match?gameId=323731" TargetMode="External"/><Relationship Id="rId387" Type="http://schemas.openxmlformats.org/officeDocument/2006/relationships/hyperlink" Target="http://www.espnfc.us/match?gameId=323740" TargetMode="External"/><Relationship Id="rId388" Type="http://schemas.openxmlformats.org/officeDocument/2006/relationships/hyperlink" Target="http://www.espnfc.us/match?gameId=323749" TargetMode="External"/><Relationship Id="rId389" Type="http://schemas.openxmlformats.org/officeDocument/2006/relationships/hyperlink" Target="http://www.espnfc.us/match?gameId=340280" TargetMode="External"/><Relationship Id="rId440" Type="http://schemas.openxmlformats.org/officeDocument/2006/relationships/hyperlink" Target="http://www.espnfc.us/match?gameId=348238" TargetMode="External"/><Relationship Id="rId441" Type="http://schemas.openxmlformats.org/officeDocument/2006/relationships/hyperlink" Target="http://www.espnfc.us/match?gameId=363613" TargetMode="External"/><Relationship Id="rId442" Type="http://schemas.openxmlformats.org/officeDocument/2006/relationships/hyperlink" Target="http://www.espnfc.us/match?gameId=348249" TargetMode="External"/><Relationship Id="rId443" Type="http://schemas.openxmlformats.org/officeDocument/2006/relationships/hyperlink" Target="http://www.espnfc.us/match?gameId=348258" TargetMode="External"/><Relationship Id="rId444" Type="http://schemas.openxmlformats.org/officeDocument/2006/relationships/hyperlink" Target="http://www.espnfc.us/match?gameId=348267" TargetMode="External"/><Relationship Id="rId445" Type="http://schemas.openxmlformats.org/officeDocument/2006/relationships/hyperlink" Target="http://www.espnfc.us/match?gameId=358622" TargetMode="External"/><Relationship Id="rId446" Type="http://schemas.openxmlformats.org/officeDocument/2006/relationships/hyperlink" Target="http://www.espnfc.us/match?gameId=348273" TargetMode="External"/><Relationship Id="rId447" Type="http://schemas.openxmlformats.org/officeDocument/2006/relationships/hyperlink" Target="http://www.espnfc.us/match?gameId=360215" TargetMode="External"/><Relationship Id="rId448" Type="http://schemas.openxmlformats.org/officeDocument/2006/relationships/hyperlink" Target="http://www.espnfc.us/match?gameId=348285" TargetMode="External"/><Relationship Id="rId449" Type="http://schemas.openxmlformats.org/officeDocument/2006/relationships/hyperlink" Target="http://www.espnfc.us/match?gameId=348295" TargetMode="External"/><Relationship Id="rId500" Type="http://schemas.openxmlformats.org/officeDocument/2006/relationships/hyperlink" Target="http://www.espnfc.us/match?gameId=377054" TargetMode="External"/><Relationship Id="rId501" Type="http://schemas.openxmlformats.org/officeDocument/2006/relationships/hyperlink" Target="http://www.espnfc.us/match?gameId=377060" TargetMode="External"/><Relationship Id="rId502" Type="http://schemas.openxmlformats.org/officeDocument/2006/relationships/hyperlink" Target="http://www.espnfc.us/match?gameId=383641" TargetMode="External"/><Relationship Id="rId10" Type="http://schemas.openxmlformats.org/officeDocument/2006/relationships/hyperlink" Target="http://www.espnfc.us/match?gameId=146859" TargetMode="External"/><Relationship Id="rId11" Type="http://schemas.openxmlformats.org/officeDocument/2006/relationships/hyperlink" Target="http://www.espnfc.us/match?gameId=146244" TargetMode="External"/><Relationship Id="rId12" Type="http://schemas.openxmlformats.org/officeDocument/2006/relationships/hyperlink" Target="http://www.espnfc.us/match?gameId=146013" TargetMode="External"/><Relationship Id="rId13" Type="http://schemas.openxmlformats.org/officeDocument/2006/relationships/hyperlink" Target="http://www.espnfc.us/match?gameId=145346" TargetMode="External"/><Relationship Id="rId14" Type="http://schemas.openxmlformats.org/officeDocument/2006/relationships/hyperlink" Target="http://www.espnfc.us/match?gameId=143630" TargetMode="External"/><Relationship Id="rId15" Type="http://schemas.openxmlformats.org/officeDocument/2006/relationships/hyperlink" Target="http://www.espnfc.us/match?gameId=143375" TargetMode="External"/><Relationship Id="rId16" Type="http://schemas.openxmlformats.org/officeDocument/2006/relationships/hyperlink" Target="http://www.espnfc.us/match?gameId=140482" TargetMode="External"/><Relationship Id="rId17" Type="http://schemas.openxmlformats.org/officeDocument/2006/relationships/hyperlink" Target="http://www.espnfc.us/match?gameId=139542" TargetMode="External"/><Relationship Id="rId18" Type="http://schemas.openxmlformats.org/officeDocument/2006/relationships/hyperlink" Target="http://www.espnfc.us/match?gameId=139020" TargetMode="External"/><Relationship Id="rId19" Type="http://schemas.openxmlformats.org/officeDocument/2006/relationships/hyperlink" Target="http://www.espnfc.us/match?gameId=137299" TargetMode="External"/><Relationship Id="rId503" Type="http://schemas.openxmlformats.org/officeDocument/2006/relationships/hyperlink" Target="http://www.espnfc.us/match?gameId=377070" TargetMode="External"/><Relationship Id="rId504" Type="http://schemas.openxmlformats.org/officeDocument/2006/relationships/hyperlink" Target="http://www.espnfc.us/match?gameId=377080" TargetMode="External"/><Relationship Id="rId505" Type="http://schemas.openxmlformats.org/officeDocument/2006/relationships/hyperlink" Target="http://www.espnfc.us/match?gameId=377097" TargetMode="External"/><Relationship Id="rId506" Type="http://schemas.openxmlformats.org/officeDocument/2006/relationships/hyperlink" Target="http://www.espnfc.us/match?gameId=377100" TargetMode="External"/><Relationship Id="rId507" Type="http://schemas.openxmlformats.org/officeDocument/2006/relationships/hyperlink" Target="http://www.espnfc.us/match?gameId=386720" TargetMode="External"/><Relationship Id="rId508" Type="http://schemas.openxmlformats.org/officeDocument/2006/relationships/hyperlink" Target="http://www.espnfc.us/match?gameId=377119" TargetMode="External"/><Relationship Id="rId509" Type="http://schemas.openxmlformats.org/officeDocument/2006/relationships/hyperlink" Target="http://www.espnfc.us/match?gameId=383612" TargetMode="External"/><Relationship Id="rId160" Type="http://schemas.openxmlformats.org/officeDocument/2006/relationships/hyperlink" Target="http://www.espnfc.us/match?gameId=215117" TargetMode="External"/><Relationship Id="rId161" Type="http://schemas.openxmlformats.org/officeDocument/2006/relationships/hyperlink" Target="http://www.espnfc.us/match?gameId=205970" TargetMode="External"/><Relationship Id="rId162" Type="http://schemas.openxmlformats.org/officeDocument/2006/relationships/hyperlink" Target="http://www.espnfc.us/match?gameId=215083" TargetMode="External"/><Relationship Id="rId163" Type="http://schemas.openxmlformats.org/officeDocument/2006/relationships/hyperlink" Target="http://www.espnfc.us/match?gameId=205962" TargetMode="External"/><Relationship Id="rId164" Type="http://schemas.openxmlformats.org/officeDocument/2006/relationships/hyperlink" Target="http://www.espnfc.us/match?gameId=205946" TargetMode="External"/><Relationship Id="rId165" Type="http://schemas.openxmlformats.org/officeDocument/2006/relationships/hyperlink" Target="http://www.espnfc.us/match?gameId=205943" TargetMode="External"/><Relationship Id="rId166" Type="http://schemas.openxmlformats.org/officeDocument/2006/relationships/hyperlink" Target="http://www.espnfc.us/match?gameId=205943" TargetMode="External"/><Relationship Id="rId167" Type="http://schemas.openxmlformats.org/officeDocument/2006/relationships/hyperlink" Target="http://www.espnfc.us/match?gameId=211972" TargetMode="External"/><Relationship Id="rId168" Type="http://schemas.openxmlformats.org/officeDocument/2006/relationships/hyperlink" Target="http://www.espnfc.us/match?gameId=206088" TargetMode="External"/><Relationship Id="rId169" Type="http://schemas.openxmlformats.org/officeDocument/2006/relationships/hyperlink" Target="http://www.espnfc.us/match?gameId=205932" TargetMode="External"/><Relationship Id="rId220" Type="http://schemas.openxmlformats.org/officeDocument/2006/relationships/hyperlink" Target="http://www.espnfc.us/match?gameId=224375" TargetMode="External"/><Relationship Id="rId221" Type="http://schemas.openxmlformats.org/officeDocument/2006/relationships/hyperlink" Target="http://www.espnfc.us/match?gameId=224375" TargetMode="External"/><Relationship Id="rId222" Type="http://schemas.openxmlformats.org/officeDocument/2006/relationships/hyperlink" Target="http://www.espnfc.us/match?gameId=224692" TargetMode="External"/><Relationship Id="rId223" Type="http://schemas.openxmlformats.org/officeDocument/2006/relationships/hyperlink" Target="http://www.espnfc.us/match?gameId=238611" TargetMode="External"/><Relationship Id="rId224" Type="http://schemas.openxmlformats.org/officeDocument/2006/relationships/hyperlink" Target="http://www.espnfc.us/match?gameId=238607" TargetMode="External"/><Relationship Id="rId225" Type="http://schemas.openxmlformats.org/officeDocument/2006/relationships/hyperlink" Target="http://www.espnfc.us/match?gameId=224491" TargetMode="External"/><Relationship Id="rId226" Type="http://schemas.openxmlformats.org/officeDocument/2006/relationships/hyperlink" Target="http://www.espnfc.us/match?gameId=224616" TargetMode="External"/><Relationship Id="rId227" Type="http://schemas.openxmlformats.org/officeDocument/2006/relationships/hyperlink" Target="http://www.espnfc.us/match?gameId=224517" TargetMode="External"/><Relationship Id="rId228" Type="http://schemas.openxmlformats.org/officeDocument/2006/relationships/hyperlink" Target="http://www.espnfc.us/match?gameId=233735" TargetMode="External"/><Relationship Id="rId229" Type="http://schemas.openxmlformats.org/officeDocument/2006/relationships/hyperlink" Target="http://www.espnfc.us/match?gameId=224361" TargetMode="External"/><Relationship Id="rId390" Type="http://schemas.openxmlformats.org/officeDocument/2006/relationships/hyperlink" Target="http://www.espnfc.us/match?gameId=323758" TargetMode="External"/><Relationship Id="rId391" Type="http://schemas.openxmlformats.org/officeDocument/2006/relationships/hyperlink" Target="http://www.espnfc.us/match?gameId=340282" TargetMode="External"/><Relationship Id="rId392" Type="http://schemas.openxmlformats.org/officeDocument/2006/relationships/hyperlink" Target="http://www.espnfc.us/match?gameId=323765" TargetMode="External"/><Relationship Id="rId393" Type="http://schemas.openxmlformats.org/officeDocument/2006/relationships/hyperlink" Target="http://www.espnfc.us/match?gameId=323775" TargetMode="External"/><Relationship Id="rId394" Type="http://schemas.openxmlformats.org/officeDocument/2006/relationships/hyperlink" Target="http://www.espnfc.us/match?gameId=323780" TargetMode="External"/><Relationship Id="rId395" Type="http://schemas.openxmlformats.org/officeDocument/2006/relationships/hyperlink" Target="http://www.espnfc.us/match?gameId=334839" TargetMode="External"/><Relationship Id="rId396" Type="http://schemas.openxmlformats.org/officeDocument/2006/relationships/hyperlink" Target="http://www.espnfc.us/match?gameId=323793" TargetMode="External"/><Relationship Id="rId397" Type="http://schemas.openxmlformats.org/officeDocument/2006/relationships/hyperlink" Target="http://www.espnfc.us/match?gameId=323797" TargetMode="External"/><Relationship Id="rId398" Type="http://schemas.openxmlformats.org/officeDocument/2006/relationships/hyperlink" Target="http://www.espnfc.us/match?gameId=323810" TargetMode="External"/><Relationship Id="rId399" Type="http://schemas.openxmlformats.org/officeDocument/2006/relationships/hyperlink" Target="http://www.espnfc.us/match?gameId=334842" TargetMode="External"/><Relationship Id="rId450" Type="http://schemas.openxmlformats.org/officeDocument/2006/relationships/hyperlink" Target="http://www.espnfc.us/match?gameId=358629" TargetMode="External"/><Relationship Id="rId451" Type="http://schemas.openxmlformats.org/officeDocument/2006/relationships/hyperlink" Target="http://www.espnfc.us/match?gameId=348305" TargetMode="External"/><Relationship Id="rId452" Type="http://schemas.openxmlformats.org/officeDocument/2006/relationships/hyperlink" Target="http://www.espnfc.us/match?gameId=360213" TargetMode="External"/><Relationship Id="rId453" Type="http://schemas.openxmlformats.org/officeDocument/2006/relationships/hyperlink" Target="http://www.espnfc.us/match?gameId=348340" TargetMode="External"/><Relationship Id="rId454" Type="http://schemas.openxmlformats.org/officeDocument/2006/relationships/hyperlink" Target="http://www.espnfc.us/match?gameId=358210" TargetMode="External"/><Relationship Id="rId455" Type="http://schemas.openxmlformats.org/officeDocument/2006/relationships/hyperlink" Target="http://www.espnfc.us/match?gameId=348350" TargetMode="External"/><Relationship Id="rId456" Type="http://schemas.openxmlformats.org/officeDocument/2006/relationships/hyperlink" Target="http://www.espnfc.us/match?gameId=348358" TargetMode="External"/><Relationship Id="rId457" Type="http://schemas.openxmlformats.org/officeDocument/2006/relationships/hyperlink" Target="http://www.espnfc.us/match?gameId=348363" TargetMode="External"/><Relationship Id="rId458" Type="http://schemas.openxmlformats.org/officeDocument/2006/relationships/hyperlink" Target="http://www.espnfc.us/match?gameId=3582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0"/>
  <sheetViews>
    <sheetView topLeftCell="H1" workbookViewId="0">
      <selection activeCell="Z37" sqref="Z37"/>
    </sheetView>
  </sheetViews>
  <sheetFormatPr baseColWidth="10" defaultRowHeight="15" x14ac:dyDescent="0"/>
  <cols>
    <col min="2" max="2" width="0" hidden="1" customWidth="1"/>
    <col min="5" max="5" width="0" hidden="1" customWidth="1"/>
    <col min="11" max="14" width="0" hidden="1" customWidth="1"/>
    <col min="18" max="18" width="16.1640625" bestFit="1" customWidth="1"/>
    <col min="19" max="19" width="15.83203125" customWidth="1"/>
    <col min="23" max="23" width="16.1640625" bestFit="1" customWidth="1"/>
    <col min="24" max="24" width="14" bestFit="1" customWidth="1"/>
    <col min="25" max="25" width="0" hidden="1" customWidth="1"/>
    <col min="29" max="29" width="15.1640625" bestFit="1" customWidth="1"/>
  </cols>
  <sheetData>
    <row r="1" spans="1:29" ht="16" thickBot="1">
      <c r="A1" s="1" t="s">
        <v>0</v>
      </c>
      <c r="B1" s="1" t="s">
        <v>1</v>
      </c>
      <c r="C1" s="1" t="s">
        <v>1225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Q1" s="88" t="s">
        <v>1229</v>
      </c>
      <c r="R1" s="86"/>
      <c r="S1" s="114">
        <v>50</v>
      </c>
      <c r="T1" s="114">
        <v>20</v>
      </c>
      <c r="U1" s="114">
        <v>1</v>
      </c>
      <c r="V1" s="114">
        <v>4</v>
      </c>
      <c r="W1" s="86"/>
      <c r="X1" s="86"/>
      <c r="Y1" s="86"/>
      <c r="Z1" s="86"/>
      <c r="AA1" s="86"/>
      <c r="AB1" s="86"/>
      <c r="AC1" s="87"/>
    </row>
    <row r="2" spans="1:29" ht="16" thickBot="1">
      <c r="A2" s="7" t="s">
        <v>14</v>
      </c>
      <c r="B2" s="8" t="s">
        <v>62</v>
      </c>
      <c r="C2" s="9">
        <v>37107</v>
      </c>
      <c r="D2" s="8" t="s">
        <v>16</v>
      </c>
      <c r="E2" s="10" t="s">
        <v>22</v>
      </c>
      <c r="F2" s="8">
        <v>61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11">
        <v>0</v>
      </c>
      <c r="Q2" s="89" t="s">
        <v>432</v>
      </c>
      <c r="R2" s="90" t="s">
        <v>454</v>
      </c>
      <c r="S2" s="90" t="s">
        <v>433</v>
      </c>
      <c r="T2" s="90" t="s">
        <v>434</v>
      </c>
      <c r="U2" s="90" t="s">
        <v>436</v>
      </c>
      <c r="V2" s="90" t="s">
        <v>435</v>
      </c>
      <c r="W2" s="90" t="s">
        <v>453</v>
      </c>
      <c r="X2" s="90" t="s">
        <v>455</v>
      </c>
      <c r="Y2" s="91"/>
      <c r="Z2" s="90" t="s">
        <v>1227</v>
      </c>
      <c r="AA2" s="90" t="s">
        <v>1228</v>
      </c>
      <c r="AB2" s="90" t="s">
        <v>452</v>
      </c>
      <c r="AC2" s="92" t="s">
        <v>1226</v>
      </c>
    </row>
    <row r="3" spans="1:29">
      <c r="A3" s="7" t="s">
        <v>14</v>
      </c>
      <c r="B3" s="8" t="s">
        <v>61</v>
      </c>
      <c r="C3" s="9">
        <v>37114</v>
      </c>
      <c r="D3" s="8" t="s">
        <v>16</v>
      </c>
      <c r="E3" s="10" t="s">
        <v>31</v>
      </c>
      <c r="F3" s="8">
        <v>0</v>
      </c>
      <c r="G3" s="8"/>
      <c r="H3" s="8"/>
      <c r="I3" s="8"/>
      <c r="J3" s="8"/>
      <c r="K3" s="8"/>
      <c r="L3" s="8"/>
      <c r="M3" s="8"/>
      <c r="N3" s="11"/>
      <c r="Q3" s="93" t="s">
        <v>437</v>
      </c>
      <c r="R3" s="94">
        <f>SUMIFS($F$2:F1000,$C$2:C1000,"&gt;="&amp;Z3,$C$2:C1000,"&lt;="&amp;AA3)</f>
        <v>2698</v>
      </c>
      <c r="S3" s="94">
        <f>SUMIFS(G2:G1000,C2:C1000,"&gt;="&amp;Z3,C2:C1000,"&lt;="&amp;AA3)</f>
        <v>14</v>
      </c>
      <c r="T3" s="94">
        <f>SUMIFS($H$2:H1000,$C$2:C1000,"&gt;="&amp;Z3,$C$2:C1000,"&lt;="&amp;AA3)</f>
        <v>3</v>
      </c>
      <c r="U3" s="94">
        <f>SUMIFS($I$2:I1000,$C$2:C1000,"&gt;="&amp;Z3,$C$2:C1000,"&lt;="&amp;AA3)-V3</f>
        <v>3</v>
      </c>
      <c r="V3" s="94">
        <f>SUMIFS($J$2:J1000,$C$2:C1000,"&gt;="&amp;Z3,$C$2:C1000,"&lt;="&amp;AA3)</f>
        <v>3</v>
      </c>
      <c r="W3" s="94">
        <f>COUNTIFS($C$2:C1000,"&gt;="&amp;Z3,$C$2:C1000,"&lt;="&amp;AA3)</f>
        <v>39</v>
      </c>
      <c r="X3" s="106">
        <f>R3/IF(W3=0,1,W3)</f>
        <v>69.179487179487182</v>
      </c>
      <c r="Y3" s="94">
        <f>X3*10</f>
        <v>691.79487179487182</v>
      </c>
      <c r="Z3" s="95">
        <v>37104</v>
      </c>
      <c r="AA3" s="95">
        <v>37437</v>
      </c>
      <c r="AB3" s="94">
        <f t="shared" ref="AB3:AB17" si="0">SUM(S3*$S$1,T3*$T$1,U3*$U$1,V3*$V$1)</f>
        <v>775</v>
      </c>
      <c r="AC3" s="110">
        <f>AB3/10</f>
        <v>77.5</v>
      </c>
    </row>
    <row r="4" spans="1:29">
      <c r="A4" s="7" t="s">
        <v>14</v>
      </c>
      <c r="B4" s="8" t="s">
        <v>60</v>
      </c>
      <c r="C4" s="9">
        <v>37121</v>
      </c>
      <c r="D4" s="8" t="s">
        <v>16</v>
      </c>
      <c r="E4" s="10" t="s">
        <v>53</v>
      </c>
      <c r="F4" s="8">
        <v>46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11">
        <v>0</v>
      </c>
      <c r="Q4" s="96" t="s">
        <v>438</v>
      </c>
      <c r="R4" s="97">
        <f>SUMIFS($F$2:F1001,$C$2:C1001,"&gt;="&amp;Z4,$C$2:C1001,"&lt;="&amp;AA4)</f>
        <v>2726</v>
      </c>
      <c r="S4" s="97">
        <f>SUMIFS($G$2:G1001,$C$2:C1001,"&gt;="&amp;Z4,$C$2:C1001,"&lt;="&amp;AA4)</f>
        <v>12</v>
      </c>
      <c r="T4" s="97">
        <f>SUMIFS($H$2:H1001,$C$2:C1001,"&gt;="&amp;Z4,$C$2:C1001,"&lt;="&amp;AA4)</f>
        <v>0</v>
      </c>
      <c r="U4" s="97">
        <f>SUMIFS($I$2:I1001,$C$2:C1001,"&gt;="&amp;Z4,$C$2:C1001,"&lt;="&amp;AA4)-V4</f>
        <v>0</v>
      </c>
      <c r="V4" s="97">
        <f>SUMIFS($J$2:J1001,$C$2:C1001,"&gt;="&amp;Z4,$C$2:C1001,"&lt;="&amp;AA4)</f>
        <v>0</v>
      </c>
      <c r="W4" s="97">
        <f>COUNTIFS($C$2:C1001,"&gt;="&amp;Z4,$C$2:C1001,"&lt;="&amp;AA4)</f>
        <v>35</v>
      </c>
      <c r="X4" s="107">
        <f>R4/IF(W4=0,1,W4)</f>
        <v>77.885714285714286</v>
      </c>
      <c r="Y4" s="97">
        <f t="shared" ref="Y4:Y17" si="1">X4*10</f>
        <v>778.85714285714289</v>
      </c>
      <c r="Z4" s="98">
        <v>37469</v>
      </c>
      <c r="AA4" s="98">
        <v>37802</v>
      </c>
      <c r="AB4" s="97">
        <f t="shared" si="0"/>
        <v>600</v>
      </c>
      <c r="AC4" s="111">
        <f t="shared" ref="AC4:AC17" si="2">AB4/10</f>
        <v>60</v>
      </c>
    </row>
    <row r="5" spans="1:29">
      <c r="A5" s="7" t="s">
        <v>14</v>
      </c>
      <c r="B5" s="8" t="s">
        <v>58</v>
      </c>
      <c r="C5" s="9">
        <v>37128</v>
      </c>
      <c r="D5" s="8" t="s">
        <v>16</v>
      </c>
      <c r="E5" s="10" t="s">
        <v>59</v>
      </c>
      <c r="F5" s="8">
        <v>55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11">
        <v>0</v>
      </c>
      <c r="Q5" s="99" t="s">
        <v>439</v>
      </c>
      <c r="R5" s="97">
        <f>SUMIFS($F$2:F1002,$C$2:C1002,"&gt;="&amp;Z5,$C$2:C1002,"&lt;="&amp;AA5)</f>
        <v>3611</v>
      </c>
      <c r="S5" s="97">
        <f>SUMIFS($G$2:G1002,$C$2:C1002,"&gt;="&amp;Z5,$C$2:C1002,"&lt;="&amp;AA5)</f>
        <v>21</v>
      </c>
      <c r="T5" s="97">
        <f>SUMIFS($H$2:H1002,$C$2:C1002,"&gt;="&amp;Z5,$C$2:C1002,"&lt;="&amp;AA5)</f>
        <v>0</v>
      </c>
      <c r="U5" s="97">
        <f>SUMIFS($I$2:I1002,$C$2:C1002,"&gt;="&amp;Z5,$C$2:C1002,"&lt;="&amp;AA5)-V5</f>
        <v>0</v>
      </c>
      <c r="V5" s="97">
        <f>SUMIFS($J$2:J1002,$C$2:C1002,"&gt;="&amp;Z5,$C$2:C1002,"&lt;="&amp;AA5)</f>
        <v>0</v>
      </c>
      <c r="W5" s="97">
        <f>COUNTIFS($C$2:C1002,"&gt;="&amp;Z5,$C$2:C1002,"&lt;="&amp;AA5)</f>
        <v>43</v>
      </c>
      <c r="X5" s="107">
        <f>R5/IF(W5=0,1,W5)</f>
        <v>83.976744186046517</v>
      </c>
      <c r="Y5" s="97">
        <f t="shared" si="1"/>
        <v>839.76744186046517</v>
      </c>
      <c r="Z5" s="98">
        <v>37834</v>
      </c>
      <c r="AA5" s="98">
        <v>38168</v>
      </c>
      <c r="AB5" s="97">
        <f t="shared" si="0"/>
        <v>1050</v>
      </c>
      <c r="AC5" s="111">
        <f t="shared" si="2"/>
        <v>105</v>
      </c>
    </row>
    <row r="6" spans="1:29">
      <c r="A6" s="7" t="s">
        <v>14</v>
      </c>
      <c r="B6" s="8" t="s">
        <v>57</v>
      </c>
      <c r="C6" s="9">
        <v>37142</v>
      </c>
      <c r="D6" s="8" t="s">
        <v>16</v>
      </c>
      <c r="E6" s="10" t="s">
        <v>53</v>
      </c>
      <c r="F6" s="8">
        <v>45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11">
        <v>0</v>
      </c>
      <c r="Q6" s="96" t="s">
        <v>440</v>
      </c>
      <c r="R6" s="97">
        <f>SUMIFS($F$2:F1003,$C$2:C1003,"&gt;="&amp;Z6,$C$2:C1003,"&lt;="&amp;AA6)</f>
        <v>4399</v>
      </c>
      <c r="S6" s="97">
        <f>SUMIFS($G$2:G1003,$C$2:C1003,"&gt;="&amp;Z6,$C$2:C1003,"&lt;="&amp;AA6)</f>
        <v>21</v>
      </c>
      <c r="T6" s="97">
        <f>SUMIFS($H$2:H1003,$C$2:C1003,"&gt;="&amp;Z6,$C$2:C1003,"&lt;="&amp;AA6)</f>
        <v>6</v>
      </c>
      <c r="U6" s="97">
        <f>SUMIFS($I$2:I1003,$C$2:C1003,"&gt;="&amp;Z6,$C$2:C1003,"&lt;="&amp;AA6)-V6</f>
        <v>31</v>
      </c>
      <c r="V6" s="97">
        <f>SUMIFS($J$2:J1003,$C$2:C1003,"&gt;="&amp;Z6,$C$2:C1003,"&lt;="&amp;AA6)</f>
        <v>31</v>
      </c>
      <c r="W6" s="97">
        <f>COUNTIFS($C$2:C1003,"&gt;="&amp;Z6,$C$2:C1003,"&lt;="&amp;AA6)</f>
        <v>51</v>
      </c>
      <c r="X6" s="107">
        <f>R6/IF(W6=0,1,W6)</f>
        <v>86.254901960784309</v>
      </c>
      <c r="Y6" s="97">
        <f t="shared" si="1"/>
        <v>862.54901960784309</v>
      </c>
      <c r="Z6" s="98">
        <v>38200</v>
      </c>
      <c r="AA6" s="98">
        <v>38533</v>
      </c>
      <c r="AB6" s="97">
        <f t="shared" si="0"/>
        <v>1325</v>
      </c>
      <c r="AC6" s="111">
        <f t="shared" si="2"/>
        <v>132.5</v>
      </c>
    </row>
    <row r="7" spans="1:29">
      <c r="A7" s="7" t="s">
        <v>14</v>
      </c>
      <c r="B7" s="8" t="s">
        <v>56</v>
      </c>
      <c r="C7" s="9">
        <v>37149</v>
      </c>
      <c r="D7" s="8" t="s">
        <v>16</v>
      </c>
      <c r="E7" s="10" t="s">
        <v>22</v>
      </c>
      <c r="F7" s="8">
        <v>72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11">
        <v>0</v>
      </c>
      <c r="Q7" s="96" t="s">
        <v>441</v>
      </c>
      <c r="R7" s="97">
        <f>SUMIFS($F$2:F1004,$C$2:C1004,"&gt;="&amp;Z7,$C$2:C1004,"&lt;="&amp;AA7)</f>
        <v>4167</v>
      </c>
      <c r="S7" s="97">
        <f>SUMIFS($G$2:G1004,$C$2:C1004,"&gt;="&amp;Z7,$C$2:C1004,"&lt;="&amp;AA7)</f>
        <v>24</v>
      </c>
      <c r="T7" s="97">
        <f>SUMIFS($H$2:H1004,$C$2:C1004,"&gt;="&amp;Z7,$C$2:C1004,"&lt;="&amp;AA7)</f>
        <v>15</v>
      </c>
      <c r="U7" s="97">
        <f>SUMIFS($I$2:I1004,$C$2:C1004,"&gt;="&amp;Z7,$C$2:C1004,"&lt;="&amp;AA7)-V7</f>
        <v>105</v>
      </c>
      <c r="V7" s="97">
        <f>SUMIFS($J$2:J1004,$C$2:C1004,"&gt;="&amp;Z7,$C$2:C1004,"&lt;="&amp;AA7)</f>
        <v>53</v>
      </c>
      <c r="W7" s="97">
        <f>COUNTIFS($C$2:C1004,"&gt;="&amp;Z7,$C$2:C1004,"&lt;="&amp;AA7)</f>
        <v>47</v>
      </c>
      <c r="X7" s="107">
        <f t="shared" ref="X7:X17" si="3">R7/IF(W7=0,1,W7)</f>
        <v>88.659574468085111</v>
      </c>
      <c r="Y7" s="97">
        <f t="shared" si="1"/>
        <v>886.59574468085111</v>
      </c>
      <c r="Z7" s="98">
        <v>38565</v>
      </c>
      <c r="AA7" s="98">
        <v>38898</v>
      </c>
      <c r="AB7" s="97">
        <f t="shared" si="0"/>
        <v>1817</v>
      </c>
      <c r="AC7" s="111">
        <f t="shared" si="2"/>
        <v>181.7</v>
      </c>
    </row>
    <row r="8" spans="1:29">
      <c r="A8" s="7" t="s">
        <v>14</v>
      </c>
      <c r="B8" s="8" t="s">
        <v>55</v>
      </c>
      <c r="C8" s="9">
        <v>37155</v>
      </c>
      <c r="D8" s="8" t="s">
        <v>16</v>
      </c>
      <c r="E8" s="10" t="s">
        <v>33</v>
      </c>
      <c r="F8" s="8">
        <v>80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11">
        <v>0</v>
      </c>
      <c r="Q8" s="96" t="s">
        <v>442</v>
      </c>
      <c r="R8" s="97">
        <f>SUMIFS($F$2:F1005,$C$2:C1005,"&gt;="&amp;Z8,$C$2:C1005,"&lt;="&amp;AA8)</f>
        <v>4477</v>
      </c>
      <c r="S8" s="97">
        <f>SUMIFS($G$2:G1005,$C$2:C1005,"&gt;="&amp;Z8,$C$2:C1005,"&lt;="&amp;AA8)</f>
        <v>26</v>
      </c>
      <c r="T8" s="97">
        <f>SUMIFS($H$2:H1005,$C$2:C1005,"&gt;="&amp;Z8,$C$2:C1005,"&lt;="&amp;AA8)</f>
        <v>10</v>
      </c>
      <c r="U8" s="97">
        <f>SUMIFS($I$2:I1005,$C$2:C1005,"&gt;="&amp;Z8,$C$2:C1005,"&lt;="&amp;AA8)-V8</f>
        <v>72</v>
      </c>
      <c r="V8" s="97">
        <f>SUMIFS($J$2:J1005,$C$2:C1005,"&gt;="&amp;Z8,$C$2:C1005,"&lt;="&amp;AA8)</f>
        <v>73</v>
      </c>
      <c r="W8" s="97">
        <f>COUNTIFS($C$2:C1005,"&gt;="&amp;Z8,$C$2:C1005,"&lt;="&amp;AA8)</f>
        <v>50</v>
      </c>
      <c r="X8" s="107">
        <f t="shared" si="3"/>
        <v>89.54</v>
      </c>
      <c r="Y8" s="97">
        <f t="shared" si="1"/>
        <v>895.40000000000009</v>
      </c>
      <c r="Z8" s="98">
        <v>38930</v>
      </c>
      <c r="AA8" s="98">
        <v>39263</v>
      </c>
      <c r="AB8" s="97">
        <f t="shared" si="0"/>
        <v>1864</v>
      </c>
      <c r="AC8" s="111">
        <f t="shared" si="2"/>
        <v>186.4</v>
      </c>
    </row>
    <row r="9" spans="1:29">
      <c r="A9" s="7" t="s">
        <v>14</v>
      </c>
      <c r="B9" s="8" t="s">
        <v>54</v>
      </c>
      <c r="C9" s="9">
        <v>37164</v>
      </c>
      <c r="D9" s="8" t="s">
        <v>16</v>
      </c>
      <c r="E9" s="10" t="s">
        <v>17</v>
      </c>
      <c r="F9" s="8">
        <v>0</v>
      </c>
      <c r="G9" s="8"/>
      <c r="H9" s="8"/>
      <c r="I9" s="8"/>
      <c r="J9" s="8"/>
      <c r="K9" s="8"/>
      <c r="L9" s="8"/>
      <c r="M9" s="8"/>
      <c r="N9" s="11"/>
      <c r="Q9" s="96" t="s">
        <v>443</v>
      </c>
      <c r="R9" s="97">
        <f>SUMIFS($F$2:F1006,$C$2:C1006,"&gt;="&amp;Z9,$C$2:C1006,"&lt;="&amp;AA9)</f>
        <v>2533</v>
      </c>
      <c r="S9" s="97">
        <f>SUMIFS($G$2:G1006,$C$2:C1006,"&gt;="&amp;Z9,$C$2:C1006,"&lt;="&amp;AA9)</f>
        <v>10</v>
      </c>
      <c r="T9" s="97">
        <f>SUMIFS($H$2:H1006,$C$2:C1006,"&gt;="&amp;Z9,$C$2:C1006,"&lt;="&amp;AA9)</f>
        <v>5</v>
      </c>
      <c r="U9" s="97">
        <f>SUMIFS($I$2:I1006,$C$2:C1006,"&gt;="&amp;Z9,$C$2:C1006,"&lt;="&amp;AA9)-V9</f>
        <v>56</v>
      </c>
      <c r="V9" s="97">
        <f>SUMIFS($J$2:J1006,$C$2:C1006,"&gt;="&amp;Z9,$C$2:C1006,"&lt;="&amp;AA9)</f>
        <v>33</v>
      </c>
      <c r="W9" s="97">
        <f>COUNTIFS($C$2:C1006,"&gt;="&amp;Z9,$C$2:C1006,"&lt;="&amp;AA9)</f>
        <v>32</v>
      </c>
      <c r="X9" s="107">
        <f t="shared" si="3"/>
        <v>79.15625</v>
      </c>
      <c r="Y9" s="97">
        <f t="shared" si="1"/>
        <v>791.5625</v>
      </c>
      <c r="Z9" s="98">
        <v>39295</v>
      </c>
      <c r="AA9" s="98">
        <v>39629</v>
      </c>
      <c r="AB9" s="97">
        <f t="shared" si="0"/>
        <v>788</v>
      </c>
      <c r="AC9" s="111">
        <f t="shared" si="2"/>
        <v>78.8</v>
      </c>
    </row>
    <row r="10" spans="1:29">
      <c r="A10" s="7" t="s">
        <v>14</v>
      </c>
      <c r="B10" s="8" t="s">
        <v>52</v>
      </c>
      <c r="C10" s="9">
        <v>37178</v>
      </c>
      <c r="D10" s="8" t="s">
        <v>16</v>
      </c>
      <c r="E10" s="10" t="s">
        <v>53</v>
      </c>
      <c r="F10" s="8">
        <v>71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11">
        <v>0</v>
      </c>
      <c r="Q10" s="96" t="s">
        <v>444</v>
      </c>
      <c r="R10" s="97">
        <f>SUMIFS($F$2:F1007,$C$2:C1007,"&gt;="&amp;Z10,$C$2:C1007,"&lt;="&amp;AA10)</f>
        <v>3712</v>
      </c>
      <c r="S10" s="97">
        <f>SUMIFS($G$2:G1007,$C$2:C1007,"&gt;="&amp;Z10,$C$2:C1007,"&lt;="&amp;AA10)</f>
        <v>12</v>
      </c>
      <c r="T10" s="97">
        <f>SUMIFS($H$2:H1007,$C$2:C1007,"&gt;="&amp;Z10,$C$2:C1007,"&lt;="&amp;AA10)</f>
        <v>7</v>
      </c>
      <c r="U10" s="97">
        <f>SUMIFS($I$2:I1007,$C$2:C1007,"&gt;="&amp;Z10,$C$2:C1007,"&lt;="&amp;AA10)-V10</f>
        <v>43</v>
      </c>
      <c r="V10" s="97">
        <f>SUMIFS($J$2:J1007,$C$2:C1007,"&gt;="&amp;Z10,$C$2:C1007,"&lt;="&amp;AA10)</f>
        <v>24</v>
      </c>
      <c r="W10" s="97">
        <f>COUNTIFS($C$2:C1007,"&gt;="&amp;Z10,$C$2:C1007,"&lt;="&amp;AA10)</f>
        <v>55</v>
      </c>
      <c r="X10" s="107">
        <f t="shared" si="3"/>
        <v>67.490909090909085</v>
      </c>
      <c r="Y10" s="97">
        <f t="shared" si="1"/>
        <v>674.90909090909088</v>
      </c>
      <c r="Z10" s="98">
        <v>39661</v>
      </c>
      <c r="AA10" s="98">
        <v>39994</v>
      </c>
      <c r="AB10" s="97">
        <f t="shared" si="0"/>
        <v>879</v>
      </c>
      <c r="AC10" s="111">
        <f t="shared" si="2"/>
        <v>87.9</v>
      </c>
    </row>
    <row r="11" spans="1:29">
      <c r="A11" s="7" t="s">
        <v>14</v>
      </c>
      <c r="B11" s="8" t="s">
        <v>50</v>
      </c>
      <c r="C11" s="9">
        <v>37182</v>
      </c>
      <c r="D11" s="8" t="s">
        <v>42</v>
      </c>
      <c r="E11" s="10" t="s">
        <v>51</v>
      </c>
      <c r="F11" s="8">
        <v>90</v>
      </c>
      <c r="G11" s="8">
        <v>2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11">
        <v>0</v>
      </c>
      <c r="Q11" s="96" t="s">
        <v>445</v>
      </c>
      <c r="R11" s="97">
        <f>SUMIFS($F$2:F1008,$C$2:C1008,"&gt;="&amp;Z11,$C$2:C1008,"&lt;="&amp;AA11)</f>
        <v>3681</v>
      </c>
      <c r="S11" s="97">
        <f>SUMIFS($G$2:G1008,$C$2:C1008,"&gt;="&amp;Z11,$C$2:C1008,"&lt;="&amp;AA11)</f>
        <v>15</v>
      </c>
      <c r="T11" s="97">
        <f>SUMIFS($H$2:H1008,$C$2:C1008,"&gt;="&amp;Z11,$C$2:C1008,"&lt;="&amp;AA11)</f>
        <v>15</v>
      </c>
      <c r="U11" s="97">
        <f>SUMIFS($I$2:I1008,$C$2:C1008,"&gt;="&amp;Z11,$C$2:C1008,"&lt;="&amp;AA11)-V11</f>
        <v>53</v>
      </c>
      <c r="V11" s="97">
        <f>SUMIFS($J$2:J1008,$C$2:C1008,"&gt;="&amp;Z11,$C$2:C1008,"&lt;="&amp;AA11)</f>
        <v>45</v>
      </c>
      <c r="W11" s="97">
        <f>COUNTIFS($C$2:C1008,"&gt;="&amp;Z11,$C$2:C1008,"&lt;="&amp;AA11)</f>
        <v>46</v>
      </c>
      <c r="X11" s="107">
        <f t="shared" si="3"/>
        <v>80.021739130434781</v>
      </c>
      <c r="Y11" s="97">
        <f t="shared" si="1"/>
        <v>800.21739130434776</v>
      </c>
      <c r="Z11" s="98">
        <v>40026</v>
      </c>
      <c r="AA11" s="98">
        <v>40359</v>
      </c>
      <c r="AB11" s="97">
        <f t="shared" si="0"/>
        <v>1283</v>
      </c>
      <c r="AC11" s="111">
        <f t="shared" si="2"/>
        <v>128.30000000000001</v>
      </c>
    </row>
    <row r="12" spans="1:29">
      <c r="A12" s="7" t="s">
        <v>14</v>
      </c>
      <c r="B12" s="8" t="s">
        <v>49</v>
      </c>
      <c r="C12" s="9">
        <v>37185</v>
      </c>
      <c r="D12" s="8" t="s">
        <v>16</v>
      </c>
      <c r="E12" s="10" t="s">
        <v>38</v>
      </c>
      <c r="F12" s="8">
        <v>0</v>
      </c>
      <c r="G12" s="8"/>
      <c r="H12" s="8"/>
      <c r="I12" s="8"/>
      <c r="J12" s="8"/>
      <c r="K12" s="8"/>
      <c r="L12" s="8"/>
      <c r="M12" s="8"/>
      <c r="N12" s="11"/>
      <c r="Q12" s="96" t="s">
        <v>446</v>
      </c>
      <c r="R12" s="97">
        <f>SUMIFS($F$2:F1009,$C$2:C1009,"&gt;="&amp;Z12,$C$2:C1009,"&lt;="&amp;AA12)</f>
        <v>3090</v>
      </c>
      <c r="S12" s="97">
        <f>SUMIFS($G$2:G1009,$C$2:C1009,"&gt;="&amp;Z12,$C$2:C1009,"&lt;="&amp;AA12)</f>
        <v>10</v>
      </c>
      <c r="T12" s="97">
        <f>SUMIFS($H$2:H1009,$C$2:C1009,"&gt;="&amp;Z12,$C$2:C1009,"&lt;="&amp;AA12)</f>
        <v>6</v>
      </c>
      <c r="U12" s="97">
        <f>SUMIFS($I$2:I1009,$C$2:C1009,"&gt;="&amp;Z12,$C$2:C1009,"&lt;="&amp;AA12)-V12</f>
        <v>36</v>
      </c>
      <c r="V12" s="97">
        <f>SUMIFS($J$2:J1009,$C$2:C1009,"&gt;="&amp;Z12,$C$2:C1009,"&lt;="&amp;AA12)</f>
        <v>39</v>
      </c>
      <c r="W12" s="97">
        <f>COUNTIFS($C$2:C1009,"&gt;="&amp;Z12,$C$2:C1009,"&lt;="&amp;AA12)</f>
        <v>41</v>
      </c>
      <c r="X12" s="107">
        <f t="shared" si="3"/>
        <v>75.365853658536579</v>
      </c>
      <c r="Y12" s="97">
        <f t="shared" si="1"/>
        <v>753.65853658536582</v>
      </c>
      <c r="Z12" s="98">
        <v>40391</v>
      </c>
      <c r="AA12" s="98">
        <v>40724</v>
      </c>
      <c r="AB12" s="97">
        <f t="shared" si="0"/>
        <v>812</v>
      </c>
      <c r="AC12" s="111">
        <f t="shared" si="2"/>
        <v>81.2</v>
      </c>
    </row>
    <row r="13" spans="1:29">
      <c r="A13" s="7" t="s">
        <v>14</v>
      </c>
      <c r="B13" s="8" t="s">
        <v>48</v>
      </c>
      <c r="C13" s="9">
        <v>37191</v>
      </c>
      <c r="D13" s="8" t="s">
        <v>16</v>
      </c>
      <c r="E13" s="10" t="s">
        <v>31</v>
      </c>
      <c r="F13" s="8">
        <v>0</v>
      </c>
      <c r="G13" s="8"/>
      <c r="H13" s="8"/>
      <c r="I13" s="8"/>
      <c r="J13" s="8"/>
      <c r="K13" s="8"/>
      <c r="L13" s="8"/>
      <c r="M13" s="8"/>
      <c r="N13" s="11"/>
      <c r="Q13" s="96" t="s">
        <v>447</v>
      </c>
      <c r="R13" s="97">
        <f>SUMIFS($F$2:F1010,$C$2:C1010,"&gt;="&amp;Z13,$C$2:C1010,"&lt;="&amp;AA13)</f>
        <v>4396</v>
      </c>
      <c r="S13" s="97">
        <f>SUMIFS($G$2:G1010,$C$2:C1010,"&gt;="&amp;Z13,$C$2:C1010,"&lt;="&amp;AA13)</f>
        <v>16</v>
      </c>
      <c r="T13" s="97">
        <f>SUMIFS($H$2:H1010,$C$2:C1010,"&gt;="&amp;Z13,$C$2:C1010,"&lt;="&amp;AA13)</f>
        <v>11</v>
      </c>
      <c r="U13" s="97">
        <f>SUMIFS($I$2:I1010,$C$2:C1010,"&gt;="&amp;Z13,$C$2:C1010,"&lt;="&amp;AA13)-V13</f>
        <v>40</v>
      </c>
      <c r="V13" s="97">
        <f>SUMIFS($J$2:J1010,$C$2:C1010,"&gt;="&amp;Z13,$C$2:C1010,"&lt;="&amp;AA13)</f>
        <v>40</v>
      </c>
      <c r="W13" s="97">
        <f>COUNTIFS($C$2:C1010,"&gt;="&amp;Z13,$C$2:C1010,"&lt;="&amp;AA13)</f>
        <v>50</v>
      </c>
      <c r="X13" s="107">
        <f t="shared" si="3"/>
        <v>87.92</v>
      </c>
      <c r="Y13" s="97">
        <f t="shared" si="1"/>
        <v>879.2</v>
      </c>
      <c r="Z13" s="98">
        <v>40756</v>
      </c>
      <c r="AA13" s="98">
        <v>41090</v>
      </c>
      <c r="AB13" s="97">
        <f t="shared" si="0"/>
        <v>1220</v>
      </c>
      <c r="AC13" s="111">
        <f t="shared" si="2"/>
        <v>122</v>
      </c>
    </row>
    <row r="14" spans="1:29">
      <c r="A14" s="7" t="s">
        <v>14</v>
      </c>
      <c r="B14" s="8" t="s">
        <v>47</v>
      </c>
      <c r="C14" s="9">
        <v>37199</v>
      </c>
      <c r="D14" s="8" t="s">
        <v>16</v>
      </c>
      <c r="E14" s="10" t="s">
        <v>17</v>
      </c>
      <c r="F14" s="8">
        <v>54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11">
        <v>0</v>
      </c>
      <c r="Q14" s="96" t="s">
        <v>448</v>
      </c>
      <c r="R14" s="97">
        <f>SUMIFS($F$2:F1011,$C$2:C1011,"&gt;="&amp;Z14,$C$2:C1011,"&lt;="&amp;AA14)</f>
        <v>3271</v>
      </c>
      <c r="S14" s="97">
        <f>SUMIFS($G$2:G1011,$C$2:C1011,"&gt;="&amp;Z14,$C$2:C1011,"&lt;="&amp;AA14)</f>
        <v>12</v>
      </c>
      <c r="T14" s="97">
        <f>SUMIFS($H$2:H1011,$C$2:C1011,"&gt;="&amp;Z14,$C$2:C1011,"&lt;="&amp;AA14)</f>
        <v>15</v>
      </c>
      <c r="U14" s="97">
        <f>SUMIFS($I$2:I1011,$C$2:C1011,"&gt;="&amp;Z14,$C$2:C1011,"&lt;="&amp;AA14)-V14</f>
        <v>37</v>
      </c>
      <c r="V14" s="97">
        <f>SUMIFS($J$2:J1011,$C$2:C1011,"&gt;="&amp;Z14,$C$2:C1011,"&lt;="&amp;AA14)</f>
        <v>44</v>
      </c>
      <c r="W14" s="97">
        <f>COUNTIFS($C$2:C1011,"&gt;="&amp;Z14,$C$2:C1011,"&lt;="&amp;AA14)</f>
        <v>37</v>
      </c>
      <c r="X14" s="107">
        <f t="shared" si="3"/>
        <v>88.405405405405403</v>
      </c>
      <c r="Y14" s="97">
        <f t="shared" si="1"/>
        <v>884.05405405405406</v>
      </c>
      <c r="Z14" s="98">
        <v>41122</v>
      </c>
      <c r="AA14" s="98">
        <v>41455</v>
      </c>
      <c r="AB14" s="97">
        <f t="shared" si="0"/>
        <v>1113</v>
      </c>
      <c r="AC14" s="111">
        <f t="shared" si="2"/>
        <v>111.3</v>
      </c>
    </row>
    <row r="15" spans="1:29">
      <c r="A15" s="7" t="s">
        <v>14</v>
      </c>
      <c r="B15" s="8" t="s">
        <v>46</v>
      </c>
      <c r="C15" s="9">
        <v>37212</v>
      </c>
      <c r="D15" s="8" t="s">
        <v>16</v>
      </c>
      <c r="E15" s="10" t="s">
        <v>22</v>
      </c>
      <c r="F15" s="8">
        <v>46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11">
        <v>0</v>
      </c>
      <c r="Q15" s="96" t="s">
        <v>449</v>
      </c>
      <c r="R15" s="97">
        <f>SUMIFS($F$2:F1012,$C$2:C1012,"&gt;="&amp;Z15,$C$2:C1012,"&lt;="&amp;AA15)</f>
        <v>1931</v>
      </c>
      <c r="S15" s="97">
        <f>SUMIFS($G$2:G1012,$C$2:C1012,"&gt;="&amp;Z15,$C$2:C1012,"&lt;="&amp;AA15)</f>
        <v>8</v>
      </c>
      <c r="T15" s="97">
        <f>SUMIFS($H$2:H1012,$C$2:C1012,"&gt;="&amp;Z15,$C$2:C1012,"&lt;="&amp;AA15)</f>
        <v>2</v>
      </c>
      <c r="U15" s="97">
        <f>SUMIFS($I$2:I1012,$C$2:C1012,"&gt;="&amp;Z15,$C$2:C1012,"&lt;="&amp;AA15)-V15</f>
        <v>24</v>
      </c>
      <c r="V15" s="97">
        <f>SUMIFS($J$2:J1012,$C$2:C1012,"&gt;="&amp;Z15,$C$2:C1012,"&lt;="&amp;AA15)</f>
        <v>25</v>
      </c>
      <c r="W15" s="97">
        <f>COUNTIFS($C$2:C1012,"&gt;="&amp;Z15,$C$2:C1012,"&lt;="&amp;AA15)</f>
        <v>22</v>
      </c>
      <c r="X15" s="107">
        <f t="shared" si="3"/>
        <v>87.772727272727266</v>
      </c>
      <c r="Y15" s="97">
        <f t="shared" si="1"/>
        <v>877.72727272727263</v>
      </c>
      <c r="Z15" s="98">
        <v>41487</v>
      </c>
      <c r="AA15" s="98">
        <v>41820</v>
      </c>
      <c r="AB15" s="97">
        <f t="shared" si="0"/>
        <v>564</v>
      </c>
      <c r="AC15" s="111">
        <f t="shared" si="2"/>
        <v>56.4</v>
      </c>
    </row>
    <row r="16" spans="1:29">
      <c r="A16" s="7" t="s">
        <v>14</v>
      </c>
      <c r="B16" s="8" t="s">
        <v>45</v>
      </c>
      <c r="C16" s="9">
        <v>37217</v>
      </c>
      <c r="D16" s="8" t="s">
        <v>42</v>
      </c>
      <c r="E16" s="10" t="s">
        <v>33</v>
      </c>
      <c r="F16" s="8">
        <v>90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1</v>
      </c>
      <c r="N16" s="11">
        <v>0</v>
      </c>
      <c r="Q16" s="96" t="s">
        <v>450</v>
      </c>
      <c r="R16" s="97">
        <f>SUMIFS($F$2:F1013,$C$2:C1013,"&gt;="&amp;Z16,$C$2:C1013,"&lt;="&amp;AA16)</f>
        <v>1687</v>
      </c>
      <c r="S16" s="97">
        <f>SUMIFS($G$2:G1013,$C$2:C1013,"&gt;="&amp;Z16,$C$2:C1013,"&lt;="&amp;AA16)</f>
        <v>4</v>
      </c>
      <c r="T16" s="97">
        <f>SUMIFS($H$2:H1013,$C$2:C1013,"&gt;="&amp;Z16,$C$2:C1013,"&lt;="&amp;AA16)</f>
        <v>7</v>
      </c>
      <c r="U16" s="97">
        <f>SUMIFS($I$2:I1013,$C$2:C1013,"&gt;="&amp;Z16,$C$2:C1013,"&lt;="&amp;AA16)-V16</f>
        <v>26</v>
      </c>
      <c r="V16" s="97">
        <f>SUMIFS($J$2:J1013,$C$2:C1013,"&gt;="&amp;Z16,$C$2:C1013,"&lt;="&amp;AA16)</f>
        <v>15</v>
      </c>
      <c r="W16" s="97">
        <f>COUNTIFS($C$2:C1013,"&gt;="&amp;Z16,$C$2:C1013,"&lt;="&amp;AA16)</f>
        <v>22</v>
      </c>
      <c r="X16" s="107">
        <f t="shared" si="3"/>
        <v>76.681818181818187</v>
      </c>
      <c r="Y16" s="97">
        <f t="shared" si="1"/>
        <v>766.81818181818187</v>
      </c>
      <c r="Z16" s="98">
        <v>41852</v>
      </c>
      <c r="AA16" s="98">
        <v>42185</v>
      </c>
      <c r="AB16" s="97">
        <f t="shared" si="0"/>
        <v>426</v>
      </c>
      <c r="AC16" s="111">
        <f t="shared" si="2"/>
        <v>42.6</v>
      </c>
    </row>
    <row r="17" spans="1:29" ht="16" thickBot="1">
      <c r="A17" s="7" t="s">
        <v>14</v>
      </c>
      <c r="B17" s="8" t="s">
        <v>44</v>
      </c>
      <c r="C17" s="9">
        <v>37220</v>
      </c>
      <c r="D17" s="8" t="s">
        <v>16</v>
      </c>
      <c r="E17" s="10" t="s">
        <v>38</v>
      </c>
      <c r="F17" s="8">
        <v>46</v>
      </c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1</v>
      </c>
      <c r="N17" s="11">
        <v>0</v>
      </c>
      <c r="Q17" s="115" t="s">
        <v>451</v>
      </c>
      <c r="R17" s="116">
        <f>SUMIFS($F$2:F1014,$C$2:C1014,"&gt;="&amp;Z17,$C$2:C1014,"&lt;="&amp;AA17)</f>
        <v>545</v>
      </c>
      <c r="S17" s="116">
        <f>SUMIFS($G$2:G1014,$C$2:C1014,"&gt;="&amp;Z17,$C$2:C1014,"&lt;="&amp;AA17)</f>
        <v>0</v>
      </c>
      <c r="T17" s="116">
        <f>SUMIFS($H$2:H1014,$C$2:C1014,"&gt;="&amp;Z17,$C$2:C1014,"&lt;="&amp;AA17)</f>
        <v>0</v>
      </c>
      <c r="U17" s="116">
        <f>SUMIFS($I$2:I1014,$C$2:C1014,"&gt;="&amp;Z17,$C$2:C1014,"&lt;="&amp;AA17)-V17</f>
        <v>5</v>
      </c>
      <c r="V17" s="116">
        <f>SUMIFS($J$2:J1014,$C$2:C1014,"&gt;="&amp;Z17,$C$2:C1014,"&lt;="&amp;AA17)</f>
        <v>3</v>
      </c>
      <c r="W17" s="116">
        <f>COUNTIFS($C$2:C1014,"&gt;="&amp;Z17,$C$2:C1014,"&lt;="&amp;AA17)</f>
        <v>9</v>
      </c>
      <c r="X17" s="117">
        <f t="shared" si="3"/>
        <v>60.555555555555557</v>
      </c>
      <c r="Y17" s="116">
        <f t="shared" si="1"/>
        <v>605.55555555555554</v>
      </c>
      <c r="Z17" s="118">
        <v>42217</v>
      </c>
      <c r="AA17" s="118">
        <v>42551</v>
      </c>
      <c r="AB17" s="116">
        <f t="shared" si="0"/>
        <v>17</v>
      </c>
      <c r="AC17" s="119">
        <f t="shared" si="2"/>
        <v>1.7</v>
      </c>
    </row>
    <row r="18" spans="1:29">
      <c r="A18" s="7" t="s">
        <v>14</v>
      </c>
      <c r="B18" s="8" t="s">
        <v>43</v>
      </c>
      <c r="C18" s="9">
        <v>37224</v>
      </c>
      <c r="D18" s="8" t="s">
        <v>16</v>
      </c>
      <c r="E18" s="10" t="s">
        <v>33</v>
      </c>
      <c r="F18" s="8">
        <v>90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1</v>
      </c>
      <c r="N18" s="11">
        <v>0</v>
      </c>
      <c r="Q18" s="85"/>
    </row>
    <row r="19" spans="1:29">
      <c r="A19" s="7" t="s">
        <v>14</v>
      </c>
      <c r="B19" s="8" t="s">
        <v>41</v>
      </c>
      <c r="C19" s="9">
        <v>37231</v>
      </c>
      <c r="D19" s="8" t="s">
        <v>42</v>
      </c>
      <c r="E19" s="10" t="s">
        <v>33</v>
      </c>
      <c r="F19" s="8">
        <v>90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11">
        <v>0</v>
      </c>
      <c r="Q19" s="85"/>
    </row>
    <row r="20" spans="1:29">
      <c r="A20" s="2" t="s">
        <v>14</v>
      </c>
      <c r="B20" s="3" t="s">
        <v>39</v>
      </c>
      <c r="C20" s="4">
        <v>37261</v>
      </c>
      <c r="D20" s="3" t="s">
        <v>16</v>
      </c>
      <c r="E20" s="5" t="s">
        <v>40</v>
      </c>
      <c r="F20" s="3">
        <v>90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6">
        <v>0</v>
      </c>
      <c r="Q20" s="85"/>
    </row>
    <row r="21" spans="1:29">
      <c r="A21" s="2" t="s">
        <v>14</v>
      </c>
      <c r="B21" s="3" t="s">
        <v>37</v>
      </c>
      <c r="C21" s="4">
        <v>37268</v>
      </c>
      <c r="D21" s="3" t="s">
        <v>16</v>
      </c>
      <c r="E21" s="5" t="s">
        <v>38</v>
      </c>
      <c r="F21" s="3">
        <v>90</v>
      </c>
      <c r="G21" s="3">
        <v>1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6">
        <v>0</v>
      </c>
      <c r="Q21" s="85"/>
    </row>
    <row r="22" spans="1:29">
      <c r="A22" s="2" t="s">
        <v>14</v>
      </c>
      <c r="B22" s="3" t="s">
        <v>36</v>
      </c>
      <c r="C22" s="4">
        <v>37280</v>
      </c>
      <c r="D22" s="3" t="s">
        <v>16</v>
      </c>
      <c r="E22" s="5" t="s">
        <v>22</v>
      </c>
      <c r="F22" s="3">
        <v>90</v>
      </c>
      <c r="G22" s="3">
        <v>1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1</v>
      </c>
      <c r="N22" s="6">
        <v>0</v>
      </c>
      <c r="Q22" s="85"/>
    </row>
    <row r="23" spans="1:29">
      <c r="A23" s="2" t="s">
        <v>14</v>
      </c>
      <c r="B23" s="3" t="s">
        <v>34</v>
      </c>
      <c r="C23" s="4">
        <v>37286</v>
      </c>
      <c r="D23" s="3" t="s">
        <v>16</v>
      </c>
      <c r="E23" s="5" t="s">
        <v>35</v>
      </c>
      <c r="F23" s="3">
        <v>90</v>
      </c>
      <c r="G23" s="3">
        <v>1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6">
        <v>0</v>
      </c>
    </row>
    <row r="24" spans="1:29">
      <c r="A24" s="2" t="s">
        <v>14</v>
      </c>
      <c r="B24" s="3" t="s">
        <v>32</v>
      </c>
      <c r="C24" s="4">
        <v>37289</v>
      </c>
      <c r="D24" s="3" t="s">
        <v>16</v>
      </c>
      <c r="E24" s="5" t="s">
        <v>33</v>
      </c>
      <c r="F24" s="3">
        <v>90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6">
        <v>0</v>
      </c>
    </row>
    <row r="25" spans="1:29">
      <c r="A25" s="2" t="s">
        <v>14</v>
      </c>
      <c r="B25" s="3" t="s">
        <v>30</v>
      </c>
      <c r="C25" s="4">
        <v>37294</v>
      </c>
      <c r="D25" s="3" t="s">
        <v>16</v>
      </c>
      <c r="E25" s="5" t="s">
        <v>31</v>
      </c>
      <c r="F25" s="3">
        <v>90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6">
        <v>0</v>
      </c>
    </row>
    <row r="26" spans="1:29">
      <c r="A26" s="2" t="s">
        <v>14</v>
      </c>
      <c r="B26" s="3" t="s">
        <v>28</v>
      </c>
      <c r="C26" s="4">
        <v>37304</v>
      </c>
      <c r="D26" s="3" t="s">
        <v>16</v>
      </c>
      <c r="E26" s="5" t="s">
        <v>29</v>
      </c>
      <c r="F26" s="3">
        <v>80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1</v>
      </c>
      <c r="N26" s="6">
        <v>0</v>
      </c>
    </row>
    <row r="27" spans="1:29">
      <c r="A27" s="2" t="s">
        <v>14</v>
      </c>
      <c r="B27" s="3" t="s">
        <v>27</v>
      </c>
      <c r="C27" s="4">
        <v>37321</v>
      </c>
      <c r="D27" s="3" t="s">
        <v>16</v>
      </c>
      <c r="E27" s="5" t="s">
        <v>24</v>
      </c>
      <c r="F27" s="3">
        <v>90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6">
        <v>0</v>
      </c>
    </row>
    <row r="28" spans="1:29">
      <c r="A28" s="2" t="s">
        <v>14</v>
      </c>
      <c r="B28" s="3" t="s">
        <v>25</v>
      </c>
      <c r="C28" s="4">
        <v>37331</v>
      </c>
      <c r="D28" s="3" t="s">
        <v>16</v>
      </c>
      <c r="E28" s="5" t="s">
        <v>26</v>
      </c>
      <c r="F28" s="3">
        <v>90</v>
      </c>
      <c r="G28" s="3">
        <v>2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6">
        <v>0</v>
      </c>
    </row>
    <row r="29" spans="1:29">
      <c r="A29" s="2" t="s">
        <v>14</v>
      </c>
      <c r="B29" s="3" t="s">
        <v>23</v>
      </c>
      <c r="C29" s="4">
        <v>37338</v>
      </c>
      <c r="D29" s="3" t="s">
        <v>16</v>
      </c>
      <c r="E29" s="5" t="s">
        <v>24</v>
      </c>
      <c r="F29" s="3">
        <v>90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</v>
      </c>
      <c r="N29" s="6">
        <v>0</v>
      </c>
    </row>
    <row r="30" spans="1:29">
      <c r="A30" s="2" t="s">
        <v>14</v>
      </c>
      <c r="B30" s="3" t="s">
        <v>21</v>
      </c>
      <c r="C30" s="4">
        <v>37352</v>
      </c>
      <c r="D30" s="3" t="s">
        <v>16</v>
      </c>
      <c r="E30" s="5" t="s">
        <v>22</v>
      </c>
      <c r="F30" s="3">
        <v>90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6">
        <v>0</v>
      </c>
    </row>
    <row r="31" spans="1:29">
      <c r="A31" s="2" t="s">
        <v>14</v>
      </c>
      <c r="B31" s="3" t="s">
        <v>20</v>
      </c>
      <c r="C31" s="4">
        <v>37358</v>
      </c>
      <c r="D31" s="3" t="s">
        <v>16</v>
      </c>
      <c r="E31" s="5" t="s">
        <v>17</v>
      </c>
      <c r="F31" s="3">
        <v>57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6">
        <v>0</v>
      </c>
    </row>
    <row r="32" spans="1:29">
      <c r="A32" s="17" t="s">
        <v>76</v>
      </c>
      <c r="B32" s="18" t="s">
        <v>96</v>
      </c>
      <c r="C32" s="19">
        <v>37363</v>
      </c>
      <c r="D32" s="18" t="s">
        <v>78</v>
      </c>
      <c r="E32" s="18" t="s">
        <v>22</v>
      </c>
      <c r="F32" s="18">
        <v>90</v>
      </c>
      <c r="G32" s="18">
        <v>1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20">
        <v>0</v>
      </c>
    </row>
    <row r="33" spans="1:14">
      <c r="A33" s="2" t="s">
        <v>14</v>
      </c>
      <c r="B33" s="3" t="s">
        <v>18</v>
      </c>
      <c r="C33" s="4">
        <v>37373</v>
      </c>
      <c r="D33" s="3" t="s">
        <v>16</v>
      </c>
      <c r="E33" s="5" t="s">
        <v>19</v>
      </c>
      <c r="F33" s="3">
        <v>90</v>
      </c>
      <c r="G33" s="3">
        <v>1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6">
        <v>0</v>
      </c>
    </row>
    <row r="34" spans="1:14">
      <c r="A34" s="2" t="s">
        <v>14</v>
      </c>
      <c r="B34" s="3" t="s">
        <v>15</v>
      </c>
      <c r="C34" s="4">
        <v>37380</v>
      </c>
      <c r="D34" s="3" t="s">
        <v>16</v>
      </c>
      <c r="E34" s="5" t="s">
        <v>17</v>
      </c>
      <c r="F34" s="3">
        <v>90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6">
        <v>0</v>
      </c>
    </row>
    <row r="35" spans="1:14">
      <c r="A35" s="17" t="s">
        <v>76</v>
      </c>
      <c r="B35" s="18" t="s">
        <v>94</v>
      </c>
      <c r="C35" s="19">
        <v>37401</v>
      </c>
      <c r="D35" s="18" t="s">
        <v>78</v>
      </c>
      <c r="E35" s="18" t="s">
        <v>95</v>
      </c>
      <c r="F35" s="18">
        <v>90</v>
      </c>
      <c r="G35" s="18">
        <v>1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20">
        <v>0</v>
      </c>
    </row>
    <row r="36" spans="1:14">
      <c r="A36" s="17" t="s">
        <v>76</v>
      </c>
      <c r="B36" s="18" t="s">
        <v>93</v>
      </c>
      <c r="C36" s="19">
        <v>37410</v>
      </c>
      <c r="D36" s="18" t="s">
        <v>89</v>
      </c>
      <c r="E36" s="18" t="s">
        <v>63</v>
      </c>
      <c r="F36" s="18">
        <v>66</v>
      </c>
      <c r="G36" s="18">
        <v>0</v>
      </c>
      <c r="H36" s="18">
        <v>0</v>
      </c>
      <c r="I36" s="18">
        <v>3</v>
      </c>
      <c r="J36" s="18">
        <v>1</v>
      </c>
      <c r="K36" s="18">
        <v>2</v>
      </c>
      <c r="L36" s="18">
        <v>2</v>
      </c>
      <c r="M36" s="18">
        <v>0</v>
      </c>
      <c r="N36" s="20">
        <v>0</v>
      </c>
    </row>
    <row r="37" spans="1:14">
      <c r="A37" s="17" t="s">
        <v>76</v>
      </c>
      <c r="B37" s="18" t="s">
        <v>92</v>
      </c>
      <c r="C37" s="19">
        <v>37415</v>
      </c>
      <c r="D37" s="18" t="s">
        <v>89</v>
      </c>
      <c r="E37" s="18" t="s">
        <v>51</v>
      </c>
      <c r="F37" s="18">
        <v>45</v>
      </c>
      <c r="G37" s="18">
        <v>1</v>
      </c>
      <c r="H37" s="18">
        <v>1</v>
      </c>
      <c r="I37" s="18">
        <v>0</v>
      </c>
      <c r="J37" s="18">
        <v>0</v>
      </c>
      <c r="K37" s="18">
        <v>1</v>
      </c>
      <c r="L37" s="18">
        <v>2</v>
      </c>
      <c r="M37" s="18">
        <v>1</v>
      </c>
      <c r="N37" s="20">
        <v>0</v>
      </c>
    </row>
    <row r="38" spans="1:14">
      <c r="A38" s="17" t="s">
        <v>76</v>
      </c>
      <c r="B38" s="18" t="s">
        <v>91</v>
      </c>
      <c r="C38" s="19">
        <v>37424</v>
      </c>
      <c r="D38" s="18" t="s">
        <v>89</v>
      </c>
      <c r="E38" s="18" t="s">
        <v>19</v>
      </c>
      <c r="F38" s="18">
        <v>80</v>
      </c>
      <c r="G38" s="18">
        <v>0</v>
      </c>
      <c r="H38" s="18">
        <v>1</v>
      </c>
      <c r="I38" s="18">
        <v>2</v>
      </c>
      <c r="J38" s="18">
        <v>1</v>
      </c>
      <c r="K38" s="18">
        <v>0</v>
      </c>
      <c r="L38" s="18">
        <v>2</v>
      </c>
      <c r="M38" s="18">
        <v>0</v>
      </c>
      <c r="N38" s="20">
        <v>0</v>
      </c>
    </row>
    <row r="39" spans="1:14">
      <c r="A39" s="17" t="s">
        <v>76</v>
      </c>
      <c r="B39" s="18" t="s">
        <v>90</v>
      </c>
      <c r="C39" s="19">
        <v>37427</v>
      </c>
      <c r="D39" s="18" t="s">
        <v>89</v>
      </c>
      <c r="E39" s="18" t="s">
        <v>63</v>
      </c>
      <c r="F39" s="18">
        <v>90</v>
      </c>
      <c r="G39" s="18">
        <v>1</v>
      </c>
      <c r="H39" s="18">
        <v>1</v>
      </c>
      <c r="I39" s="18">
        <v>1</v>
      </c>
      <c r="J39" s="18">
        <v>1</v>
      </c>
      <c r="K39" s="18">
        <v>4</v>
      </c>
      <c r="L39" s="18">
        <v>1</v>
      </c>
      <c r="M39" s="18">
        <v>0</v>
      </c>
      <c r="N39" s="20">
        <v>1</v>
      </c>
    </row>
    <row r="40" spans="1:14">
      <c r="A40" s="17" t="s">
        <v>76</v>
      </c>
      <c r="B40" s="18" t="s">
        <v>88</v>
      </c>
      <c r="C40" s="19">
        <v>37437</v>
      </c>
      <c r="D40" s="18" t="s">
        <v>89</v>
      </c>
      <c r="E40" s="18" t="s">
        <v>82</v>
      </c>
      <c r="F40" s="18">
        <v>84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1</v>
      </c>
      <c r="M40" s="18">
        <v>0</v>
      </c>
      <c r="N40" s="20">
        <v>0</v>
      </c>
    </row>
    <row r="41" spans="1:14">
      <c r="A41" s="17" t="s">
        <v>14</v>
      </c>
      <c r="B41" s="18" t="s">
        <v>87</v>
      </c>
      <c r="C41" s="19">
        <v>37485</v>
      </c>
      <c r="D41" s="18" t="s">
        <v>16</v>
      </c>
      <c r="E41" s="18" t="s">
        <v>53</v>
      </c>
      <c r="F41" s="18">
        <v>65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20">
        <v>0</v>
      </c>
    </row>
    <row r="42" spans="1:14">
      <c r="A42" s="17" t="s">
        <v>14</v>
      </c>
      <c r="B42" s="18" t="s">
        <v>86</v>
      </c>
      <c r="C42" s="19">
        <v>37499</v>
      </c>
      <c r="D42" s="18" t="s">
        <v>16</v>
      </c>
      <c r="E42" s="18" t="s">
        <v>22</v>
      </c>
      <c r="F42" s="18">
        <v>59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20">
        <v>0</v>
      </c>
    </row>
    <row r="43" spans="1:14">
      <c r="A43" s="17" t="s">
        <v>14</v>
      </c>
      <c r="B43" s="18" t="s">
        <v>15</v>
      </c>
      <c r="C43" s="19">
        <v>37510</v>
      </c>
      <c r="D43" s="18" t="s">
        <v>16</v>
      </c>
      <c r="E43" s="18" t="s">
        <v>85</v>
      </c>
      <c r="F43" s="18">
        <v>90</v>
      </c>
      <c r="G43" s="18">
        <v>1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20">
        <v>0</v>
      </c>
    </row>
    <row r="44" spans="1:14">
      <c r="A44" s="17" t="s">
        <v>14</v>
      </c>
      <c r="B44" s="18" t="s">
        <v>84</v>
      </c>
      <c r="C44" s="19">
        <v>37513</v>
      </c>
      <c r="D44" s="18" t="s">
        <v>16</v>
      </c>
      <c r="E44" s="18" t="s">
        <v>59</v>
      </c>
      <c r="F44" s="18">
        <v>90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20">
        <v>0</v>
      </c>
    </row>
    <row r="45" spans="1:14">
      <c r="A45" s="17" t="s">
        <v>14</v>
      </c>
      <c r="B45" s="18" t="s">
        <v>83</v>
      </c>
      <c r="C45" s="19">
        <v>37518</v>
      </c>
      <c r="D45" s="18" t="s">
        <v>42</v>
      </c>
      <c r="E45" s="18" t="s">
        <v>59</v>
      </c>
      <c r="F45" s="18">
        <v>90</v>
      </c>
      <c r="G45" s="18">
        <v>1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20">
        <v>0</v>
      </c>
    </row>
    <row r="46" spans="1:14">
      <c r="A46" s="17" t="s">
        <v>14</v>
      </c>
      <c r="B46" s="18" t="s">
        <v>48</v>
      </c>
      <c r="C46" s="19">
        <v>37521</v>
      </c>
      <c r="D46" s="18" t="s">
        <v>16</v>
      </c>
      <c r="E46" s="18" t="s">
        <v>22</v>
      </c>
      <c r="F46" s="18">
        <v>90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20">
        <v>0</v>
      </c>
    </row>
    <row r="47" spans="1:14">
      <c r="A47" s="17" t="s">
        <v>14</v>
      </c>
      <c r="B47" s="18" t="s">
        <v>32</v>
      </c>
      <c r="C47" s="19">
        <v>37527</v>
      </c>
      <c r="D47" s="18" t="s">
        <v>16</v>
      </c>
      <c r="E47" s="18" t="s">
        <v>22</v>
      </c>
      <c r="F47" s="18">
        <v>90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20">
        <v>0</v>
      </c>
    </row>
    <row r="48" spans="1:14">
      <c r="A48" s="17" t="s">
        <v>14</v>
      </c>
      <c r="B48" s="18" t="s">
        <v>46</v>
      </c>
      <c r="C48" s="19">
        <v>37535</v>
      </c>
      <c r="D48" s="18" t="s">
        <v>16</v>
      </c>
      <c r="E48" s="18" t="s">
        <v>35</v>
      </c>
      <c r="F48" s="18">
        <v>90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20">
        <v>0</v>
      </c>
    </row>
    <row r="49" spans="1:14">
      <c r="A49" s="17" t="s">
        <v>14</v>
      </c>
      <c r="B49" s="18" t="s">
        <v>47</v>
      </c>
      <c r="C49" s="19">
        <v>37548</v>
      </c>
      <c r="D49" s="18" t="s">
        <v>16</v>
      </c>
      <c r="E49" s="18" t="s">
        <v>38</v>
      </c>
      <c r="F49" s="18">
        <v>63</v>
      </c>
      <c r="G49" s="18">
        <v>1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20">
        <v>0</v>
      </c>
    </row>
    <row r="50" spans="1:14">
      <c r="A50" s="17" t="s">
        <v>14</v>
      </c>
      <c r="B50" s="18" t="s">
        <v>43</v>
      </c>
      <c r="C50" s="19">
        <v>37555</v>
      </c>
      <c r="D50" s="18" t="s">
        <v>16</v>
      </c>
      <c r="E50" s="18" t="s">
        <v>59</v>
      </c>
      <c r="F50" s="18">
        <v>90</v>
      </c>
      <c r="G50" s="18">
        <v>2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20">
        <v>0</v>
      </c>
    </row>
    <row r="51" spans="1:14">
      <c r="A51" s="17" t="s">
        <v>14</v>
      </c>
      <c r="B51" s="18" t="s">
        <v>81</v>
      </c>
      <c r="C51" s="19">
        <v>37560</v>
      </c>
      <c r="D51" s="18" t="s">
        <v>42</v>
      </c>
      <c r="E51" s="18" t="s">
        <v>82</v>
      </c>
      <c r="F51" s="18">
        <v>0</v>
      </c>
      <c r="G51" s="18"/>
      <c r="H51" s="18"/>
      <c r="I51" s="18"/>
      <c r="J51" s="18"/>
      <c r="K51" s="18"/>
      <c r="L51" s="18"/>
      <c r="M51" s="18"/>
      <c r="N51" s="20"/>
    </row>
    <row r="52" spans="1:14">
      <c r="A52" s="17" t="s">
        <v>14</v>
      </c>
      <c r="B52" s="18" t="s">
        <v>49</v>
      </c>
      <c r="C52" s="19">
        <v>37563</v>
      </c>
      <c r="D52" s="18" t="s">
        <v>16</v>
      </c>
      <c r="E52" s="18" t="s">
        <v>74</v>
      </c>
      <c r="F52" s="18">
        <v>73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20">
        <v>0</v>
      </c>
    </row>
    <row r="53" spans="1:14">
      <c r="A53" s="17" t="s">
        <v>14</v>
      </c>
      <c r="B53" s="18" t="s">
        <v>80</v>
      </c>
      <c r="C53" s="19">
        <v>37574</v>
      </c>
      <c r="D53" s="18" t="s">
        <v>42</v>
      </c>
      <c r="E53" s="18" t="s">
        <v>31</v>
      </c>
      <c r="F53" s="18">
        <v>63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20">
        <v>0</v>
      </c>
    </row>
    <row r="54" spans="1:14">
      <c r="A54" s="17" t="s">
        <v>14</v>
      </c>
      <c r="B54" s="18" t="s">
        <v>36</v>
      </c>
      <c r="C54" s="19">
        <v>37577</v>
      </c>
      <c r="D54" s="18" t="s">
        <v>16</v>
      </c>
      <c r="E54" s="18" t="s">
        <v>69</v>
      </c>
      <c r="F54" s="18">
        <v>90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1</v>
      </c>
      <c r="N54" s="20">
        <v>0</v>
      </c>
    </row>
    <row r="55" spans="1:14">
      <c r="A55" s="17" t="s">
        <v>76</v>
      </c>
      <c r="B55" s="18" t="s">
        <v>77</v>
      </c>
      <c r="C55" s="19">
        <v>37580</v>
      </c>
      <c r="D55" s="18" t="s">
        <v>78</v>
      </c>
      <c r="E55" s="18" t="s">
        <v>79</v>
      </c>
      <c r="F55" s="18">
        <v>90</v>
      </c>
      <c r="G55" s="18">
        <v>1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20">
        <v>0</v>
      </c>
    </row>
    <row r="56" spans="1:14">
      <c r="A56" s="17" t="s">
        <v>14</v>
      </c>
      <c r="B56" s="18" t="s">
        <v>21</v>
      </c>
      <c r="C56" s="19">
        <v>37582</v>
      </c>
      <c r="D56" s="18" t="s">
        <v>16</v>
      </c>
      <c r="E56" s="18" t="s">
        <v>64</v>
      </c>
      <c r="F56" s="18">
        <v>55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20">
        <v>0</v>
      </c>
    </row>
    <row r="57" spans="1:14">
      <c r="A57" s="17" t="s">
        <v>14</v>
      </c>
      <c r="B57" s="18" t="s">
        <v>75</v>
      </c>
      <c r="C57" s="19">
        <v>37586</v>
      </c>
      <c r="D57" s="18" t="s">
        <v>42</v>
      </c>
      <c r="E57" s="18" t="s">
        <v>63</v>
      </c>
      <c r="F57" s="18">
        <v>90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20">
        <v>0</v>
      </c>
    </row>
    <row r="58" spans="1:14">
      <c r="A58" s="17" t="s">
        <v>14</v>
      </c>
      <c r="B58" s="18" t="s">
        <v>60</v>
      </c>
      <c r="C58" s="19">
        <v>37590</v>
      </c>
      <c r="D58" s="18" t="s">
        <v>16</v>
      </c>
      <c r="E58" s="18" t="s">
        <v>74</v>
      </c>
      <c r="F58" s="18">
        <v>90</v>
      </c>
      <c r="G58" s="18">
        <v>1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20">
        <v>0</v>
      </c>
    </row>
    <row r="59" spans="1:14">
      <c r="A59" s="17" t="s">
        <v>14</v>
      </c>
      <c r="B59" s="18" t="s">
        <v>52</v>
      </c>
      <c r="C59" s="19">
        <v>37594</v>
      </c>
      <c r="D59" s="18" t="s">
        <v>16</v>
      </c>
      <c r="E59" s="18" t="s">
        <v>19</v>
      </c>
      <c r="F59" s="18">
        <v>90</v>
      </c>
      <c r="G59" s="18">
        <v>1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1</v>
      </c>
      <c r="N59" s="20">
        <v>0</v>
      </c>
    </row>
    <row r="60" spans="1:14">
      <c r="A60" s="17" t="s">
        <v>14</v>
      </c>
      <c r="B60" s="18" t="s">
        <v>72</v>
      </c>
      <c r="C60" s="19">
        <v>37602</v>
      </c>
      <c r="D60" s="18" t="s">
        <v>42</v>
      </c>
      <c r="E60" s="18" t="s">
        <v>73</v>
      </c>
      <c r="F60" s="18">
        <v>90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20">
        <v>0</v>
      </c>
    </row>
    <row r="61" spans="1:14">
      <c r="A61" s="17" t="s">
        <v>14</v>
      </c>
      <c r="B61" s="18" t="s">
        <v>30</v>
      </c>
      <c r="C61" s="19">
        <v>37609</v>
      </c>
      <c r="D61" s="18" t="s">
        <v>16</v>
      </c>
      <c r="E61" s="18" t="s">
        <v>22</v>
      </c>
      <c r="F61" s="18">
        <v>90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20">
        <v>0</v>
      </c>
    </row>
    <row r="62" spans="1:14">
      <c r="A62" s="12" t="s">
        <v>14</v>
      </c>
      <c r="B62" s="15" t="s">
        <v>71</v>
      </c>
      <c r="C62" s="14">
        <v>37650</v>
      </c>
      <c r="D62" s="15" t="s">
        <v>16</v>
      </c>
      <c r="E62" s="15" t="s">
        <v>31</v>
      </c>
      <c r="F62" s="15">
        <v>46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6">
        <v>0</v>
      </c>
    </row>
    <row r="63" spans="1:14">
      <c r="A63" s="12" t="s">
        <v>14</v>
      </c>
      <c r="B63" s="15" t="s">
        <v>70</v>
      </c>
      <c r="C63" s="14">
        <v>37653</v>
      </c>
      <c r="D63" s="15" t="s">
        <v>16</v>
      </c>
      <c r="E63" s="15" t="s">
        <v>24</v>
      </c>
      <c r="F63" s="15">
        <v>74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6">
        <v>0</v>
      </c>
    </row>
    <row r="64" spans="1:14">
      <c r="A64" s="12" t="s">
        <v>14</v>
      </c>
      <c r="B64" s="15" t="s">
        <v>27</v>
      </c>
      <c r="C64" s="14">
        <v>37657</v>
      </c>
      <c r="D64" s="15" t="s">
        <v>16</v>
      </c>
      <c r="E64" s="15" t="s">
        <v>17</v>
      </c>
      <c r="F64" s="15">
        <v>58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6">
        <v>1</v>
      </c>
    </row>
    <row r="65" spans="1:14">
      <c r="A65" s="12" t="s">
        <v>14</v>
      </c>
      <c r="B65" s="15" t="s">
        <v>23</v>
      </c>
      <c r="C65" s="14">
        <v>37674</v>
      </c>
      <c r="D65" s="15" t="s">
        <v>16</v>
      </c>
      <c r="E65" s="15" t="s">
        <v>69</v>
      </c>
      <c r="F65" s="15">
        <v>90</v>
      </c>
      <c r="G65" s="15">
        <v>1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6">
        <v>0</v>
      </c>
    </row>
    <row r="66" spans="1:14">
      <c r="A66" s="12" t="s">
        <v>14</v>
      </c>
      <c r="B66" s="15" t="s">
        <v>25</v>
      </c>
      <c r="C66" s="14">
        <v>37681</v>
      </c>
      <c r="D66" s="15" t="s">
        <v>16</v>
      </c>
      <c r="E66" s="15" t="s">
        <v>68</v>
      </c>
      <c r="F66" s="15">
        <v>90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6">
        <v>0</v>
      </c>
    </row>
    <row r="67" spans="1:14">
      <c r="A67" s="12" t="s">
        <v>14</v>
      </c>
      <c r="B67" s="15" t="s">
        <v>20</v>
      </c>
      <c r="C67" s="14">
        <v>37689</v>
      </c>
      <c r="D67" s="15" t="s">
        <v>16</v>
      </c>
      <c r="E67" s="15" t="s">
        <v>67</v>
      </c>
      <c r="F67" s="15">
        <v>90</v>
      </c>
      <c r="G67" s="15">
        <v>1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6">
        <v>0</v>
      </c>
    </row>
    <row r="68" spans="1:14">
      <c r="A68" s="12" t="s">
        <v>14</v>
      </c>
      <c r="B68" s="15" t="s">
        <v>66</v>
      </c>
      <c r="C68" s="14">
        <v>37702</v>
      </c>
      <c r="D68" s="15" t="s">
        <v>16</v>
      </c>
      <c r="E68" s="15" t="s">
        <v>19</v>
      </c>
      <c r="F68" s="15">
        <v>90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6">
        <v>0</v>
      </c>
    </row>
    <row r="69" spans="1:14">
      <c r="A69" s="25" t="s">
        <v>76</v>
      </c>
      <c r="B69" s="26" t="s">
        <v>96</v>
      </c>
      <c r="C69" s="27">
        <v>37709</v>
      </c>
      <c r="D69" s="26" t="s">
        <v>78</v>
      </c>
      <c r="E69" s="26" t="s">
        <v>85</v>
      </c>
      <c r="F69" s="26">
        <v>90</v>
      </c>
      <c r="G69" s="26">
        <v>1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1</v>
      </c>
      <c r="N69" s="28">
        <v>0</v>
      </c>
    </row>
    <row r="70" spans="1:14">
      <c r="A70" s="12" t="s">
        <v>14</v>
      </c>
      <c r="B70" s="15" t="s">
        <v>65</v>
      </c>
      <c r="C70" s="14">
        <v>37716</v>
      </c>
      <c r="D70" s="15" t="s">
        <v>16</v>
      </c>
      <c r="E70" s="15" t="s">
        <v>33</v>
      </c>
      <c r="F70" s="15">
        <v>90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6">
        <v>0</v>
      </c>
    </row>
    <row r="71" spans="1:14">
      <c r="A71" s="12" t="s">
        <v>14</v>
      </c>
      <c r="B71" s="15" t="s">
        <v>57</v>
      </c>
      <c r="C71" s="14">
        <v>37723</v>
      </c>
      <c r="D71" s="15" t="s">
        <v>16</v>
      </c>
      <c r="E71" s="15" t="s">
        <v>64</v>
      </c>
      <c r="F71" s="15">
        <v>90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6">
        <v>0</v>
      </c>
    </row>
    <row r="72" spans="1:14">
      <c r="A72" s="12" t="s">
        <v>14</v>
      </c>
      <c r="B72" s="15" t="s">
        <v>44</v>
      </c>
      <c r="C72" s="14">
        <v>37730</v>
      </c>
      <c r="D72" s="15" t="s">
        <v>16</v>
      </c>
      <c r="E72" s="15" t="s">
        <v>22</v>
      </c>
      <c r="F72" s="15">
        <v>74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6">
        <v>0</v>
      </c>
    </row>
    <row r="73" spans="1:14">
      <c r="A73" s="12" t="s">
        <v>14</v>
      </c>
      <c r="B73" s="15" t="s">
        <v>39</v>
      </c>
      <c r="C73" s="14">
        <v>37745</v>
      </c>
      <c r="D73" s="15" t="s">
        <v>16</v>
      </c>
      <c r="E73" s="15" t="s">
        <v>63</v>
      </c>
      <c r="F73" s="15">
        <v>90</v>
      </c>
      <c r="G73" s="15">
        <v>1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1</v>
      </c>
      <c r="N73" s="16">
        <v>0</v>
      </c>
    </row>
    <row r="74" spans="1:14">
      <c r="A74" s="12" t="s">
        <v>14</v>
      </c>
      <c r="B74" s="15" t="s">
        <v>28</v>
      </c>
      <c r="C74" s="14">
        <v>37752</v>
      </c>
      <c r="D74" s="15" t="s">
        <v>16</v>
      </c>
      <c r="E74" s="15" t="s">
        <v>17</v>
      </c>
      <c r="F74" s="15">
        <v>61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6">
        <v>0</v>
      </c>
    </row>
    <row r="75" spans="1:14">
      <c r="A75" s="12" t="s">
        <v>14</v>
      </c>
      <c r="B75" s="13" t="s">
        <v>58</v>
      </c>
      <c r="C75" s="14">
        <v>37761</v>
      </c>
      <c r="D75" s="15" t="s">
        <v>16</v>
      </c>
      <c r="E75" s="15" t="s">
        <v>33</v>
      </c>
      <c r="F75" s="15">
        <v>55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6">
        <v>0</v>
      </c>
    </row>
    <row r="76" spans="1:14">
      <c r="A76" s="25" t="s">
        <v>97</v>
      </c>
      <c r="B76" s="26" t="s">
        <v>144</v>
      </c>
      <c r="C76" s="27">
        <v>37863</v>
      </c>
      <c r="D76" s="26" t="s">
        <v>99</v>
      </c>
      <c r="E76" s="26" t="s">
        <v>24</v>
      </c>
      <c r="F76" s="26">
        <v>90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26">
        <v>0</v>
      </c>
      <c r="N76" s="28">
        <v>0</v>
      </c>
    </row>
    <row r="77" spans="1:14">
      <c r="A77" s="25" t="s">
        <v>97</v>
      </c>
      <c r="B77" s="26" t="s">
        <v>143</v>
      </c>
      <c r="C77" s="27">
        <v>37866</v>
      </c>
      <c r="D77" s="26" t="s">
        <v>99</v>
      </c>
      <c r="E77" s="26" t="s">
        <v>22</v>
      </c>
      <c r="F77" s="26">
        <v>90</v>
      </c>
      <c r="G77" s="26">
        <v>1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26">
        <v>1</v>
      </c>
      <c r="N77" s="28">
        <v>0</v>
      </c>
    </row>
    <row r="78" spans="1:14">
      <c r="A78" s="57" t="s">
        <v>76</v>
      </c>
      <c r="B78" s="58" t="s">
        <v>219</v>
      </c>
      <c r="C78" s="59">
        <v>37874</v>
      </c>
      <c r="D78" s="58" t="s">
        <v>216</v>
      </c>
      <c r="E78" s="58" t="s">
        <v>31</v>
      </c>
      <c r="F78" s="58">
        <v>90</v>
      </c>
      <c r="G78" s="58">
        <v>1</v>
      </c>
      <c r="H78" s="58">
        <v>0</v>
      </c>
      <c r="I78" s="58">
        <v>0</v>
      </c>
      <c r="J78" s="58">
        <v>0</v>
      </c>
      <c r="K78" s="58">
        <v>0</v>
      </c>
      <c r="L78" s="58">
        <v>0</v>
      </c>
      <c r="M78" s="58">
        <v>0</v>
      </c>
      <c r="N78" s="60">
        <v>0</v>
      </c>
    </row>
    <row r="79" spans="1:14">
      <c r="A79" s="25" t="s">
        <v>97</v>
      </c>
      <c r="B79" s="26" t="s">
        <v>142</v>
      </c>
      <c r="C79" s="27">
        <v>37878</v>
      </c>
      <c r="D79" s="26" t="s">
        <v>99</v>
      </c>
      <c r="E79" s="26" t="s">
        <v>38</v>
      </c>
      <c r="F79" s="26">
        <v>83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26">
        <v>0</v>
      </c>
      <c r="N79" s="28">
        <v>0</v>
      </c>
    </row>
    <row r="80" spans="1:14">
      <c r="A80" s="25" t="s">
        <v>97</v>
      </c>
      <c r="B80" s="26" t="s">
        <v>141</v>
      </c>
      <c r="C80" s="27">
        <v>37884</v>
      </c>
      <c r="D80" s="26" t="s">
        <v>99</v>
      </c>
      <c r="E80" s="26" t="s">
        <v>22</v>
      </c>
      <c r="F80" s="26">
        <v>90</v>
      </c>
      <c r="G80" s="26">
        <v>1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  <c r="N80" s="28">
        <v>0</v>
      </c>
    </row>
    <row r="81" spans="1:14">
      <c r="A81" s="25" t="s">
        <v>97</v>
      </c>
      <c r="B81" s="26" t="s">
        <v>140</v>
      </c>
      <c r="C81" s="27">
        <v>37888</v>
      </c>
      <c r="D81" s="26" t="s">
        <v>42</v>
      </c>
      <c r="E81" s="26" t="s">
        <v>22</v>
      </c>
      <c r="F81" s="26">
        <v>90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8">
        <v>0</v>
      </c>
    </row>
    <row r="82" spans="1:14">
      <c r="A82" s="25" t="s">
        <v>97</v>
      </c>
      <c r="B82" s="26" t="s">
        <v>139</v>
      </c>
      <c r="C82" s="27">
        <v>37892</v>
      </c>
      <c r="D82" s="26" t="s">
        <v>99</v>
      </c>
      <c r="E82" s="26" t="s">
        <v>33</v>
      </c>
      <c r="F82" s="26">
        <v>79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8">
        <v>0</v>
      </c>
    </row>
    <row r="83" spans="1:14">
      <c r="A83" s="25" t="s">
        <v>97</v>
      </c>
      <c r="B83" s="26" t="s">
        <v>138</v>
      </c>
      <c r="C83" s="27">
        <v>37899</v>
      </c>
      <c r="D83" s="26" t="s">
        <v>99</v>
      </c>
      <c r="E83" s="26" t="s">
        <v>64</v>
      </c>
      <c r="F83" s="26">
        <v>90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1</v>
      </c>
      <c r="N83" s="28">
        <v>0</v>
      </c>
    </row>
    <row r="84" spans="1:14">
      <c r="A84" s="25" t="s">
        <v>97</v>
      </c>
      <c r="B84" s="26" t="s">
        <v>136</v>
      </c>
      <c r="C84" s="27">
        <v>37909</v>
      </c>
      <c r="D84" s="26" t="s">
        <v>42</v>
      </c>
      <c r="E84" s="26" t="s">
        <v>137</v>
      </c>
      <c r="F84" s="26">
        <v>67</v>
      </c>
      <c r="G84" s="26">
        <v>3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  <c r="N84" s="28">
        <v>0</v>
      </c>
    </row>
    <row r="85" spans="1:14">
      <c r="A85" s="25" t="s">
        <v>97</v>
      </c>
      <c r="B85" s="26" t="s">
        <v>134</v>
      </c>
      <c r="C85" s="27">
        <v>37912</v>
      </c>
      <c r="D85" s="26" t="s">
        <v>99</v>
      </c>
      <c r="E85" s="26" t="s">
        <v>135</v>
      </c>
      <c r="F85" s="26">
        <v>90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1</v>
      </c>
      <c r="N85" s="28">
        <v>0</v>
      </c>
    </row>
    <row r="86" spans="1:14">
      <c r="A86" s="25" t="s">
        <v>97</v>
      </c>
      <c r="B86" s="26" t="s">
        <v>133</v>
      </c>
      <c r="C86" s="27">
        <v>37920</v>
      </c>
      <c r="D86" s="26" t="s">
        <v>99</v>
      </c>
      <c r="E86" s="26" t="s">
        <v>107</v>
      </c>
      <c r="F86" s="26">
        <v>70</v>
      </c>
      <c r="G86" s="26">
        <v>1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  <c r="N86" s="28">
        <v>0</v>
      </c>
    </row>
    <row r="87" spans="1:14">
      <c r="A87" s="25" t="s">
        <v>97</v>
      </c>
      <c r="B87" s="26" t="s">
        <v>132</v>
      </c>
      <c r="C87" s="27">
        <v>37923</v>
      </c>
      <c r="D87" s="26" t="s">
        <v>99</v>
      </c>
      <c r="E87" s="26" t="s">
        <v>59</v>
      </c>
      <c r="F87" s="26">
        <v>90</v>
      </c>
      <c r="G87" s="26">
        <v>1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0</v>
      </c>
      <c r="N87" s="28">
        <v>0</v>
      </c>
    </row>
    <row r="88" spans="1:14">
      <c r="A88" s="25" t="s">
        <v>97</v>
      </c>
      <c r="B88" s="26" t="s">
        <v>130</v>
      </c>
      <c r="C88" s="27">
        <v>37927</v>
      </c>
      <c r="D88" s="26" t="s">
        <v>99</v>
      </c>
      <c r="E88" s="26" t="s">
        <v>131</v>
      </c>
      <c r="F88" s="26">
        <v>90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  <c r="N88" s="28">
        <v>0</v>
      </c>
    </row>
    <row r="89" spans="1:14">
      <c r="A89" s="25" t="s">
        <v>97</v>
      </c>
      <c r="B89" s="26" t="s">
        <v>129</v>
      </c>
      <c r="C89" s="27">
        <v>37931</v>
      </c>
      <c r="D89" s="26" t="s">
        <v>42</v>
      </c>
      <c r="E89" s="26" t="s">
        <v>67</v>
      </c>
      <c r="F89" s="26">
        <v>63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8">
        <v>0</v>
      </c>
    </row>
    <row r="90" spans="1:14">
      <c r="A90" s="25" t="s">
        <v>97</v>
      </c>
      <c r="B90" s="26" t="s">
        <v>128</v>
      </c>
      <c r="C90" s="27">
        <v>37934</v>
      </c>
      <c r="D90" s="26" t="s">
        <v>99</v>
      </c>
      <c r="E90" s="26" t="s">
        <v>63</v>
      </c>
      <c r="F90" s="26">
        <v>19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  <c r="N90" s="28">
        <v>0</v>
      </c>
    </row>
    <row r="91" spans="1:14">
      <c r="A91" s="25" t="s">
        <v>97</v>
      </c>
      <c r="B91" s="26" t="s">
        <v>127</v>
      </c>
      <c r="C91" s="27">
        <v>37968</v>
      </c>
      <c r="D91" s="26" t="s">
        <v>99</v>
      </c>
      <c r="E91" s="26" t="s">
        <v>107</v>
      </c>
      <c r="F91" s="26">
        <v>59</v>
      </c>
      <c r="G91" s="26">
        <v>1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8">
        <v>0</v>
      </c>
    </row>
    <row r="92" spans="1:14">
      <c r="A92" s="25" t="s">
        <v>97</v>
      </c>
      <c r="B92" s="26" t="s">
        <v>126</v>
      </c>
      <c r="C92" s="27">
        <v>37976</v>
      </c>
      <c r="D92" s="26" t="s">
        <v>99</v>
      </c>
      <c r="E92" s="26" t="s">
        <v>22</v>
      </c>
      <c r="F92" s="26">
        <v>90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1</v>
      </c>
      <c r="N92" s="28">
        <v>0</v>
      </c>
    </row>
    <row r="93" spans="1:14">
      <c r="A93" s="21" t="s">
        <v>97</v>
      </c>
      <c r="B93" s="22" t="s">
        <v>125</v>
      </c>
      <c r="C93" s="23">
        <v>37990</v>
      </c>
      <c r="D93" s="22" t="s">
        <v>99</v>
      </c>
      <c r="E93" s="22" t="s">
        <v>29</v>
      </c>
      <c r="F93" s="22">
        <v>90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4">
        <v>0</v>
      </c>
    </row>
    <row r="94" spans="1:14">
      <c r="A94" s="21" t="s">
        <v>97</v>
      </c>
      <c r="B94" s="22" t="s">
        <v>124</v>
      </c>
      <c r="C94" s="23">
        <v>37997</v>
      </c>
      <c r="D94" s="22" t="s">
        <v>99</v>
      </c>
      <c r="E94" s="22" t="s">
        <v>59</v>
      </c>
      <c r="F94" s="22">
        <v>90</v>
      </c>
      <c r="G94" s="22">
        <v>1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4">
        <v>0</v>
      </c>
    </row>
    <row r="95" spans="1:14">
      <c r="A95" s="21" t="s">
        <v>97</v>
      </c>
      <c r="B95" s="22" t="s">
        <v>123</v>
      </c>
      <c r="C95" s="23">
        <v>38003</v>
      </c>
      <c r="D95" s="22" t="s">
        <v>99</v>
      </c>
      <c r="E95" s="22" t="s">
        <v>22</v>
      </c>
      <c r="F95" s="22">
        <v>90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4">
        <v>0</v>
      </c>
    </row>
    <row r="96" spans="1:14">
      <c r="A96" s="21" t="s">
        <v>97</v>
      </c>
      <c r="B96" s="22" t="s">
        <v>122</v>
      </c>
      <c r="C96" s="23">
        <v>38011</v>
      </c>
      <c r="D96" s="22" t="s">
        <v>99</v>
      </c>
      <c r="E96" s="22" t="s">
        <v>24</v>
      </c>
      <c r="F96" s="22">
        <v>64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1</v>
      </c>
      <c r="N96" s="24">
        <v>0</v>
      </c>
    </row>
    <row r="97" spans="1:14">
      <c r="A97" s="21" t="s">
        <v>97</v>
      </c>
      <c r="B97" s="22" t="s">
        <v>121</v>
      </c>
      <c r="C97" s="23">
        <v>38025</v>
      </c>
      <c r="D97" s="22" t="s">
        <v>99</v>
      </c>
      <c r="E97" s="22" t="s">
        <v>38</v>
      </c>
      <c r="F97" s="22">
        <v>90</v>
      </c>
      <c r="G97" s="22">
        <v>1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4">
        <v>0</v>
      </c>
    </row>
    <row r="98" spans="1:14">
      <c r="A98" s="21" t="s">
        <v>97</v>
      </c>
      <c r="B98" s="22" t="s">
        <v>120</v>
      </c>
      <c r="C98" s="23">
        <v>38032</v>
      </c>
      <c r="D98" s="22" t="s">
        <v>99</v>
      </c>
      <c r="E98" s="22" t="s">
        <v>26</v>
      </c>
      <c r="F98" s="22">
        <v>90</v>
      </c>
      <c r="G98" s="22">
        <v>1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4">
        <v>0</v>
      </c>
    </row>
    <row r="99" spans="1:14">
      <c r="A99" s="33" t="s">
        <v>76</v>
      </c>
      <c r="B99" s="34" t="s">
        <v>168</v>
      </c>
      <c r="C99" s="35">
        <v>38035</v>
      </c>
      <c r="D99" s="34" t="s">
        <v>78</v>
      </c>
      <c r="E99" s="34" t="s">
        <v>33</v>
      </c>
      <c r="F99" s="34">
        <v>90</v>
      </c>
      <c r="G99" s="34">
        <v>0</v>
      </c>
      <c r="H99" s="34">
        <v>0</v>
      </c>
      <c r="I99" s="34">
        <v>0</v>
      </c>
      <c r="J99" s="34">
        <v>0</v>
      </c>
      <c r="K99" s="34">
        <v>0</v>
      </c>
      <c r="L99" s="34">
        <v>0</v>
      </c>
      <c r="M99" s="34">
        <v>0</v>
      </c>
      <c r="N99" s="36">
        <v>0</v>
      </c>
    </row>
    <row r="100" spans="1:14">
      <c r="A100" s="21" t="s">
        <v>97</v>
      </c>
      <c r="B100" s="22" t="s">
        <v>119</v>
      </c>
      <c r="C100" s="23">
        <v>38038</v>
      </c>
      <c r="D100" s="22" t="s">
        <v>99</v>
      </c>
      <c r="E100" s="22" t="s">
        <v>24</v>
      </c>
      <c r="F100" s="22">
        <v>90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</v>
      </c>
      <c r="N100" s="24">
        <v>0</v>
      </c>
    </row>
    <row r="101" spans="1:14">
      <c r="A101" s="21" t="s">
        <v>97</v>
      </c>
      <c r="B101" s="22" t="s">
        <v>118</v>
      </c>
      <c r="C101" s="23">
        <v>38043</v>
      </c>
      <c r="D101" s="22" t="s">
        <v>42</v>
      </c>
      <c r="E101" s="22" t="s">
        <v>24</v>
      </c>
      <c r="F101" s="22">
        <v>83</v>
      </c>
      <c r="G101" s="22">
        <v>1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1</v>
      </c>
      <c r="N101" s="24">
        <v>0</v>
      </c>
    </row>
    <row r="102" spans="1:14">
      <c r="A102" s="21" t="s">
        <v>97</v>
      </c>
      <c r="B102" s="22" t="s">
        <v>117</v>
      </c>
      <c r="C102" s="23">
        <v>38046</v>
      </c>
      <c r="D102" s="22" t="s">
        <v>99</v>
      </c>
      <c r="E102" s="22" t="s">
        <v>79</v>
      </c>
      <c r="F102" s="22">
        <v>90</v>
      </c>
      <c r="G102" s="22">
        <v>2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1</v>
      </c>
      <c r="N102" s="24">
        <v>0</v>
      </c>
    </row>
    <row r="103" spans="1:14">
      <c r="A103" s="21" t="s">
        <v>97</v>
      </c>
      <c r="B103" s="22" t="s">
        <v>116</v>
      </c>
      <c r="C103" s="23">
        <v>38049</v>
      </c>
      <c r="D103" s="22" t="s">
        <v>42</v>
      </c>
      <c r="E103" s="22" t="s">
        <v>63</v>
      </c>
      <c r="F103" s="22">
        <v>56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4">
        <v>0</v>
      </c>
    </row>
    <row r="104" spans="1:14">
      <c r="A104" s="21" t="s">
        <v>97</v>
      </c>
      <c r="B104" s="22" t="s">
        <v>114</v>
      </c>
      <c r="C104" s="23">
        <v>38053</v>
      </c>
      <c r="D104" s="22" t="s">
        <v>99</v>
      </c>
      <c r="E104" s="22" t="s">
        <v>115</v>
      </c>
      <c r="F104" s="22">
        <v>90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4">
        <v>0</v>
      </c>
    </row>
    <row r="105" spans="1:14">
      <c r="A105" s="21" t="s">
        <v>97</v>
      </c>
      <c r="B105" s="22" t="s">
        <v>113</v>
      </c>
      <c r="C105" s="23">
        <v>38057</v>
      </c>
      <c r="D105" s="22" t="s">
        <v>42</v>
      </c>
      <c r="E105" s="22" t="s">
        <v>17</v>
      </c>
      <c r="F105" s="22">
        <v>88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4">
        <v>0</v>
      </c>
    </row>
    <row r="106" spans="1:14">
      <c r="A106" s="21" t="s">
        <v>97</v>
      </c>
      <c r="B106" s="22" t="s">
        <v>112</v>
      </c>
      <c r="C106" s="23">
        <v>38060</v>
      </c>
      <c r="D106" s="22" t="s">
        <v>99</v>
      </c>
      <c r="E106" s="22" t="s">
        <v>82</v>
      </c>
      <c r="F106" s="22">
        <v>90</v>
      </c>
      <c r="G106" s="22">
        <v>1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4">
        <v>0</v>
      </c>
    </row>
    <row r="107" spans="1:14">
      <c r="A107" s="21" t="s">
        <v>97</v>
      </c>
      <c r="B107" s="22" t="s">
        <v>111</v>
      </c>
      <c r="C107" s="23">
        <v>38067</v>
      </c>
      <c r="D107" s="22" t="s">
        <v>99</v>
      </c>
      <c r="E107" s="22" t="s">
        <v>31</v>
      </c>
      <c r="F107" s="22">
        <v>90</v>
      </c>
      <c r="G107" s="22">
        <v>1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4">
        <v>0</v>
      </c>
    </row>
    <row r="108" spans="1:14">
      <c r="A108" s="21" t="s">
        <v>97</v>
      </c>
      <c r="B108" s="22" t="s">
        <v>109</v>
      </c>
      <c r="C108" s="23">
        <v>38071</v>
      </c>
      <c r="D108" s="22" t="s">
        <v>42</v>
      </c>
      <c r="E108" s="22" t="s">
        <v>110</v>
      </c>
      <c r="F108" s="22">
        <v>90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1</v>
      </c>
      <c r="N108" s="24">
        <v>0</v>
      </c>
    </row>
    <row r="109" spans="1:14">
      <c r="A109" s="21" t="s">
        <v>97</v>
      </c>
      <c r="B109" s="22" t="s">
        <v>108</v>
      </c>
      <c r="C109" s="23">
        <v>38080</v>
      </c>
      <c r="D109" s="22" t="s">
        <v>99</v>
      </c>
      <c r="E109" s="22" t="s">
        <v>33</v>
      </c>
      <c r="F109" s="22">
        <v>90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4">
        <v>0</v>
      </c>
    </row>
    <row r="110" spans="1:14">
      <c r="A110" s="21" t="s">
        <v>97</v>
      </c>
      <c r="B110" s="22" t="s">
        <v>106</v>
      </c>
      <c r="C110" s="23">
        <v>38087</v>
      </c>
      <c r="D110" s="22" t="s">
        <v>99</v>
      </c>
      <c r="E110" s="22" t="s">
        <v>107</v>
      </c>
      <c r="F110" s="22">
        <v>90</v>
      </c>
      <c r="G110" s="22">
        <v>1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1</v>
      </c>
      <c r="N110" s="24">
        <v>1</v>
      </c>
    </row>
    <row r="111" spans="1:14">
      <c r="A111" s="21" t="s">
        <v>97</v>
      </c>
      <c r="B111" s="22" t="s">
        <v>105</v>
      </c>
      <c r="C111" s="23">
        <v>38095</v>
      </c>
      <c r="D111" s="22" t="s">
        <v>99</v>
      </c>
      <c r="E111" s="22" t="s">
        <v>59</v>
      </c>
      <c r="F111" s="22">
        <v>90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4">
        <v>0</v>
      </c>
    </row>
    <row r="112" spans="1:14">
      <c r="A112" s="21" t="s">
        <v>97</v>
      </c>
      <c r="B112" s="22" t="s">
        <v>104</v>
      </c>
      <c r="C112" s="23">
        <v>38102</v>
      </c>
      <c r="D112" s="22" t="s">
        <v>99</v>
      </c>
      <c r="E112" s="22" t="s">
        <v>38</v>
      </c>
      <c r="F112" s="22">
        <v>90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4">
        <v>0</v>
      </c>
    </row>
    <row r="113" spans="1:14">
      <c r="A113" s="33" t="s">
        <v>76</v>
      </c>
      <c r="B113" s="34" t="s">
        <v>167</v>
      </c>
      <c r="C113" s="35">
        <v>38105</v>
      </c>
      <c r="D113" s="34" t="s">
        <v>78</v>
      </c>
      <c r="E113" s="34" t="s">
        <v>154</v>
      </c>
      <c r="F113" s="34">
        <v>90</v>
      </c>
      <c r="G113" s="34">
        <v>1</v>
      </c>
      <c r="H113" s="34">
        <v>0</v>
      </c>
      <c r="I113" s="34">
        <v>0</v>
      </c>
      <c r="J113" s="34">
        <v>0</v>
      </c>
      <c r="K113" s="34">
        <v>0</v>
      </c>
      <c r="L113" s="34">
        <v>0</v>
      </c>
      <c r="M113" s="34">
        <v>0</v>
      </c>
      <c r="N113" s="36">
        <v>0</v>
      </c>
    </row>
    <row r="114" spans="1:14">
      <c r="A114" s="21" t="s">
        <v>97</v>
      </c>
      <c r="B114" s="22" t="s">
        <v>102</v>
      </c>
      <c r="C114" s="23">
        <v>38109</v>
      </c>
      <c r="D114" s="22" t="s">
        <v>99</v>
      </c>
      <c r="E114" s="22" t="s">
        <v>103</v>
      </c>
      <c r="F114" s="22">
        <v>90</v>
      </c>
      <c r="G114" s="22">
        <v>1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4">
        <v>0</v>
      </c>
    </row>
    <row r="115" spans="1:14">
      <c r="A115" s="21" t="s">
        <v>97</v>
      </c>
      <c r="B115" s="22" t="s">
        <v>101</v>
      </c>
      <c r="C115" s="23">
        <v>38115</v>
      </c>
      <c r="D115" s="22" t="s">
        <v>99</v>
      </c>
      <c r="E115" s="22" t="s">
        <v>17</v>
      </c>
      <c r="F115" s="22">
        <v>90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1</v>
      </c>
      <c r="N115" s="24">
        <v>0</v>
      </c>
    </row>
    <row r="116" spans="1:14">
      <c r="A116" s="21" t="s">
        <v>97</v>
      </c>
      <c r="B116" s="22" t="s">
        <v>100</v>
      </c>
      <c r="C116" s="23">
        <v>38123</v>
      </c>
      <c r="D116" s="22" t="s">
        <v>99</v>
      </c>
      <c r="E116" s="22" t="s">
        <v>31</v>
      </c>
      <c r="F116" s="22">
        <v>90</v>
      </c>
      <c r="G116" s="22">
        <v>1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4">
        <v>0</v>
      </c>
    </row>
    <row r="117" spans="1:14">
      <c r="A117" s="33" t="s">
        <v>76</v>
      </c>
      <c r="B117" s="34" t="s">
        <v>166</v>
      </c>
      <c r="C117" s="35">
        <v>38127</v>
      </c>
      <c r="D117" s="34" t="s">
        <v>78</v>
      </c>
      <c r="E117" s="34" t="s">
        <v>33</v>
      </c>
      <c r="F117" s="34">
        <v>90</v>
      </c>
      <c r="G117" s="34">
        <v>0</v>
      </c>
      <c r="H117" s="34">
        <v>0</v>
      </c>
      <c r="I117" s="34">
        <v>0</v>
      </c>
      <c r="J117" s="34">
        <v>0</v>
      </c>
      <c r="K117" s="34">
        <v>0</v>
      </c>
      <c r="L117" s="34">
        <v>0</v>
      </c>
      <c r="M117" s="34">
        <v>0</v>
      </c>
      <c r="N117" s="36">
        <v>0</v>
      </c>
    </row>
    <row r="118" spans="1:14">
      <c r="A118" s="21" t="s">
        <v>97</v>
      </c>
      <c r="B118" s="22" t="s">
        <v>98</v>
      </c>
      <c r="C118" s="23">
        <v>38130</v>
      </c>
      <c r="D118" s="22" t="s">
        <v>99</v>
      </c>
      <c r="E118" s="22" t="s">
        <v>85</v>
      </c>
      <c r="F118" s="22">
        <v>90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4">
        <v>0</v>
      </c>
    </row>
    <row r="119" spans="1:14">
      <c r="A119" s="57" t="s">
        <v>76</v>
      </c>
      <c r="B119" s="58" t="s">
        <v>218</v>
      </c>
      <c r="C119" s="59">
        <v>38235</v>
      </c>
      <c r="D119" s="58" t="s">
        <v>216</v>
      </c>
      <c r="E119" s="58" t="s">
        <v>26</v>
      </c>
      <c r="F119" s="58">
        <v>90</v>
      </c>
      <c r="G119" s="58">
        <v>1</v>
      </c>
      <c r="H119" s="58">
        <v>0</v>
      </c>
      <c r="I119" s="58">
        <v>0</v>
      </c>
      <c r="J119" s="58">
        <v>0</v>
      </c>
      <c r="K119" s="58">
        <v>0</v>
      </c>
      <c r="L119" s="58">
        <v>0</v>
      </c>
      <c r="M119" s="58">
        <v>0</v>
      </c>
      <c r="N119" s="60">
        <v>0</v>
      </c>
    </row>
    <row r="120" spans="1:14">
      <c r="A120" s="33" t="s">
        <v>76</v>
      </c>
      <c r="B120" s="34" t="s">
        <v>88</v>
      </c>
      <c r="C120" s="35">
        <v>38238</v>
      </c>
      <c r="D120" s="34" t="s">
        <v>78</v>
      </c>
      <c r="E120" s="34" t="s">
        <v>22</v>
      </c>
      <c r="F120" s="34">
        <v>62</v>
      </c>
      <c r="G120" s="34">
        <v>1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34">
        <v>0</v>
      </c>
      <c r="N120" s="36">
        <v>0</v>
      </c>
    </row>
    <row r="121" spans="1:14">
      <c r="A121" s="33" t="s">
        <v>97</v>
      </c>
      <c r="B121" s="34" t="s">
        <v>113</v>
      </c>
      <c r="C121" s="35">
        <v>38244</v>
      </c>
      <c r="D121" s="34" t="s">
        <v>151</v>
      </c>
      <c r="E121" s="34" t="s">
        <v>107</v>
      </c>
      <c r="F121" s="34">
        <v>62</v>
      </c>
      <c r="G121" s="34">
        <v>0</v>
      </c>
      <c r="H121" s="34">
        <v>0</v>
      </c>
      <c r="I121" s="34">
        <v>0</v>
      </c>
      <c r="J121" s="34">
        <v>0</v>
      </c>
      <c r="K121" s="34">
        <v>0</v>
      </c>
      <c r="L121" s="34">
        <v>0</v>
      </c>
      <c r="M121" s="34">
        <v>0</v>
      </c>
      <c r="N121" s="36">
        <v>0</v>
      </c>
    </row>
    <row r="122" spans="1:14">
      <c r="A122" s="33" t="s">
        <v>97</v>
      </c>
      <c r="B122" s="34" t="s">
        <v>139</v>
      </c>
      <c r="C122" s="35">
        <v>38249</v>
      </c>
      <c r="D122" s="34" t="s">
        <v>99</v>
      </c>
      <c r="E122" s="34" t="s">
        <v>22</v>
      </c>
      <c r="F122" s="34">
        <v>90</v>
      </c>
      <c r="G122" s="34">
        <v>0</v>
      </c>
      <c r="H122" s="34">
        <v>0</v>
      </c>
      <c r="I122" s="34">
        <v>5</v>
      </c>
      <c r="J122" s="34">
        <v>2</v>
      </c>
      <c r="K122" s="34">
        <v>3</v>
      </c>
      <c r="L122" s="34">
        <v>3</v>
      </c>
      <c r="M122" s="34">
        <v>0</v>
      </c>
      <c r="N122" s="36">
        <v>0</v>
      </c>
    </row>
    <row r="123" spans="1:14">
      <c r="A123" s="33" t="s">
        <v>97</v>
      </c>
      <c r="B123" s="34" t="s">
        <v>124</v>
      </c>
      <c r="C123" s="35">
        <v>38253</v>
      </c>
      <c r="D123" s="34" t="s">
        <v>99</v>
      </c>
      <c r="E123" s="34" t="s">
        <v>103</v>
      </c>
      <c r="F123" s="34">
        <v>90</v>
      </c>
      <c r="G123" s="34">
        <v>0</v>
      </c>
      <c r="H123" s="34">
        <v>1</v>
      </c>
      <c r="I123" s="34">
        <v>3</v>
      </c>
      <c r="J123" s="34">
        <v>0</v>
      </c>
      <c r="K123" s="34">
        <v>2</v>
      </c>
      <c r="L123" s="34">
        <v>4</v>
      </c>
      <c r="M123" s="34">
        <v>0</v>
      </c>
      <c r="N123" s="36">
        <v>0</v>
      </c>
    </row>
    <row r="124" spans="1:14">
      <c r="A124" s="33" t="s">
        <v>97</v>
      </c>
      <c r="B124" s="34" t="s">
        <v>133</v>
      </c>
      <c r="C124" s="35">
        <v>38256</v>
      </c>
      <c r="D124" s="34" t="s">
        <v>99</v>
      </c>
      <c r="E124" s="34" t="s">
        <v>107</v>
      </c>
      <c r="F124" s="34">
        <v>90</v>
      </c>
      <c r="G124" s="34">
        <v>0</v>
      </c>
      <c r="H124" s="34">
        <v>0</v>
      </c>
      <c r="I124" s="34">
        <v>0</v>
      </c>
      <c r="J124" s="34">
        <v>0</v>
      </c>
      <c r="K124" s="34">
        <v>0</v>
      </c>
      <c r="L124" s="34">
        <v>0</v>
      </c>
      <c r="M124" s="34">
        <v>0</v>
      </c>
      <c r="N124" s="36">
        <v>0</v>
      </c>
    </row>
    <row r="125" spans="1:14">
      <c r="A125" s="33" t="s">
        <v>97</v>
      </c>
      <c r="B125" s="34" t="s">
        <v>165</v>
      </c>
      <c r="C125" s="35">
        <v>38259</v>
      </c>
      <c r="D125" s="34" t="s">
        <v>151</v>
      </c>
      <c r="E125" s="34" t="s">
        <v>59</v>
      </c>
      <c r="F125" s="34">
        <v>90</v>
      </c>
      <c r="G125" s="34">
        <v>1</v>
      </c>
      <c r="H125" s="34">
        <v>0</v>
      </c>
      <c r="I125" s="34">
        <v>0</v>
      </c>
      <c r="J125" s="34">
        <v>0</v>
      </c>
      <c r="K125" s="34">
        <v>0</v>
      </c>
      <c r="L125" s="34">
        <v>0</v>
      </c>
      <c r="M125" s="34">
        <v>0</v>
      </c>
      <c r="N125" s="36">
        <v>0</v>
      </c>
    </row>
    <row r="126" spans="1:14">
      <c r="A126" s="33" t="s">
        <v>97</v>
      </c>
      <c r="B126" s="34" t="s">
        <v>164</v>
      </c>
      <c r="C126" s="35">
        <v>38263</v>
      </c>
      <c r="D126" s="34" t="s">
        <v>99</v>
      </c>
      <c r="E126" s="34" t="s">
        <v>31</v>
      </c>
      <c r="F126" s="34">
        <v>90</v>
      </c>
      <c r="G126" s="34">
        <v>0</v>
      </c>
      <c r="H126" s="34">
        <v>0</v>
      </c>
      <c r="I126" s="34">
        <v>3</v>
      </c>
      <c r="J126" s="34">
        <v>0</v>
      </c>
      <c r="K126" s="34">
        <v>0</v>
      </c>
      <c r="L126" s="34">
        <v>2</v>
      </c>
      <c r="M126" s="34">
        <v>0</v>
      </c>
      <c r="N126" s="36">
        <v>0</v>
      </c>
    </row>
    <row r="127" spans="1:14">
      <c r="A127" s="33" t="s">
        <v>97</v>
      </c>
      <c r="B127" s="34" t="s">
        <v>127</v>
      </c>
      <c r="C127" s="35">
        <v>38276</v>
      </c>
      <c r="D127" s="34" t="s">
        <v>99</v>
      </c>
      <c r="E127" s="34" t="s">
        <v>24</v>
      </c>
      <c r="F127" s="34">
        <v>90</v>
      </c>
      <c r="G127" s="34">
        <v>0</v>
      </c>
      <c r="H127" s="34">
        <v>0</v>
      </c>
      <c r="I127" s="34">
        <v>0</v>
      </c>
      <c r="J127" s="34">
        <v>0</v>
      </c>
      <c r="K127" s="34">
        <v>0</v>
      </c>
      <c r="L127" s="34">
        <v>0</v>
      </c>
      <c r="M127" s="34">
        <v>0</v>
      </c>
      <c r="N127" s="36">
        <v>0</v>
      </c>
    </row>
    <row r="128" spans="1:14">
      <c r="A128" s="33" t="s">
        <v>97</v>
      </c>
      <c r="B128" s="34" t="s">
        <v>163</v>
      </c>
      <c r="C128" s="35">
        <v>38280</v>
      </c>
      <c r="D128" s="34" t="s">
        <v>151</v>
      </c>
      <c r="E128" s="34" t="s">
        <v>17</v>
      </c>
      <c r="F128" s="34">
        <v>90</v>
      </c>
      <c r="G128" s="34">
        <v>0</v>
      </c>
      <c r="H128" s="34">
        <v>0</v>
      </c>
      <c r="I128" s="34">
        <v>0</v>
      </c>
      <c r="J128" s="34">
        <v>0</v>
      </c>
      <c r="K128" s="34">
        <v>0</v>
      </c>
      <c r="L128" s="34">
        <v>0</v>
      </c>
      <c r="M128" s="34">
        <v>0</v>
      </c>
      <c r="N128" s="36">
        <v>0</v>
      </c>
    </row>
    <row r="129" spans="1:14">
      <c r="A129" s="33" t="s">
        <v>97</v>
      </c>
      <c r="B129" s="34" t="s">
        <v>141</v>
      </c>
      <c r="C129" s="35">
        <v>38284</v>
      </c>
      <c r="D129" s="34" t="s">
        <v>99</v>
      </c>
      <c r="E129" s="34" t="s">
        <v>59</v>
      </c>
      <c r="F129" s="34">
        <v>72</v>
      </c>
      <c r="G129" s="34">
        <v>1</v>
      </c>
      <c r="H129" s="34">
        <v>0</v>
      </c>
      <c r="I129" s="34">
        <v>0</v>
      </c>
      <c r="J129" s="34">
        <v>0</v>
      </c>
      <c r="K129" s="34">
        <v>0</v>
      </c>
      <c r="L129" s="34">
        <v>0</v>
      </c>
      <c r="M129" s="34">
        <v>0</v>
      </c>
      <c r="N129" s="36">
        <v>0</v>
      </c>
    </row>
    <row r="130" spans="1:14">
      <c r="A130" s="33" t="s">
        <v>97</v>
      </c>
      <c r="B130" s="34" t="s">
        <v>144</v>
      </c>
      <c r="C130" s="35">
        <v>38290</v>
      </c>
      <c r="D130" s="34" t="s">
        <v>99</v>
      </c>
      <c r="E130" s="34" t="s">
        <v>22</v>
      </c>
      <c r="F130" s="34">
        <v>90</v>
      </c>
      <c r="G130" s="34">
        <v>0</v>
      </c>
      <c r="H130" s="34">
        <v>0</v>
      </c>
      <c r="I130" s="34">
        <v>0</v>
      </c>
      <c r="J130" s="34">
        <v>0</v>
      </c>
      <c r="K130" s="34">
        <v>0</v>
      </c>
      <c r="L130" s="34">
        <v>0</v>
      </c>
      <c r="M130" s="34">
        <v>0</v>
      </c>
      <c r="N130" s="36">
        <v>0</v>
      </c>
    </row>
    <row r="131" spans="1:14">
      <c r="A131" s="33" t="s">
        <v>97</v>
      </c>
      <c r="B131" s="34" t="s">
        <v>162</v>
      </c>
      <c r="C131" s="35">
        <v>38293</v>
      </c>
      <c r="D131" s="34" t="s">
        <v>151</v>
      </c>
      <c r="E131" s="34" t="s">
        <v>63</v>
      </c>
      <c r="F131" s="34">
        <v>90</v>
      </c>
      <c r="G131" s="34">
        <v>1</v>
      </c>
      <c r="H131" s="34">
        <v>0</v>
      </c>
      <c r="I131" s="34">
        <v>0</v>
      </c>
      <c r="J131" s="34">
        <v>0</v>
      </c>
      <c r="K131" s="34">
        <v>0</v>
      </c>
      <c r="L131" s="34">
        <v>0</v>
      </c>
      <c r="M131" s="34">
        <v>1</v>
      </c>
      <c r="N131" s="36">
        <v>0</v>
      </c>
    </row>
    <row r="132" spans="1:14">
      <c r="A132" s="33" t="s">
        <v>97</v>
      </c>
      <c r="B132" s="34" t="s">
        <v>134</v>
      </c>
      <c r="C132" s="35">
        <v>38297</v>
      </c>
      <c r="D132" s="34" t="s">
        <v>99</v>
      </c>
      <c r="E132" s="34" t="s">
        <v>63</v>
      </c>
      <c r="F132" s="34">
        <v>90</v>
      </c>
      <c r="G132" s="34">
        <v>0</v>
      </c>
      <c r="H132" s="34">
        <v>0</v>
      </c>
      <c r="I132" s="34">
        <v>0</v>
      </c>
      <c r="J132" s="34">
        <v>0</v>
      </c>
      <c r="K132" s="34">
        <v>0</v>
      </c>
      <c r="L132" s="34">
        <v>0</v>
      </c>
      <c r="M132" s="34">
        <v>0</v>
      </c>
      <c r="N132" s="36">
        <v>0</v>
      </c>
    </row>
    <row r="133" spans="1:14">
      <c r="A133" s="33" t="s">
        <v>97</v>
      </c>
      <c r="B133" s="34" t="s">
        <v>161</v>
      </c>
      <c r="C133" s="35">
        <v>38305</v>
      </c>
      <c r="D133" s="34" t="s">
        <v>99</v>
      </c>
      <c r="E133" s="34" t="s">
        <v>85</v>
      </c>
      <c r="F133" s="34">
        <v>90</v>
      </c>
      <c r="G133" s="34">
        <v>0</v>
      </c>
      <c r="H133" s="34">
        <v>0</v>
      </c>
      <c r="I133" s="34">
        <v>0</v>
      </c>
      <c r="J133" s="34">
        <v>0</v>
      </c>
      <c r="K133" s="34">
        <v>0</v>
      </c>
      <c r="L133" s="34">
        <v>0</v>
      </c>
      <c r="M133" s="34">
        <v>1</v>
      </c>
      <c r="N133" s="36">
        <v>0</v>
      </c>
    </row>
    <row r="134" spans="1:14">
      <c r="A134" s="33" t="s">
        <v>97</v>
      </c>
      <c r="B134" s="34" t="s">
        <v>160</v>
      </c>
      <c r="C134" s="35">
        <v>38311</v>
      </c>
      <c r="D134" s="34" t="s">
        <v>99</v>
      </c>
      <c r="E134" s="34" t="s">
        <v>59</v>
      </c>
      <c r="F134" s="34">
        <v>90</v>
      </c>
      <c r="G134" s="34">
        <v>1</v>
      </c>
      <c r="H134" s="34">
        <v>0</v>
      </c>
      <c r="I134" s="34">
        <v>0</v>
      </c>
      <c r="J134" s="34">
        <v>0</v>
      </c>
      <c r="K134" s="34">
        <v>0</v>
      </c>
      <c r="L134" s="34">
        <v>0</v>
      </c>
      <c r="M134" s="34">
        <v>0</v>
      </c>
      <c r="N134" s="36">
        <v>0</v>
      </c>
    </row>
    <row r="135" spans="1:14">
      <c r="A135" s="33" t="s">
        <v>97</v>
      </c>
      <c r="B135" s="34" t="s">
        <v>109</v>
      </c>
      <c r="C135" s="35">
        <v>38315</v>
      </c>
      <c r="D135" s="34" t="s">
        <v>151</v>
      </c>
      <c r="E135" s="34" t="s">
        <v>22</v>
      </c>
      <c r="F135" s="34">
        <v>90</v>
      </c>
      <c r="G135" s="34">
        <v>0</v>
      </c>
      <c r="H135" s="34">
        <v>0</v>
      </c>
      <c r="I135" s="34">
        <v>0</v>
      </c>
      <c r="J135" s="34">
        <v>0</v>
      </c>
      <c r="K135" s="34">
        <v>0</v>
      </c>
      <c r="L135" s="34">
        <v>0</v>
      </c>
      <c r="M135" s="34">
        <v>0</v>
      </c>
      <c r="N135" s="36">
        <v>0</v>
      </c>
    </row>
    <row r="136" spans="1:14">
      <c r="A136" s="33" t="s">
        <v>97</v>
      </c>
      <c r="B136" s="34" t="s">
        <v>159</v>
      </c>
      <c r="C136" s="35">
        <v>38318</v>
      </c>
      <c r="D136" s="34" t="s">
        <v>99</v>
      </c>
      <c r="E136" s="34" t="s">
        <v>38</v>
      </c>
      <c r="F136" s="34">
        <v>90</v>
      </c>
      <c r="G136" s="34">
        <v>0</v>
      </c>
      <c r="H136" s="34">
        <v>0</v>
      </c>
      <c r="I136" s="34">
        <v>0</v>
      </c>
      <c r="J136" s="34">
        <v>0</v>
      </c>
      <c r="K136" s="34">
        <v>0</v>
      </c>
      <c r="L136" s="34">
        <v>0</v>
      </c>
      <c r="M136" s="34">
        <v>0</v>
      </c>
      <c r="N136" s="36">
        <v>0</v>
      </c>
    </row>
    <row r="137" spans="1:14">
      <c r="A137" s="33" t="s">
        <v>97</v>
      </c>
      <c r="B137" s="34" t="s">
        <v>105</v>
      </c>
      <c r="C137" s="35">
        <v>38325</v>
      </c>
      <c r="D137" s="34" t="s">
        <v>99</v>
      </c>
      <c r="E137" s="34" t="s">
        <v>51</v>
      </c>
      <c r="F137" s="34">
        <v>90</v>
      </c>
      <c r="G137" s="34">
        <v>0</v>
      </c>
      <c r="H137" s="34">
        <v>0</v>
      </c>
      <c r="I137" s="34">
        <v>0</v>
      </c>
      <c r="J137" s="34">
        <v>0</v>
      </c>
      <c r="K137" s="34">
        <v>0</v>
      </c>
      <c r="L137" s="34">
        <v>0</v>
      </c>
      <c r="M137" s="34">
        <v>0</v>
      </c>
      <c r="N137" s="36">
        <v>0</v>
      </c>
    </row>
    <row r="138" spans="1:14">
      <c r="A138" s="33" t="s">
        <v>97</v>
      </c>
      <c r="B138" s="34" t="s">
        <v>157</v>
      </c>
      <c r="C138" s="35">
        <v>38328</v>
      </c>
      <c r="D138" s="34" t="s">
        <v>151</v>
      </c>
      <c r="E138" s="34" t="s">
        <v>158</v>
      </c>
      <c r="F138" s="34">
        <v>0</v>
      </c>
      <c r="G138" s="34"/>
      <c r="H138" s="34"/>
      <c r="I138" s="34"/>
      <c r="J138" s="34"/>
      <c r="K138" s="34"/>
      <c r="L138" s="34"/>
      <c r="M138" s="34"/>
      <c r="N138" s="36"/>
    </row>
    <row r="139" spans="1:14">
      <c r="A139" s="33" t="s">
        <v>97</v>
      </c>
      <c r="B139" s="34" t="s">
        <v>142</v>
      </c>
      <c r="C139" s="35">
        <v>38332</v>
      </c>
      <c r="D139" s="34" t="s">
        <v>99</v>
      </c>
      <c r="E139" s="34" t="s">
        <v>38</v>
      </c>
      <c r="F139" s="34">
        <v>88</v>
      </c>
      <c r="G139" s="34">
        <v>0</v>
      </c>
      <c r="H139" s="34">
        <v>0</v>
      </c>
      <c r="I139" s="34">
        <v>0</v>
      </c>
      <c r="J139" s="34">
        <v>0</v>
      </c>
      <c r="K139" s="34">
        <v>0</v>
      </c>
      <c r="L139" s="34">
        <v>0</v>
      </c>
      <c r="M139" s="34">
        <v>0</v>
      </c>
      <c r="N139" s="36">
        <v>0</v>
      </c>
    </row>
    <row r="140" spans="1:14">
      <c r="A140" s="33" t="s">
        <v>97</v>
      </c>
      <c r="B140" s="34" t="s">
        <v>138</v>
      </c>
      <c r="C140" s="35">
        <v>38339</v>
      </c>
      <c r="D140" s="34" t="s">
        <v>99</v>
      </c>
      <c r="E140" s="34" t="s">
        <v>22</v>
      </c>
      <c r="F140" s="34">
        <v>90</v>
      </c>
      <c r="G140" s="34">
        <v>1</v>
      </c>
      <c r="H140" s="34">
        <v>0</v>
      </c>
      <c r="I140" s="34">
        <v>0</v>
      </c>
      <c r="J140" s="34">
        <v>0</v>
      </c>
      <c r="K140" s="34">
        <v>0</v>
      </c>
      <c r="L140" s="34">
        <v>0</v>
      </c>
      <c r="M140" s="34">
        <v>0</v>
      </c>
      <c r="N140" s="36">
        <v>0</v>
      </c>
    </row>
    <row r="141" spans="1:14">
      <c r="A141" s="33" t="s">
        <v>97</v>
      </c>
      <c r="B141" s="34" t="s">
        <v>156</v>
      </c>
      <c r="C141" s="35">
        <v>38342</v>
      </c>
      <c r="D141" s="34" t="s">
        <v>99</v>
      </c>
      <c r="E141" s="34" t="s">
        <v>63</v>
      </c>
      <c r="F141" s="34">
        <v>90</v>
      </c>
      <c r="G141" s="34">
        <v>0</v>
      </c>
      <c r="H141" s="34">
        <v>0</v>
      </c>
      <c r="I141" s="34">
        <v>0</v>
      </c>
      <c r="J141" s="34">
        <v>0</v>
      </c>
      <c r="K141" s="34">
        <v>0</v>
      </c>
      <c r="L141" s="34">
        <v>0</v>
      </c>
      <c r="M141" s="34">
        <v>0</v>
      </c>
      <c r="N141" s="36">
        <v>0</v>
      </c>
    </row>
    <row r="142" spans="1:14">
      <c r="A142" s="29" t="s">
        <v>97</v>
      </c>
      <c r="B142" s="30" t="s">
        <v>155</v>
      </c>
      <c r="C142" s="31">
        <v>38361</v>
      </c>
      <c r="D142" s="30" t="s">
        <v>99</v>
      </c>
      <c r="E142" s="30" t="s">
        <v>29</v>
      </c>
      <c r="F142" s="30">
        <v>90</v>
      </c>
      <c r="G142" s="30">
        <v>0</v>
      </c>
      <c r="H142" s="30">
        <v>0</v>
      </c>
      <c r="I142" s="30">
        <v>0</v>
      </c>
      <c r="J142" s="30">
        <v>0</v>
      </c>
      <c r="K142" s="30">
        <v>0</v>
      </c>
      <c r="L142" s="30">
        <v>0</v>
      </c>
      <c r="M142" s="30">
        <v>0</v>
      </c>
      <c r="N142" s="32">
        <v>0</v>
      </c>
    </row>
    <row r="143" spans="1:14">
      <c r="A143" s="29" t="s">
        <v>97</v>
      </c>
      <c r="B143" s="30" t="s">
        <v>111</v>
      </c>
      <c r="C143" s="31">
        <v>38368</v>
      </c>
      <c r="D143" s="30" t="s">
        <v>99</v>
      </c>
      <c r="E143" s="30" t="s">
        <v>31</v>
      </c>
      <c r="F143" s="30">
        <v>90</v>
      </c>
      <c r="G143" s="30">
        <v>0</v>
      </c>
      <c r="H143" s="30">
        <v>0</v>
      </c>
      <c r="I143" s="30">
        <v>4</v>
      </c>
      <c r="J143" s="30">
        <v>3</v>
      </c>
      <c r="K143" s="30">
        <v>2</v>
      </c>
      <c r="L143" s="30">
        <v>2</v>
      </c>
      <c r="M143" s="30">
        <v>0</v>
      </c>
      <c r="N143" s="32">
        <v>0</v>
      </c>
    </row>
    <row r="144" spans="1:14">
      <c r="A144" s="29" t="s">
        <v>97</v>
      </c>
      <c r="B144" s="30" t="s">
        <v>100</v>
      </c>
      <c r="C144" s="31">
        <v>38374</v>
      </c>
      <c r="D144" s="30" t="s">
        <v>99</v>
      </c>
      <c r="E144" s="30" t="s">
        <v>59</v>
      </c>
      <c r="F144" s="30">
        <v>90</v>
      </c>
      <c r="G144" s="30">
        <v>1</v>
      </c>
      <c r="H144" s="30">
        <v>0</v>
      </c>
      <c r="I144" s="30">
        <v>0</v>
      </c>
      <c r="J144" s="30">
        <v>0</v>
      </c>
      <c r="K144" s="30">
        <v>0</v>
      </c>
      <c r="L144" s="30">
        <v>0</v>
      </c>
      <c r="M144" s="30">
        <v>0</v>
      </c>
      <c r="N144" s="32">
        <v>0</v>
      </c>
    </row>
    <row r="145" spans="1:14">
      <c r="A145" s="29" t="s">
        <v>97</v>
      </c>
      <c r="B145" s="30" t="s">
        <v>122</v>
      </c>
      <c r="C145" s="31">
        <v>38381</v>
      </c>
      <c r="D145" s="30" t="s">
        <v>99</v>
      </c>
      <c r="E145" s="30" t="s">
        <v>95</v>
      </c>
      <c r="F145" s="30">
        <v>85</v>
      </c>
      <c r="G145" s="30">
        <v>1</v>
      </c>
      <c r="H145" s="30">
        <v>0</v>
      </c>
      <c r="I145" s="30">
        <v>0</v>
      </c>
      <c r="J145" s="30">
        <v>0</v>
      </c>
      <c r="K145" s="30">
        <v>0</v>
      </c>
      <c r="L145" s="30">
        <v>0</v>
      </c>
      <c r="M145" s="30">
        <v>0</v>
      </c>
      <c r="N145" s="32">
        <v>0</v>
      </c>
    </row>
    <row r="146" spans="1:14">
      <c r="A146" s="29" t="s">
        <v>97</v>
      </c>
      <c r="B146" s="30" t="s">
        <v>120</v>
      </c>
      <c r="C146" s="31">
        <v>38389</v>
      </c>
      <c r="D146" s="30" t="s">
        <v>99</v>
      </c>
      <c r="E146" s="30" t="s">
        <v>135</v>
      </c>
      <c r="F146" s="30">
        <v>90</v>
      </c>
      <c r="G146" s="30">
        <v>0</v>
      </c>
      <c r="H146" s="30">
        <v>0</v>
      </c>
      <c r="I146" s="30">
        <v>0</v>
      </c>
      <c r="J146" s="30">
        <v>0</v>
      </c>
      <c r="K146" s="30">
        <v>0</v>
      </c>
      <c r="L146" s="30">
        <v>0</v>
      </c>
      <c r="M146" s="30">
        <v>0</v>
      </c>
      <c r="N146" s="32">
        <v>0</v>
      </c>
    </row>
    <row r="147" spans="1:14">
      <c r="A147" s="41" t="s">
        <v>76</v>
      </c>
      <c r="B147" s="42" t="s">
        <v>188</v>
      </c>
      <c r="C147" s="43">
        <v>38392</v>
      </c>
      <c r="D147" s="42" t="s">
        <v>78</v>
      </c>
      <c r="E147" s="42" t="s">
        <v>189</v>
      </c>
      <c r="F147" s="42">
        <v>90</v>
      </c>
      <c r="G147" s="42">
        <v>1</v>
      </c>
      <c r="H147" s="42">
        <v>0</v>
      </c>
      <c r="I147" s="42">
        <v>0</v>
      </c>
      <c r="J147" s="42">
        <v>0</v>
      </c>
      <c r="K147" s="42">
        <v>0</v>
      </c>
      <c r="L147" s="42">
        <v>0</v>
      </c>
      <c r="M147" s="42">
        <v>0</v>
      </c>
      <c r="N147" s="44">
        <v>0</v>
      </c>
    </row>
    <row r="148" spans="1:14">
      <c r="A148" s="29" t="s">
        <v>97</v>
      </c>
      <c r="B148" s="30" t="s">
        <v>98</v>
      </c>
      <c r="C148" s="31">
        <v>38395</v>
      </c>
      <c r="D148" s="30" t="s">
        <v>99</v>
      </c>
      <c r="E148" s="30" t="s">
        <v>154</v>
      </c>
      <c r="F148" s="30">
        <v>90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2">
        <v>0</v>
      </c>
    </row>
    <row r="149" spans="1:14">
      <c r="A149" s="29" t="s">
        <v>97</v>
      </c>
      <c r="B149" s="30" t="s">
        <v>114</v>
      </c>
      <c r="C149" s="31">
        <v>38402</v>
      </c>
      <c r="D149" s="30" t="s">
        <v>99</v>
      </c>
      <c r="E149" s="30" t="s">
        <v>19</v>
      </c>
      <c r="F149" s="30">
        <v>90</v>
      </c>
      <c r="G149" s="30">
        <v>0</v>
      </c>
      <c r="H149" s="30">
        <v>0</v>
      </c>
      <c r="I149" s="30">
        <v>0</v>
      </c>
      <c r="J149" s="30">
        <v>0</v>
      </c>
      <c r="K149" s="30">
        <v>1</v>
      </c>
      <c r="L149" s="30">
        <v>2</v>
      </c>
      <c r="M149" s="30">
        <v>0</v>
      </c>
      <c r="N149" s="32">
        <v>0</v>
      </c>
    </row>
    <row r="150" spans="1:14">
      <c r="A150" s="29" t="s">
        <v>97</v>
      </c>
      <c r="B150" s="30" t="s">
        <v>153</v>
      </c>
      <c r="C150" s="31">
        <v>38406</v>
      </c>
      <c r="D150" s="30" t="s">
        <v>151</v>
      </c>
      <c r="E150" s="30" t="s">
        <v>63</v>
      </c>
      <c r="F150" s="30">
        <v>90</v>
      </c>
      <c r="G150" s="30">
        <v>0</v>
      </c>
      <c r="H150" s="30">
        <v>0</v>
      </c>
      <c r="I150" s="30">
        <v>5</v>
      </c>
      <c r="J150" s="30">
        <v>0</v>
      </c>
      <c r="K150" s="30">
        <v>0</v>
      </c>
      <c r="L150" s="30">
        <v>0</v>
      </c>
      <c r="M150" s="30">
        <v>0</v>
      </c>
      <c r="N150" s="32">
        <v>0</v>
      </c>
    </row>
    <row r="151" spans="1:14">
      <c r="A151" s="29" t="s">
        <v>97</v>
      </c>
      <c r="B151" s="30" t="s">
        <v>152</v>
      </c>
      <c r="C151" s="31">
        <v>38409</v>
      </c>
      <c r="D151" s="30" t="s">
        <v>99</v>
      </c>
      <c r="E151" s="30" t="s">
        <v>22</v>
      </c>
      <c r="F151" s="30">
        <v>90</v>
      </c>
      <c r="G151" s="30">
        <v>0</v>
      </c>
      <c r="H151" s="30">
        <v>0</v>
      </c>
      <c r="I151" s="30">
        <v>0</v>
      </c>
      <c r="J151" s="30">
        <v>0</v>
      </c>
      <c r="K151" s="30">
        <v>0</v>
      </c>
      <c r="L151" s="30">
        <v>1</v>
      </c>
      <c r="M151" s="30">
        <v>0</v>
      </c>
      <c r="N151" s="32">
        <v>0</v>
      </c>
    </row>
    <row r="152" spans="1:14">
      <c r="A152" s="29" t="s">
        <v>97</v>
      </c>
      <c r="B152" s="30" t="s">
        <v>121</v>
      </c>
      <c r="C152" s="31">
        <v>38416</v>
      </c>
      <c r="D152" s="30" t="s">
        <v>99</v>
      </c>
      <c r="E152" s="30" t="s">
        <v>24</v>
      </c>
      <c r="F152" s="30">
        <v>90</v>
      </c>
      <c r="G152" s="30">
        <v>0</v>
      </c>
      <c r="H152" s="30">
        <v>0</v>
      </c>
      <c r="I152" s="30">
        <v>2</v>
      </c>
      <c r="J152" s="30">
        <v>1</v>
      </c>
      <c r="K152" s="30">
        <v>0</v>
      </c>
      <c r="L152" s="30">
        <v>2</v>
      </c>
      <c r="M152" s="30">
        <v>0</v>
      </c>
      <c r="N152" s="32">
        <v>0</v>
      </c>
    </row>
    <row r="153" spans="1:14">
      <c r="A153" s="29" t="s">
        <v>97</v>
      </c>
      <c r="B153" s="30" t="s">
        <v>150</v>
      </c>
      <c r="C153" s="31">
        <v>38419</v>
      </c>
      <c r="D153" s="30" t="s">
        <v>151</v>
      </c>
      <c r="E153" s="30" t="s">
        <v>149</v>
      </c>
      <c r="F153" s="30">
        <v>90</v>
      </c>
      <c r="G153" s="30">
        <v>2</v>
      </c>
      <c r="H153" s="30">
        <v>0</v>
      </c>
      <c r="I153" s="30">
        <v>1</v>
      </c>
      <c r="J153" s="30">
        <v>0</v>
      </c>
      <c r="K153" s="30">
        <v>0</v>
      </c>
      <c r="L153" s="30">
        <v>0</v>
      </c>
      <c r="M153" s="30">
        <v>0</v>
      </c>
      <c r="N153" s="32">
        <v>0</v>
      </c>
    </row>
    <row r="154" spans="1:14">
      <c r="A154" s="29" t="s">
        <v>97</v>
      </c>
      <c r="B154" s="30" t="s">
        <v>123</v>
      </c>
      <c r="C154" s="31">
        <v>38423</v>
      </c>
      <c r="D154" s="30" t="s">
        <v>99</v>
      </c>
      <c r="E154" s="30" t="s">
        <v>19</v>
      </c>
      <c r="F154" s="30">
        <v>90</v>
      </c>
      <c r="G154" s="30">
        <v>0</v>
      </c>
      <c r="H154" s="30">
        <v>1</v>
      </c>
      <c r="I154" s="30">
        <v>1</v>
      </c>
      <c r="J154" s="30">
        <v>1</v>
      </c>
      <c r="K154" s="30">
        <v>3</v>
      </c>
      <c r="L154" s="30">
        <v>3</v>
      </c>
      <c r="M154" s="30">
        <v>1</v>
      </c>
      <c r="N154" s="32">
        <v>0</v>
      </c>
    </row>
    <row r="155" spans="1:14">
      <c r="A155" s="29" t="s">
        <v>97</v>
      </c>
      <c r="B155" s="30" t="s">
        <v>117</v>
      </c>
      <c r="C155" s="31">
        <v>38430</v>
      </c>
      <c r="D155" s="30" t="s">
        <v>99</v>
      </c>
      <c r="E155" s="30" t="s">
        <v>24</v>
      </c>
      <c r="F155" s="30">
        <v>90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2</v>
      </c>
      <c r="M155" s="30">
        <v>0</v>
      </c>
      <c r="N155" s="32">
        <v>0</v>
      </c>
    </row>
    <row r="156" spans="1:14">
      <c r="A156" s="29" t="s">
        <v>97</v>
      </c>
      <c r="B156" s="30" t="s">
        <v>128</v>
      </c>
      <c r="C156" s="31">
        <v>38445</v>
      </c>
      <c r="D156" s="30" t="s">
        <v>99</v>
      </c>
      <c r="E156" s="30" t="s">
        <v>131</v>
      </c>
      <c r="F156" s="30">
        <v>90</v>
      </c>
      <c r="G156" s="30">
        <v>0</v>
      </c>
      <c r="H156" s="30">
        <v>0</v>
      </c>
      <c r="I156" s="30">
        <v>4</v>
      </c>
      <c r="J156" s="30">
        <v>3</v>
      </c>
      <c r="K156" s="30">
        <v>1</v>
      </c>
      <c r="L156" s="30">
        <v>2</v>
      </c>
      <c r="M156" s="30">
        <v>0</v>
      </c>
      <c r="N156" s="32">
        <v>0</v>
      </c>
    </row>
    <row r="157" spans="1:14">
      <c r="A157" s="29" t="s">
        <v>97</v>
      </c>
      <c r="B157" s="30" t="s">
        <v>104</v>
      </c>
      <c r="C157" s="31">
        <v>38452</v>
      </c>
      <c r="D157" s="30" t="s">
        <v>99</v>
      </c>
      <c r="E157" s="30" t="s">
        <v>149</v>
      </c>
      <c r="F157" s="30">
        <v>90</v>
      </c>
      <c r="G157" s="30">
        <v>1</v>
      </c>
      <c r="H157" s="30">
        <v>0</v>
      </c>
      <c r="I157" s="30">
        <v>3</v>
      </c>
      <c r="J157" s="30">
        <v>3</v>
      </c>
      <c r="K157" s="30">
        <v>0</v>
      </c>
      <c r="L157" s="30">
        <v>6</v>
      </c>
      <c r="M157" s="30">
        <v>0</v>
      </c>
      <c r="N157" s="32">
        <v>0</v>
      </c>
    </row>
    <row r="158" spans="1:14">
      <c r="A158" s="29" t="s">
        <v>97</v>
      </c>
      <c r="B158" s="30" t="s">
        <v>148</v>
      </c>
      <c r="C158" s="31">
        <v>38459</v>
      </c>
      <c r="D158" s="30" t="s">
        <v>99</v>
      </c>
      <c r="E158" s="30" t="s">
        <v>19</v>
      </c>
      <c r="F158" s="30">
        <v>90</v>
      </c>
      <c r="G158" s="30">
        <v>1</v>
      </c>
      <c r="H158" s="30">
        <v>1</v>
      </c>
      <c r="I158" s="30">
        <v>5</v>
      </c>
      <c r="J158" s="30">
        <v>4</v>
      </c>
      <c r="K158" s="30">
        <v>2</v>
      </c>
      <c r="L158" s="30">
        <v>6</v>
      </c>
      <c r="M158" s="30">
        <v>0</v>
      </c>
      <c r="N158" s="32">
        <v>0</v>
      </c>
    </row>
    <row r="159" spans="1:14">
      <c r="A159" s="29" t="s">
        <v>97</v>
      </c>
      <c r="B159" s="30" t="s">
        <v>147</v>
      </c>
      <c r="C159" s="31">
        <v>38466</v>
      </c>
      <c r="D159" s="30" t="s">
        <v>99</v>
      </c>
      <c r="E159" s="30" t="s">
        <v>95</v>
      </c>
      <c r="F159" s="30">
        <v>90</v>
      </c>
      <c r="G159" s="30">
        <v>0</v>
      </c>
      <c r="H159" s="30">
        <v>1</v>
      </c>
      <c r="I159" s="30">
        <v>4</v>
      </c>
      <c r="J159" s="30">
        <v>2</v>
      </c>
      <c r="K159" s="30">
        <v>2</v>
      </c>
      <c r="L159" s="30">
        <v>5</v>
      </c>
      <c r="M159" s="30">
        <v>0</v>
      </c>
      <c r="N159" s="32">
        <v>0</v>
      </c>
    </row>
    <row r="160" spans="1:14">
      <c r="A160" s="29" t="s">
        <v>97</v>
      </c>
      <c r="B160" s="30" t="s">
        <v>146</v>
      </c>
      <c r="C160" s="31">
        <v>38473</v>
      </c>
      <c r="D160" s="30" t="s">
        <v>99</v>
      </c>
      <c r="E160" s="30" t="s">
        <v>19</v>
      </c>
      <c r="F160" s="30">
        <v>90</v>
      </c>
      <c r="G160" s="30">
        <v>0</v>
      </c>
      <c r="H160" s="30">
        <v>1</v>
      </c>
      <c r="I160" s="30">
        <v>4</v>
      </c>
      <c r="J160" s="30">
        <v>2</v>
      </c>
      <c r="K160" s="30">
        <v>1</v>
      </c>
      <c r="L160" s="30">
        <v>4</v>
      </c>
      <c r="M160" s="30">
        <v>0</v>
      </c>
      <c r="N160" s="32">
        <v>0</v>
      </c>
    </row>
    <row r="161" spans="1:14">
      <c r="A161" s="29" t="s">
        <v>97</v>
      </c>
      <c r="B161" s="30" t="s">
        <v>119</v>
      </c>
      <c r="C161" s="31">
        <v>38480</v>
      </c>
      <c r="D161" s="30" t="s">
        <v>99</v>
      </c>
      <c r="E161" s="30" t="s">
        <v>82</v>
      </c>
      <c r="F161" s="30">
        <v>90</v>
      </c>
      <c r="G161" s="30">
        <v>1</v>
      </c>
      <c r="H161" s="30">
        <v>0</v>
      </c>
      <c r="I161" s="30">
        <v>4</v>
      </c>
      <c r="J161" s="30">
        <v>2</v>
      </c>
      <c r="K161" s="30">
        <v>2</v>
      </c>
      <c r="L161" s="30">
        <v>2</v>
      </c>
      <c r="M161" s="30">
        <v>0</v>
      </c>
      <c r="N161" s="32">
        <v>0</v>
      </c>
    </row>
    <row r="162" spans="1:14">
      <c r="A162" s="29" t="s">
        <v>97</v>
      </c>
      <c r="B162" s="30" t="s">
        <v>145</v>
      </c>
      <c r="C162" s="31">
        <v>38486</v>
      </c>
      <c r="D162" s="30" t="s">
        <v>99</v>
      </c>
      <c r="E162" s="30" t="s">
        <v>22</v>
      </c>
      <c r="F162" s="30">
        <v>90</v>
      </c>
      <c r="G162" s="30">
        <v>0</v>
      </c>
      <c r="H162" s="30">
        <v>0</v>
      </c>
      <c r="I162" s="30">
        <v>4</v>
      </c>
      <c r="J162" s="30">
        <v>1</v>
      </c>
      <c r="K162" s="30">
        <v>1</v>
      </c>
      <c r="L162" s="30">
        <v>7</v>
      </c>
      <c r="M162" s="30">
        <v>1</v>
      </c>
      <c r="N162" s="32">
        <v>0</v>
      </c>
    </row>
    <row r="163" spans="1:14">
      <c r="A163" s="29" t="s">
        <v>97</v>
      </c>
      <c r="B163" s="30" t="s">
        <v>108</v>
      </c>
      <c r="C163" s="31">
        <v>38494</v>
      </c>
      <c r="D163" s="30" t="s">
        <v>99</v>
      </c>
      <c r="E163" s="30" t="s">
        <v>131</v>
      </c>
      <c r="F163" s="30">
        <v>90</v>
      </c>
      <c r="G163" s="30">
        <v>1</v>
      </c>
      <c r="H163" s="30">
        <v>0</v>
      </c>
      <c r="I163" s="30">
        <v>4</v>
      </c>
      <c r="J163" s="30">
        <v>2</v>
      </c>
      <c r="K163" s="30">
        <v>2</v>
      </c>
      <c r="L163" s="30">
        <v>1</v>
      </c>
      <c r="M163" s="30">
        <v>1</v>
      </c>
      <c r="N163" s="32">
        <v>0</v>
      </c>
    </row>
    <row r="164" spans="1:14">
      <c r="A164" s="53" t="s">
        <v>76</v>
      </c>
      <c r="B164" s="54" t="s">
        <v>217</v>
      </c>
      <c r="C164" s="55">
        <v>38508</v>
      </c>
      <c r="D164" s="54" t="s">
        <v>216</v>
      </c>
      <c r="E164" s="54" t="s">
        <v>103</v>
      </c>
      <c r="F164" s="54">
        <v>90</v>
      </c>
      <c r="G164" s="54">
        <v>2</v>
      </c>
      <c r="H164" s="54">
        <v>0</v>
      </c>
      <c r="I164" s="54">
        <v>0</v>
      </c>
      <c r="J164" s="54">
        <v>0</v>
      </c>
      <c r="K164" s="54">
        <v>0</v>
      </c>
      <c r="L164" s="54">
        <v>0</v>
      </c>
      <c r="M164" s="54">
        <v>0</v>
      </c>
      <c r="N164" s="56">
        <v>0</v>
      </c>
    </row>
    <row r="165" spans="1:14">
      <c r="A165" s="41" t="s">
        <v>76</v>
      </c>
      <c r="B165" s="42" t="s">
        <v>187</v>
      </c>
      <c r="C165" s="43">
        <v>38519</v>
      </c>
      <c r="D165" s="42" t="s">
        <v>184</v>
      </c>
      <c r="E165" s="42" t="s">
        <v>59</v>
      </c>
      <c r="F165" s="42">
        <v>70</v>
      </c>
      <c r="G165" s="42">
        <v>0</v>
      </c>
      <c r="H165" s="42">
        <v>0</v>
      </c>
      <c r="I165" s="42">
        <v>1</v>
      </c>
      <c r="J165" s="42">
        <v>1</v>
      </c>
      <c r="K165" s="42">
        <v>0</v>
      </c>
      <c r="L165" s="42">
        <v>1</v>
      </c>
      <c r="M165" s="42">
        <v>0</v>
      </c>
      <c r="N165" s="44">
        <v>0</v>
      </c>
    </row>
    <row r="166" spans="1:14">
      <c r="A166" s="41" t="s">
        <v>76</v>
      </c>
      <c r="B166" s="42" t="s">
        <v>186</v>
      </c>
      <c r="C166" s="43">
        <v>38522</v>
      </c>
      <c r="D166" s="42" t="s">
        <v>184</v>
      </c>
      <c r="E166" s="42" t="s">
        <v>17</v>
      </c>
      <c r="F166" s="42">
        <v>90</v>
      </c>
      <c r="G166" s="42">
        <v>0</v>
      </c>
      <c r="H166" s="42">
        <v>0</v>
      </c>
      <c r="I166" s="42">
        <v>1</v>
      </c>
      <c r="J166" s="42">
        <v>0</v>
      </c>
      <c r="K166" s="42">
        <v>1</v>
      </c>
      <c r="L166" s="42">
        <v>0</v>
      </c>
      <c r="M166" s="42">
        <v>0</v>
      </c>
      <c r="N166" s="44">
        <v>0</v>
      </c>
    </row>
    <row r="167" spans="1:14">
      <c r="A167" s="41" t="s">
        <v>76</v>
      </c>
      <c r="B167" s="42" t="s">
        <v>185</v>
      </c>
      <c r="C167" s="43">
        <v>38525</v>
      </c>
      <c r="D167" s="42" t="s">
        <v>184</v>
      </c>
      <c r="E167" s="42" t="s">
        <v>53</v>
      </c>
      <c r="F167" s="42">
        <v>90</v>
      </c>
      <c r="G167" s="42">
        <v>1</v>
      </c>
      <c r="H167" s="42">
        <v>1</v>
      </c>
      <c r="I167" s="42">
        <v>2</v>
      </c>
      <c r="J167" s="42">
        <v>2</v>
      </c>
      <c r="K167" s="42">
        <v>0</v>
      </c>
      <c r="L167" s="42">
        <v>4</v>
      </c>
      <c r="M167" s="42">
        <v>0</v>
      </c>
      <c r="N167" s="44">
        <v>0</v>
      </c>
    </row>
    <row r="168" spans="1:14">
      <c r="A168" s="41" t="s">
        <v>76</v>
      </c>
      <c r="B168" s="42" t="s">
        <v>88</v>
      </c>
      <c r="C168" s="43">
        <v>38528</v>
      </c>
      <c r="D168" s="42" t="s">
        <v>184</v>
      </c>
      <c r="E168" s="42" t="s">
        <v>79</v>
      </c>
      <c r="F168" s="42">
        <v>90</v>
      </c>
      <c r="G168" s="42">
        <v>1</v>
      </c>
      <c r="H168" s="42">
        <v>0</v>
      </c>
      <c r="I168" s="42">
        <v>0</v>
      </c>
      <c r="J168" s="42">
        <v>0</v>
      </c>
      <c r="K168" s="42">
        <v>0</v>
      </c>
      <c r="L168" s="42">
        <v>0</v>
      </c>
      <c r="M168" s="42">
        <v>0</v>
      </c>
      <c r="N168" s="44">
        <v>0</v>
      </c>
    </row>
    <row r="169" spans="1:14">
      <c r="A169" s="41" t="s">
        <v>76</v>
      </c>
      <c r="B169" s="42" t="s">
        <v>183</v>
      </c>
      <c r="C169" s="43">
        <v>38532</v>
      </c>
      <c r="D169" s="42" t="s">
        <v>184</v>
      </c>
      <c r="E169" s="42" t="s">
        <v>103</v>
      </c>
      <c r="F169" s="42">
        <v>90</v>
      </c>
      <c r="G169" s="42">
        <v>1</v>
      </c>
      <c r="H169" s="42">
        <v>0</v>
      </c>
      <c r="I169" s="42">
        <v>2</v>
      </c>
      <c r="J169" s="42">
        <v>2</v>
      </c>
      <c r="K169" s="42">
        <v>3</v>
      </c>
      <c r="L169" s="42">
        <v>3</v>
      </c>
      <c r="M169" s="42">
        <v>1</v>
      </c>
      <c r="N169" s="44">
        <v>0</v>
      </c>
    </row>
    <row r="170" spans="1:14">
      <c r="A170" s="41" t="s">
        <v>97</v>
      </c>
      <c r="B170" s="42" t="s">
        <v>182</v>
      </c>
      <c r="C170" s="43">
        <v>38591</v>
      </c>
      <c r="D170" s="42" t="s">
        <v>99</v>
      </c>
      <c r="E170" s="42" t="s">
        <v>33</v>
      </c>
      <c r="F170" s="42">
        <v>90</v>
      </c>
      <c r="G170" s="42">
        <v>0</v>
      </c>
      <c r="H170" s="42">
        <v>0</v>
      </c>
      <c r="I170" s="42">
        <v>5</v>
      </c>
      <c r="J170" s="42">
        <v>3</v>
      </c>
      <c r="K170" s="42">
        <v>0</v>
      </c>
      <c r="L170" s="42">
        <v>2</v>
      </c>
      <c r="M170" s="42">
        <v>0</v>
      </c>
      <c r="N170" s="44">
        <v>0</v>
      </c>
    </row>
    <row r="171" spans="1:14">
      <c r="A171" s="41" t="s">
        <v>97</v>
      </c>
      <c r="B171" s="42" t="s">
        <v>114</v>
      </c>
      <c r="C171" s="43">
        <v>38606</v>
      </c>
      <c r="D171" s="42" t="s">
        <v>99</v>
      </c>
      <c r="E171" s="42" t="s">
        <v>19</v>
      </c>
      <c r="F171" s="42">
        <v>90</v>
      </c>
      <c r="G171" s="42">
        <v>0</v>
      </c>
      <c r="H171" s="42">
        <v>0</v>
      </c>
      <c r="I171" s="42">
        <v>3</v>
      </c>
      <c r="J171" s="42">
        <v>1</v>
      </c>
      <c r="K171" s="42">
        <v>0</v>
      </c>
      <c r="L171" s="42">
        <v>4</v>
      </c>
      <c r="M171" s="42">
        <v>0</v>
      </c>
      <c r="N171" s="44">
        <v>0</v>
      </c>
    </row>
    <row r="172" spans="1:14">
      <c r="A172" s="41" t="s">
        <v>97</v>
      </c>
      <c r="B172" s="42" t="s">
        <v>181</v>
      </c>
      <c r="C172" s="43">
        <v>38609</v>
      </c>
      <c r="D172" s="42" t="s">
        <v>151</v>
      </c>
      <c r="E172" s="42" t="s">
        <v>82</v>
      </c>
      <c r="F172" s="42">
        <v>90</v>
      </c>
      <c r="G172" s="42">
        <v>1</v>
      </c>
      <c r="H172" s="42">
        <v>0</v>
      </c>
      <c r="I172" s="42">
        <v>0</v>
      </c>
      <c r="J172" s="42">
        <v>0</v>
      </c>
      <c r="K172" s="42">
        <v>1</v>
      </c>
      <c r="L172" s="42">
        <v>0</v>
      </c>
      <c r="M172" s="42">
        <v>0</v>
      </c>
      <c r="N172" s="44">
        <v>0</v>
      </c>
    </row>
    <row r="173" spans="1:14">
      <c r="A173" s="41" t="s">
        <v>97</v>
      </c>
      <c r="B173" s="42" t="s">
        <v>139</v>
      </c>
      <c r="C173" s="43">
        <v>38613</v>
      </c>
      <c r="D173" s="42" t="s">
        <v>99</v>
      </c>
      <c r="E173" s="42" t="s">
        <v>85</v>
      </c>
      <c r="F173" s="42">
        <v>90</v>
      </c>
      <c r="G173" s="42">
        <v>0</v>
      </c>
      <c r="H173" s="42">
        <v>0</v>
      </c>
      <c r="I173" s="42">
        <v>3</v>
      </c>
      <c r="J173" s="42">
        <v>0</v>
      </c>
      <c r="K173" s="42">
        <v>4</v>
      </c>
      <c r="L173" s="42">
        <v>2</v>
      </c>
      <c r="M173" s="42">
        <v>1</v>
      </c>
      <c r="N173" s="44">
        <v>0</v>
      </c>
    </row>
    <row r="174" spans="1:14">
      <c r="A174" s="41" t="s">
        <v>97</v>
      </c>
      <c r="B174" s="42" t="s">
        <v>138</v>
      </c>
      <c r="C174" s="43">
        <v>38616</v>
      </c>
      <c r="D174" s="42" t="s">
        <v>99</v>
      </c>
      <c r="E174" s="42" t="s">
        <v>53</v>
      </c>
      <c r="F174" s="42">
        <v>90</v>
      </c>
      <c r="G174" s="42">
        <v>0</v>
      </c>
      <c r="H174" s="42">
        <v>0</v>
      </c>
      <c r="I174" s="42">
        <v>2</v>
      </c>
      <c r="J174" s="42">
        <v>0</v>
      </c>
      <c r="K174" s="42">
        <v>2</v>
      </c>
      <c r="L174" s="42">
        <v>5</v>
      </c>
      <c r="M174" s="42">
        <v>0</v>
      </c>
      <c r="N174" s="44">
        <v>0</v>
      </c>
    </row>
    <row r="175" spans="1:14">
      <c r="A175" s="41" t="s">
        <v>97</v>
      </c>
      <c r="B175" s="42" t="s">
        <v>180</v>
      </c>
      <c r="C175" s="43">
        <v>38622</v>
      </c>
      <c r="D175" s="42" t="s">
        <v>151</v>
      </c>
      <c r="E175" s="42" t="s">
        <v>103</v>
      </c>
      <c r="F175" s="42">
        <v>90</v>
      </c>
      <c r="G175" s="42">
        <v>3</v>
      </c>
      <c r="H175" s="42">
        <v>0</v>
      </c>
      <c r="I175" s="42">
        <v>4</v>
      </c>
      <c r="J175" s="42">
        <v>2</v>
      </c>
      <c r="K175" s="42">
        <v>1</v>
      </c>
      <c r="L175" s="42">
        <v>0</v>
      </c>
      <c r="M175" s="42">
        <v>0</v>
      </c>
      <c r="N175" s="44">
        <v>0</v>
      </c>
    </row>
    <row r="176" spans="1:14">
      <c r="A176" s="41" t="s">
        <v>97</v>
      </c>
      <c r="B176" s="42" t="s">
        <v>124</v>
      </c>
      <c r="C176" s="43">
        <v>38626</v>
      </c>
      <c r="D176" s="42" t="s">
        <v>99</v>
      </c>
      <c r="E176" s="42" t="s">
        <v>53</v>
      </c>
      <c r="F176" s="42">
        <v>90</v>
      </c>
      <c r="G176" s="42">
        <v>1</v>
      </c>
      <c r="H176" s="42">
        <v>0</v>
      </c>
      <c r="I176" s="42">
        <v>7</v>
      </c>
      <c r="J176" s="42">
        <v>1</v>
      </c>
      <c r="K176" s="42">
        <v>1</v>
      </c>
      <c r="L176" s="42">
        <v>4</v>
      </c>
      <c r="M176" s="42">
        <v>1</v>
      </c>
      <c r="N176" s="44">
        <v>0</v>
      </c>
    </row>
    <row r="177" spans="1:14">
      <c r="A177" s="53" t="s">
        <v>76</v>
      </c>
      <c r="B177" s="54" t="s">
        <v>215</v>
      </c>
      <c r="C177" s="55">
        <v>38637</v>
      </c>
      <c r="D177" s="54" t="s">
        <v>216</v>
      </c>
      <c r="E177" s="54" t="s">
        <v>59</v>
      </c>
      <c r="F177" s="54">
        <v>64</v>
      </c>
      <c r="G177" s="54">
        <v>0</v>
      </c>
      <c r="H177" s="54">
        <v>0</v>
      </c>
      <c r="I177" s="54">
        <v>0</v>
      </c>
      <c r="J177" s="54">
        <v>0</v>
      </c>
      <c r="K177" s="54">
        <v>0</v>
      </c>
      <c r="L177" s="54">
        <v>0</v>
      </c>
      <c r="M177" s="54">
        <v>1</v>
      </c>
      <c r="N177" s="56">
        <v>0</v>
      </c>
    </row>
    <row r="178" spans="1:14">
      <c r="A178" s="41" t="s">
        <v>97</v>
      </c>
      <c r="B178" s="42" t="s">
        <v>117</v>
      </c>
      <c r="C178" s="43">
        <v>38640</v>
      </c>
      <c r="D178" s="42" t="s">
        <v>99</v>
      </c>
      <c r="E178" s="42" t="s">
        <v>131</v>
      </c>
      <c r="F178" s="42">
        <v>90</v>
      </c>
      <c r="G178" s="42">
        <v>2</v>
      </c>
      <c r="H178" s="42">
        <v>0</v>
      </c>
      <c r="I178" s="42">
        <v>4</v>
      </c>
      <c r="J178" s="42">
        <v>2</v>
      </c>
      <c r="K178" s="42">
        <v>0</v>
      </c>
      <c r="L178" s="42">
        <v>3</v>
      </c>
      <c r="M178" s="42">
        <v>0</v>
      </c>
      <c r="N178" s="44">
        <v>0</v>
      </c>
    </row>
    <row r="179" spans="1:14">
      <c r="A179" s="41" t="s">
        <v>97</v>
      </c>
      <c r="B179" s="42" t="s">
        <v>179</v>
      </c>
      <c r="C179" s="43">
        <v>38643</v>
      </c>
      <c r="D179" s="42" t="s">
        <v>151</v>
      </c>
      <c r="E179" s="42" t="s">
        <v>33</v>
      </c>
      <c r="F179" s="42">
        <v>90</v>
      </c>
      <c r="G179" s="42">
        <v>0</v>
      </c>
      <c r="H179" s="42">
        <v>0</v>
      </c>
      <c r="I179" s="42">
        <v>1</v>
      </c>
      <c r="J179" s="42">
        <v>0</v>
      </c>
      <c r="K179" s="42">
        <v>1</v>
      </c>
      <c r="L179" s="42">
        <v>0</v>
      </c>
      <c r="M179" s="42">
        <v>0</v>
      </c>
      <c r="N179" s="44">
        <v>0</v>
      </c>
    </row>
    <row r="180" spans="1:14">
      <c r="A180" s="41" t="s">
        <v>97</v>
      </c>
      <c r="B180" s="42" t="s">
        <v>141</v>
      </c>
      <c r="C180" s="43">
        <v>38647</v>
      </c>
      <c r="D180" s="42" t="s">
        <v>99</v>
      </c>
      <c r="E180" s="42" t="s">
        <v>59</v>
      </c>
      <c r="F180" s="42">
        <v>90</v>
      </c>
      <c r="G180" s="42">
        <v>0</v>
      </c>
      <c r="H180" s="42">
        <v>2</v>
      </c>
      <c r="I180" s="42">
        <v>4</v>
      </c>
      <c r="J180" s="42">
        <v>1</v>
      </c>
      <c r="K180" s="42">
        <v>2</v>
      </c>
      <c r="L180" s="42">
        <v>4</v>
      </c>
      <c r="M180" s="42">
        <v>0</v>
      </c>
      <c r="N180" s="44">
        <v>0</v>
      </c>
    </row>
    <row r="181" spans="1:14">
      <c r="A181" s="41" t="s">
        <v>97</v>
      </c>
      <c r="B181" s="42" t="s">
        <v>105</v>
      </c>
      <c r="C181" s="43">
        <v>38651</v>
      </c>
      <c r="D181" s="42" t="s">
        <v>99</v>
      </c>
      <c r="E181" s="42" t="s">
        <v>19</v>
      </c>
      <c r="F181" s="42">
        <v>90</v>
      </c>
      <c r="G181" s="42">
        <v>1</v>
      </c>
      <c r="H181" s="42">
        <v>0</v>
      </c>
      <c r="I181" s="42">
        <v>7</v>
      </c>
      <c r="J181" s="42">
        <v>5</v>
      </c>
      <c r="K181" s="42">
        <v>0</v>
      </c>
      <c r="L181" s="42">
        <v>4</v>
      </c>
      <c r="M181" s="42">
        <v>0</v>
      </c>
      <c r="N181" s="44">
        <v>0</v>
      </c>
    </row>
    <row r="182" spans="1:14">
      <c r="A182" s="41" t="s">
        <v>97</v>
      </c>
      <c r="B182" s="42" t="s">
        <v>111</v>
      </c>
      <c r="C182" s="43">
        <v>38655</v>
      </c>
      <c r="D182" s="42" t="s">
        <v>99</v>
      </c>
      <c r="E182" s="42" t="s">
        <v>35</v>
      </c>
      <c r="F182" s="42">
        <v>90</v>
      </c>
      <c r="G182" s="42">
        <v>2</v>
      </c>
      <c r="H182" s="42">
        <v>1</v>
      </c>
      <c r="I182" s="42">
        <v>2</v>
      </c>
      <c r="J182" s="42">
        <v>2</v>
      </c>
      <c r="K182" s="42">
        <v>0</v>
      </c>
      <c r="L182" s="42">
        <v>1</v>
      </c>
      <c r="M182" s="42">
        <v>0</v>
      </c>
      <c r="N182" s="44">
        <v>0</v>
      </c>
    </row>
    <row r="183" spans="1:14">
      <c r="A183" s="41" t="s">
        <v>97</v>
      </c>
      <c r="B183" s="42" t="s">
        <v>178</v>
      </c>
      <c r="C183" s="43">
        <v>38658</v>
      </c>
      <c r="D183" s="42" t="s">
        <v>151</v>
      </c>
      <c r="E183" s="42" t="s">
        <v>35</v>
      </c>
      <c r="F183" s="42">
        <v>90</v>
      </c>
      <c r="G183" s="42">
        <v>0</v>
      </c>
      <c r="H183" s="42">
        <v>0</v>
      </c>
      <c r="I183" s="42">
        <v>5</v>
      </c>
      <c r="J183" s="42">
        <v>3</v>
      </c>
      <c r="K183" s="42">
        <v>0</v>
      </c>
      <c r="L183" s="42">
        <v>0</v>
      </c>
      <c r="M183" s="42">
        <v>0</v>
      </c>
      <c r="N183" s="44">
        <v>0</v>
      </c>
    </row>
    <row r="184" spans="1:14">
      <c r="A184" s="41" t="s">
        <v>97</v>
      </c>
      <c r="B184" s="42" t="s">
        <v>159</v>
      </c>
      <c r="C184" s="43">
        <v>38662</v>
      </c>
      <c r="D184" s="42" t="s">
        <v>99</v>
      </c>
      <c r="E184" s="42" t="s">
        <v>107</v>
      </c>
      <c r="F184" s="42">
        <v>90</v>
      </c>
      <c r="G184" s="42">
        <v>0</v>
      </c>
      <c r="H184" s="42">
        <v>0</v>
      </c>
      <c r="I184" s="42">
        <v>2</v>
      </c>
      <c r="J184" s="42">
        <v>1</v>
      </c>
      <c r="K184" s="42">
        <v>1</v>
      </c>
      <c r="L184" s="42">
        <v>5</v>
      </c>
      <c r="M184" s="42">
        <v>0</v>
      </c>
      <c r="N184" s="44">
        <v>0</v>
      </c>
    </row>
    <row r="185" spans="1:14">
      <c r="A185" s="41" t="s">
        <v>97</v>
      </c>
      <c r="B185" s="42" t="s">
        <v>104</v>
      </c>
      <c r="C185" s="43">
        <v>38675</v>
      </c>
      <c r="D185" s="42" t="s">
        <v>99</v>
      </c>
      <c r="E185" s="42" t="s">
        <v>67</v>
      </c>
      <c r="F185" s="42">
        <v>90</v>
      </c>
      <c r="G185" s="42">
        <v>2</v>
      </c>
      <c r="H185" s="42">
        <v>0</v>
      </c>
      <c r="I185" s="42">
        <v>5</v>
      </c>
      <c r="J185" s="42">
        <v>3</v>
      </c>
      <c r="K185" s="42">
        <v>3</v>
      </c>
      <c r="L185" s="42">
        <v>2</v>
      </c>
      <c r="M185" s="42">
        <v>1</v>
      </c>
      <c r="N185" s="44">
        <v>0</v>
      </c>
    </row>
    <row r="186" spans="1:14">
      <c r="A186" s="41" t="s">
        <v>97</v>
      </c>
      <c r="B186" s="42" t="s">
        <v>177</v>
      </c>
      <c r="C186" s="43">
        <v>38678</v>
      </c>
      <c r="D186" s="42" t="s">
        <v>151</v>
      </c>
      <c r="E186" s="42" t="s">
        <v>26</v>
      </c>
      <c r="F186" s="42">
        <v>90</v>
      </c>
      <c r="G186" s="42">
        <v>1</v>
      </c>
      <c r="H186" s="42">
        <v>0</v>
      </c>
      <c r="I186" s="42">
        <v>2</v>
      </c>
      <c r="J186" s="42">
        <v>0</v>
      </c>
      <c r="K186" s="42">
        <v>1</v>
      </c>
      <c r="L186" s="42">
        <v>0</v>
      </c>
      <c r="M186" s="42">
        <v>0</v>
      </c>
      <c r="N186" s="44">
        <v>0</v>
      </c>
    </row>
    <row r="187" spans="1:14">
      <c r="A187" s="41" t="s">
        <v>97</v>
      </c>
      <c r="B187" s="42" t="s">
        <v>100</v>
      </c>
      <c r="C187" s="43">
        <v>38683</v>
      </c>
      <c r="D187" s="42" t="s">
        <v>99</v>
      </c>
      <c r="E187" s="42" t="s">
        <v>103</v>
      </c>
      <c r="F187" s="42">
        <v>90</v>
      </c>
      <c r="G187" s="42">
        <v>1</v>
      </c>
      <c r="H187" s="42">
        <v>0</v>
      </c>
      <c r="I187" s="42">
        <v>5</v>
      </c>
      <c r="J187" s="42">
        <v>3</v>
      </c>
      <c r="K187" s="42">
        <v>0</v>
      </c>
      <c r="L187" s="42">
        <v>2</v>
      </c>
      <c r="M187" s="42">
        <v>0</v>
      </c>
      <c r="N187" s="44">
        <v>0</v>
      </c>
    </row>
    <row r="188" spans="1:14">
      <c r="A188" s="41" t="s">
        <v>97</v>
      </c>
      <c r="B188" s="42" t="s">
        <v>155</v>
      </c>
      <c r="C188" s="43">
        <v>38690</v>
      </c>
      <c r="D188" s="42" t="s">
        <v>99</v>
      </c>
      <c r="E188" s="42" t="s">
        <v>82</v>
      </c>
      <c r="F188" s="42">
        <v>90</v>
      </c>
      <c r="G188" s="42">
        <v>0</v>
      </c>
      <c r="H188" s="42">
        <v>1</v>
      </c>
      <c r="I188" s="42">
        <v>4</v>
      </c>
      <c r="J188" s="42">
        <v>1</v>
      </c>
      <c r="K188" s="42">
        <v>2</v>
      </c>
      <c r="L188" s="42">
        <v>2</v>
      </c>
      <c r="M188" s="42">
        <v>0</v>
      </c>
      <c r="N188" s="44">
        <v>0</v>
      </c>
    </row>
    <row r="189" spans="1:14">
      <c r="A189" s="41" t="s">
        <v>97</v>
      </c>
      <c r="B189" s="42" t="s">
        <v>143</v>
      </c>
      <c r="C189" s="43">
        <v>38697</v>
      </c>
      <c r="D189" s="42" t="s">
        <v>99</v>
      </c>
      <c r="E189" s="42" t="s">
        <v>63</v>
      </c>
      <c r="F189" s="42">
        <v>90</v>
      </c>
      <c r="G189" s="42">
        <v>1</v>
      </c>
      <c r="H189" s="42">
        <v>1</v>
      </c>
      <c r="I189" s="42">
        <v>5</v>
      </c>
      <c r="J189" s="42">
        <v>2</v>
      </c>
      <c r="K189" s="42">
        <v>2</v>
      </c>
      <c r="L189" s="42">
        <v>6</v>
      </c>
      <c r="M189" s="42">
        <v>0</v>
      </c>
      <c r="N189" s="44">
        <v>0</v>
      </c>
    </row>
    <row r="190" spans="1:14">
      <c r="A190" s="41" t="s">
        <v>97</v>
      </c>
      <c r="B190" s="42" t="s">
        <v>126</v>
      </c>
      <c r="C190" s="43">
        <v>38706</v>
      </c>
      <c r="D190" s="42" t="s">
        <v>99</v>
      </c>
      <c r="E190" s="42" t="s">
        <v>19</v>
      </c>
      <c r="F190" s="42">
        <v>90</v>
      </c>
      <c r="G190" s="42">
        <v>0</v>
      </c>
      <c r="H190" s="42">
        <v>1</v>
      </c>
      <c r="I190" s="42">
        <v>3</v>
      </c>
      <c r="J190" s="42">
        <v>0</v>
      </c>
      <c r="K190" s="42">
        <v>2</v>
      </c>
      <c r="L190" s="42">
        <v>8</v>
      </c>
      <c r="M190" s="42">
        <v>0</v>
      </c>
      <c r="N190" s="44">
        <v>0</v>
      </c>
    </row>
    <row r="191" spans="1:14">
      <c r="A191" s="37" t="s">
        <v>97</v>
      </c>
      <c r="B191" s="38" t="s">
        <v>127</v>
      </c>
      <c r="C191" s="39">
        <v>38724</v>
      </c>
      <c r="D191" s="38" t="s">
        <v>99</v>
      </c>
      <c r="E191" s="38" t="s">
        <v>38</v>
      </c>
      <c r="F191" s="38">
        <v>90</v>
      </c>
      <c r="G191" s="38">
        <v>0</v>
      </c>
      <c r="H191" s="38">
        <v>1</v>
      </c>
      <c r="I191" s="38">
        <v>4</v>
      </c>
      <c r="J191" s="38">
        <v>1</v>
      </c>
      <c r="K191" s="38">
        <v>2</v>
      </c>
      <c r="L191" s="38">
        <v>6</v>
      </c>
      <c r="M191" s="38">
        <v>1</v>
      </c>
      <c r="N191" s="40">
        <v>0</v>
      </c>
    </row>
    <row r="192" spans="1:14">
      <c r="A192" s="37" t="s">
        <v>97</v>
      </c>
      <c r="B192" s="38" t="s">
        <v>123</v>
      </c>
      <c r="C192" s="39">
        <v>38732</v>
      </c>
      <c r="D192" s="38" t="s">
        <v>99</v>
      </c>
      <c r="E192" s="38" t="s">
        <v>63</v>
      </c>
      <c r="F192" s="38">
        <v>90</v>
      </c>
      <c r="G192" s="38">
        <v>1</v>
      </c>
      <c r="H192" s="38">
        <v>0</v>
      </c>
      <c r="I192" s="38">
        <v>2</v>
      </c>
      <c r="J192" s="38">
        <v>2</v>
      </c>
      <c r="K192" s="38">
        <v>2</v>
      </c>
      <c r="L192" s="38">
        <v>4</v>
      </c>
      <c r="M192" s="38">
        <v>0</v>
      </c>
      <c r="N192" s="40">
        <v>0</v>
      </c>
    </row>
    <row r="193" spans="1:14">
      <c r="A193" s="37" t="s">
        <v>97</v>
      </c>
      <c r="B193" s="38" t="s">
        <v>176</v>
      </c>
      <c r="C193" s="39">
        <v>38739</v>
      </c>
      <c r="D193" s="38" t="s">
        <v>99</v>
      </c>
      <c r="E193" s="38" t="s">
        <v>19</v>
      </c>
      <c r="F193" s="38">
        <v>90</v>
      </c>
      <c r="G193" s="38">
        <v>0</v>
      </c>
      <c r="H193" s="38">
        <v>0</v>
      </c>
      <c r="I193" s="38">
        <v>5</v>
      </c>
      <c r="J193" s="38">
        <v>1</v>
      </c>
      <c r="K193" s="38">
        <v>2</v>
      </c>
      <c r="L193" s="38">
        <v>2</v>
      </c>
      <c r="M193" s="38">
        <v>0</v>
      </c>
      <c r="N193" s="40">
        <v>0</v>
      </c>
    </row>
    <row r="194" spans="1:14">
      <c r="A194" s="37" t="s">
        <v>97</v>
      </c>
      <c r="B194" s="38" t="s">
        <v>133</v>
      </c>
      <c r="C194" s="39">
        <v>38746</v>
      </c>
      <c r="D194" s="38" t="s">
        <v>99</v>
      </c>
      <c r="E194" s="38" t="s">
        <v>67</v>
      </c>
      <c r="F194" s="38">
        <v>90</v>
      </c>
      <c r="G194" s="38">
        <v>0</v>
      </c>
      <c r="H194" s="38">
        <v>1</v>
      </c>
      <c r="I194" s="38">
        <v>2</v>
      </c>
      <c r="J194" s="38">
        <v>0</v>
      </c>
      <c r="K194" s="38">
        <v>3</v>
      </c>
      <c r="L194" s="38">
        <v>5</v>
      </c>
      <c r="M194" s="38">
        <v>1</v>
      </c>
      <c r="N194" s="40">
        <v>0</v>
      </c>
    </row>
    <row r="195" spans="1:14">
      <c r="A195" s="37" t="s">
        <v>97</v>
      </c>
      <c r="B195" s="38" t="s">
        <v>128</v>
      </c>
      <c r="C195" s="39">
        <v>38766</v>
      </c>
      <c r="D195" s="38" t="s">
        <v>99</v>
      </c>
      <c r="E195" s="38" t="s">
        <v>175</v>
      </c>
      <c r="F195" s="38">
        <v>90</v>
      </c>
      <c r="G195" s="38">
        <v>1</v>
      </c>
      <c r="H195" s="38">
        <v>0</v>
      </c>
      <c r="I195" s="38">
        <v>2</v>
      </c>
      <c r="J195" s="38">
        <v>1</v>
      </c>
      <c r="K195" s="38">
        <v>0</v>
      </c>
      <c r="L195" s="38">
        <v>4</v>
      </c>
      <c r="M195" s="38">
        <v>0</v>
      </c>
      <c r="N195" s="40">
        <v>0</v>
      </c>
    </row>
    <row r="196" spans="1:14">
      <c r="A196" s="37" t="s">
        <v>97</v>
      </c>
      <c r="B196" s="38" t="s">
        <v>150</v>
      </c>
      <c r="C196" s="39">
        <v>38770</v>
      </c>
      <c r="D196" s="38" t="s">
        <v>151</v>
      </c>
      <c r="E196" s="38" t="s">
        <v>38</v>
      </c>
      <c r="F196" s="38">
        <v>90</v>
      </c>
      <c r="G196" s="38">
        <v>0</v>
      </c>
      <c r="H196" s="38">
        <v>0</v>
      </c>
      <c r="I196" s="38">
        <v>4</v>
      </c>
      <c r="J196" s="38">
        <v>2</v>
      </c>
      <c r="K196" s="38">
        <v>0</v>
      </c>
      <c r="L196" s="38">
        <v>0</v>
      </c>
      <c r="M196" s="38">
        <v>0</v>
      </c>
      <c r="N196" s="40">
        <v>0</v>
      </c>
    </row>
    <row r="197" spans="1:14">
      <c r="A197" s="37" t="s">
        <v>97</v>
      </c>
      <c r="B197" s="38" t="s">
        <v>98</v>
      </c>
      <c r="C197" s="39">
        <v>38773</v>
      </c>
      <c r="D197" s="38" t="s">
        <v>99</v>
      </c>
      <c r="E197" s="38" t="s">
        <v>82</v>
      </c>
      <c r="F197" s="38">
        <v>90</v>
      </c>
      <c r="G197" s="38">
        <v>1</v>
      </c>
      <c r="H197" s="38">
        <v>0</v>
      </c>
      <c r="I197" s="38">
        <v>1</v>
      </c>
      <c r="J197" s="38">
        <v>1</v>
      </c>
      <c r="K197" s="38">
        <v>0</v>
      </c>
      <c r="L197" s="38">
        <v>2</v>
      </c>
      <c r="M197" s="38">
        <v>0</v>
      </c>
      <c r="N197" s="40">
        <v>0</v>
      </c>
    </row>
    <row r="198" spans="1:14">
      <c r="A198" s="37" t="s">
        <v>97</v>
      </c>
      <c r="B198" s="38" t="s">
        <v>134</v>
      </c>
      <c r="C198" s="39">
        <v>38780</v>
      </c>
      <c r="D198" s="38" t="s">
        <v>99</v>
      </c>
      <c r="E198" s="38" t="s">
        <v>115</v>
      </c>
      <c r="F198" s="38">
        <v>90</v>
      </c>
      <c r="G198" s="38">
        <v>1</v>
      </c>
      <c r="H198" s="38">
        <v>2</v>
      </c>
      <c r="I198" s="38">
        <v>3</v>
      </c>
      <c r="J198" s="38">
        <v>1</v>
      </c>
      <c r="K198" s="38">
        <v>0</v>
      </c>
      <c r="L198" s="38">
        <v>3</v>
      </c>
      <c r="M198" s="38">
        <v>0</v>
      </c>
      <c r="N198" s="40">
        <v>0</v>
      </c>
    </row>
    <row r="199" spans="1:14">
      <c r="A199" s="37" t="s">
        <v>97</v>
      </c>
      <c r="B199" s="38" t="s">
        <v>153</v>
      </c>
      <c r="C199" s="39">
        <v>38783</v>
      </c>
      <c r="D199" s="38" t="s">
        <v>151</v>
      </c>
      <c r="E199" s="38" t="s">
        <v>174</v>
      </c>
      <c r="F199" s="38">
        <v>90</v>
      </c>
      <c r="G199" s="38">
        <v>1</v>
      </c>
      <c r="H199" s="38">
        <v>0</v>
      </c>
      <c r="I199" s="38">
        <v>2</v>
      </c>
      <c r="J199" s="38">
        <v>0</v>
      </c>
      <c r="K199" s="38">
        <v>2</v>
      </c>
      <c r="L199" s="38">
        <v>0</v>
      </c>
      <c r="M199" s="38">
        <v>0</v>
      </c>
      <c r="N199" s="40">
        <v>0</v>
      </c>
    </row>
    <row r="200" spans="1:14">
      <c r="A200" s="37" t="s">
        <v>97</v>
      </c>
      <c r="B200" s="38" t="s">
        <v>121</v>
      </c>
      <c r="C200" s="39">
        <v>38788</v>
      </c>
      <c r="D200" s="38" t="s">
        <v>99</v>
      </c>
      <c r="E200" s="38" t="s">
        <v>85</v>
      </c>
      <c r="F200" s="38">
        <v>90</v>
      </c>
      <c r="G200" s="38">
        <v>0</v>
      </c>
      <c r="H200" s="38">
        <v>1</v>
      </c>
      <c r="I200" s="38">
        <v>1</v>
      </c>
      <c r="J200" s="38">
        <v>0</v>
      </c>
      <c r="K200" s="38">
        <v>1</v>
      </c>
      <c r="L200" s="38">
        <v>7</v>
      </c>
      <c r="M200" s="38">
        <v>0</v>
      </c>
      <c r="N200" s="40">
        <v>0</v>
      </c>
    </row>
    <row r="201" spans="1:14">
      <c r="A201" s="37" t="s">
        <v>97</v>
      </c>
      <c r="B201" s="38" t="s">
        <v>130</v>
      </c>
      <c r="C201" s="39">
        <v>38794</v>
      </c>
      <c r="D201" s="38" t="s">
        <v>99</v>
      </c>
      <c r="E201" s="38" t="s">
        <v>82</v>
      </c>
      <c r="F201" s="38">
        <v>90</v>
      </c>
      <c r="G201" s="38">
        <v>0</v>
      </c>
      <c r="H201" s="38">
        <v>1</v>
      </c>
      <c r="I201" s="38">
        <v>2</v>
      </c>
      <c r="J201" s="38">
        <v>1</v>
      </c>
      <c r="K201" s="38">
        <v>0</v>
      </c>
      <c r="L201" s="38">
        <v>2</v>
      </c>
      <c r="M201" s="38">
        <v>0</v>
      </c>
      <c r="N201" s="40">
        <v>0</v>
      </c>
    </row>
    <row r="202" spans="1:14">
      <c r="A202" s="37" t="s">
        <v>97</v>
      </c>
      <c r="B202" s="38" t="s">
        <v>148</v>
      </c>
      <c r="C202" s="39">
        <v>38797</v>
      </c>
      <c r="D202" s="38" t="s">
        <v>99</v>
      </c>
      <c r="E202" s="38" t="s">
        <v>26</v>
      </c>
      <c r="F202" s="38">
        <v>90</v>
      </c>
      <c r="G202" s="38">
        <v>0</v>
      </c>
      <c r="H202" s="38">
        <v>1</v>
      </c>
      <c r="I202" s="38">
        <v>5</v>
      </c>
      <c r="J202" s="38">
        <v>0</v>
      </c>
      <c r="K202" s="38">
        <v>1</v>
      </c>
      <c r="L202" s="38">
        <v>4</v>
      </c>
      <c r="M202" s="38">
        <v>0</v>
      </c>
      <c r="N202" s="40">
        <v>0</v>
      </c>
    </row>
    <row r="203" spans="1:14">
      <c r="A203" s="37" t="s">
        <v>97</v>
      </c>
      <c r="B203" s="38" t="s">
        <v>173</v>
      </c>
      <c r="C203" s="39">
        <v>38804</v>
      </c>
      <c r="D203" s="38" t="s">
        <v>151</v>
      </c>
      <c r="E203" s="38" t="s">
        <v>33</v>
      </c>
      <c r="F203" s="38">
        <v>90</v>
      </c>
      <c r="G203" s="38">
        <v>0</v>
      </c>
      <c r="H203" s="38">
        <v>0</v>
      </c>
      <c r="I203" s="38">
        <v>3</v>
      </c>
      <c r="J203" s="38">
        <v>2</v>
      </c>
      <c r="K203" s="38">
        <v>0</v>
      </c>
      <c r="L203" s="38">
        <v>0</v>
      </c>
      <c r="M203" s="38">
        <v>0</v>
      </c>
      <c r="N203" s="40">
        <v>0</v>
      </c>
    </row>
    <row r="204" spans="1:14">
      <c r="A204" s="37" t="s">
        <v>97</v>
      </c>
      <c r="B204" s="38" t="s">
        <v>160</v>
      </c>
      <c r="C204" s="39">
        <v>38808</v>
      </c>
      <c r="D204" s="38" t="s">
        <v>99</v>
      </c>
      <c r="E204" s="38" t="s">
        <v>22</v>
      </c>
      <c r="F204" s="38">
        <v>90</v>
      </c>
      <c r="G204" s="38">
        <v>1</v>
      </c>
      <c r="H204" s="38">
        <v>0</v>
      </c>
      <c r="I204" s="38">
        <v>13</v>
      </c>
      <c r="J204" s="38">
        <v>2</v>
      </c>
      <c r="K204" s="38">
        <v>2</v>
      </c>
      <c r="L204" s="38">
        <v>1</v>
      </c>
      <c r="M204" s="38">
        <v>0</v>
      </c>
      <c r="N204" s="40">
        <v>0</v>
      </c>
    </row>
    <row r="205" spans="1:14">
      <c r="A205" s="37" t="s">
        <v>97</v>
      </c>
      <c r="B205" s="38" t="s">
        <v>172</v>
      </c>
      <c r="C205" s="39">
        <v>38812</v>
      </c>
      <c r="D205" s="38" t="s">
        <v>151</v>
      </c>
      <c r="E205" s="38" t="s">
        <v>19</v>
      </c>
      <c r="F205" s="38">
        <v>90</v>
      </c>
      <c r="G205" s="38">
        <v>1</v>
      </c>
      <c r="H205" s="38">
        <v>0</v>
      </c>
      <c r="I205" s="38">
        <v>3</v>
      </c>
      <c r="J205" s="38">
        <v>0</v>
      </c>
      <c r="K205" s="38">
        <v>3</v>
      </c>
      <c r="L205" s="38">
        <v>0</v>
      </c>
      <c r="M205" s="38">
        <v>0</v>
      </c>
      <c r="N205" s="40">
        <v>0</v>
      </c>
    </row>
    <row r="206" spans="1:14">
      <c r="A206" s="37" t="s">
        <v>97</v>
      </c>
      <c r="B206" s="38" t="s">
        <v>163</v>
      </c>
      <c r="C206" s="39">
        <v>38825</v>
      </c>
      <c r="D206" s="38" t="s">
        <v>151</v>
      </c>
      <c r="E206" s="38" t="s">
        <v>24</v>
      </c>
      <c r="F206" s="38">
        <v>88</v>
      </c>
      <c r="G206" s="38">
        <v>0</v>
      </c>
      <c r="H206" s="38">
        <v>1</v>
      </c>
      <c r="I206" s="38">
        <v>4</v>
      </c>
      <c r="J206" s="38">
        <v>0</v>
      </c>
      <c r="K206" s="38">
        <v>0</v>
      </c>
      <c r="L206" s="38">
        <v>0</v>
      </c>
      <c r="M206" s="38">
        <v>0</v>
      </c>
      <c r="N206" s="40">
        <v>0</v>
      </c>
    </row>
    <row r="207" spans="1:14">
      <c r="A207" s="37" t="s">
        <v>97</v>
      </c>
      <c r="B207" s="38" t="s">
        <v>162</v>
      </c>
      <c r="C207" s="39">
        <v>38833</v>
      </c>
      <c r="D207" s="38" t="s">
        <v>151</v>
      </c>
      <c r="E207" s="38" t="s">
        <v>171</v>
      </c>
      <c r="F207" s="38">
        <v>90</v>
      </c>
      <c r="G207" s="38">
        <v>0</v>
      </c>
      <c r="H207" s="38">
        <v>0</v>
      </c>
      <c r="I207" s="38">
        <v>4</v>
      </c>
      <c r="J207" s="38">
        <v>0</v>
      </c>
      <c r="K207" s="38">
        <v>1</v>
      </c>
      <c r="L207" s="38">
        <v>0</v>
      </c>
      <c r="M207" s="38">
        <v>0</v>
      </c>
      <c r="N207" s="40">
        <v>0</v>
      </c>
    </row>
    <row r="208" spans="1:14">
      <c r="A208" s="37" t="s">
        <v>97</v>
      </c>
      <c r="B208" s="38" t="s">
        <v>170</v>
      </c>
      <c r="C208" s="39">
        <v>38836</v>
      </c>
      <c r="D208" s="38" t="s">
        <v>99</v>
      </c>
      <c r="E208" s="38" t="s">
        <v>31</v>
      </c>
      <c r="F208" s="38">
        <v>90</v>
      </c>
      <c r="G208" s="38">
        <v>1</v>
      </c>
      <c r="H208" s="38">
        <v>0</v>
      </c>
      <c r="I208" s="38">
        <v>4</v>
      </c>
      <c r="J208" s="38">
        <v>2</v>
      </c>
      <c r="K208" s="38">
        <v>0</v>
      </c>
      <c r="L208" s="38">
        <v>5</v>
      </c>
      <c r="M208" s="38">
        <v>0</v>
      </c>
      <c r="N208" s="40">
        <v>0</v>
      </c>
    </row>
    <row r="209" spans="1:14">
      <c r="A209" s="37" t="s">
        <v>97</v>
      </c>
      <c r="B209" s="38" t="s">
        <v>101</v>
      </c>
      <c r="C209" s="39">
        <v>38840</v>
      </c>
      <c r="D209" s="38" t="s">
        <v>99</v>
      </c>
      <c r="E209" s="38" t="s">
        <v>24</v>
      </c>
      <c r="F209" s="38">
        <v>90</v>
      </c>
      <c r="G209" s="38">
        <v>0</v>
      </c>
      <c r="H209" s="38">
        <v>0</v>
      </c>
      <c r="I209" s="38">
        <v>1</v>
      </c>
      <c r="J209" s="38">
        <v>0</v>
      </c>
      <c r="K209" s="38">
        <v>1</v>
      </c>
      <c r="L209" s="38">
        <v>1</v>
      </c>
      <c r="M209" s="38">
        <v>0</v>
      </c>
      <c r="N209" s="40">
        <v>0</v>
      </c>
    </row>
    <row r="210" spans="1:14">
      <c r="A210" s="37" t="s">
        <v>97</v>
      </c>
      <c r="B210" s="38" t="s">
        <v>102</v>
      </c>
      <c r="C210" s="39">
        <v>38843</v>
      </c>
      <c r="D210" s="38" t="s">
        <v>99</v>
      </c>
      <c r="E210" s="38" t="s">
        <v>19</v>
      </c>
      <c r="F210" s="38">
        <v>90</v>
      </c>
      <c r="G210" s="38">
        <v>1</v>
      </c>
      <c r="H210" s="38">
        <v>0</v>
      </c>
      <c r="I210" s="38">
        <v>2</v>
      </c>
      <c r="J210" s="38">
        <v>1</v>
      </c>
      <c r="K210" s="38">
        <v>0</v>
      </c>
      <c r="L210" s="38">
        <v>0</v>
      </c>
      <c r="M210" s="38">
        <v>0</v>
      </c>
      <c r="N210" s="40">
        <v>0</v>
      </c>
    </row>
    <row r="211" spans="1:14">
      <c r="A211" s="37" t="s">
        <v>97</v>
      </c>
      <c r="B211" s="38" t="s">
        <v>169</v>
      </c>
      <c r="C211" s="39">
        <v>38854</v>
      </c>
      <c r="D211" s="38" t="s">
        <v>151</v>
      </c>
      <c r="E211" s="38" t="s">
        <v>63</v>
      </c>
      <c r="F211" s="38">
        <v>90</v>
      </c>
      <c r="G211" s="38">
        <v>0</v>
      </c>
      <c r="H211" s="38">
        <v>0</v>
      </c>
      <c r="I211" s="38">
        <v>9</v>
      </c>
      <c r="J211" s="38">
        <v>1</v>
      </c>
      <c r="K211" s="38">
        <v>0</v>
      </c>
      <c r="L211" s="38">
        <v>0</v>
      </c>
      <c r="M211" s="38">
        <v>0</v>
      </c>
      <c r="N211" s="40">
        <v>0</v>
      </c>
    </row>
    <row r="212" spans="1:14">
      <c r="A212" s="49" t="s">
        <v>76</v>
      </c>
      <c r="B212" s="50" t="s">
        <v>214</v>
      </c>
      <c r="C212" s="51">
        <v>38872</v>
      </c>
      <c r="D212" s="50" t="s">
        <v>78</v>
      </c>
      <c r="E212" s="50" t="s">
        <v>51</v>
      </c>
      <c r="F212" s="50">
        <v>75</v>
      </c>
      <c r="G212" s="50">
        <v>0</v>
      </c>
      <c r="H212" s="50">
        <v>0</v>
      </c>
      <c r="I212" s="50">
        <v>0</v>
      </c>
      <c r="J212" s="50">
        <v>0</v>
      </c>
      <c r="K212" s="50">
        <v>0</v>
      </c>
      <c r="L212" s="50">
        <v>0</v>
      </c>
      <c r="M212" s="50">
        <v>0</v>
      </c>
      <c r="N212" s="52">
        <v>0</v>
      </c>
    </row>
    <row r="213" spans="1:14">
      <c r="A213" s="49" t="s">
        <v>76</v>
      </c>
      <c r="B213" s="50" t="s">
        <v>213</v>
      </c>
      <c r="C213" s="51">
        <v>38881</v>
      </c>
      <c r="D213" s="50" t="s">
        <v>89</v>
      </c>
      <c r="E213" s="50" t="s">
        <v>31</v>
      </c>
      <c r="F213" s="50">
        <v>90</v>
      </c>
      <c r="G213" s="50">
        <v>0</v>
      </c>
      <c r="H213" s="50">
        <v>0</v>
      </c>
      <c r="I213" s="50">
        <v>4</v>
      </c>
      <c r="J213" s="50">
        <v>3</v>
      </c>
      <c r="K213" s="50">
        <v>3</v>
      </c>
      <c r="L213" s="50">
        <v>3</v>
      </c>
      <c r="M213" s="50">
        <v>0</v>
      </c>
      <c r="N213" s="52">
        <v>0</v>
      </c>
    </row>
    <row r="214" spans="1:14">
      <c r="A214" s="49" t="s">
        <v>76</v>
      </c>
      <c r="B214" s="50" t="s">
        <v>212</v>
      </c>
      <c r="C214" s="51">
        <v>38886</v>
      </c>
      <c r="D214" s="50" t="s">
        <v>89</v>
      </c>
      <c r="E214" s="50" t="s">
        <v>19</v>
      </c>
      <c r="F214" s="50">
        <v>90</v>
      </c>
      <c r="G214" s="50">
        <v>0</v>
      </c>
      <c r="H214" s="50">
        <v>0</v>
      </c>
      <c r="I214" s="50">
        <v>0</v>
      </c>
      <c r="J214" s="50">
        <v>0</v>
      </c>
      <c r="K214" s="50">
        <v>0</v>
      </c>
      <c r="L214" s="50">
        <v>2</v>
      </c>
      <c r="M214" s="50">
        <v>0</v>
      </c>
      <c r="N214" s="52">
        <v>0</v>
      </c>
    </row>
    <row r="215" spans="1:14">
      <c r="A215" s="49" t="s">
        <v>76</v>
      </c>
      <c r="B215" s="50" t="s">
        <v>185</v>
      </c>
      <c r="C215" s="51">
        <v>38890</v>
      </c>
      <c r="D215" s="50" t="s">
        <v>89</v>
      </c>
      <c r="E215" s="50" t="s">
        <v>154</v>
      </c>
      <c r="F215" s="50">
        <v>70</v>
      </c>
      <c r="G215" s="50">
        <v>0</v>
      </c>
      <c r="H215" s="50">
        <v>1</v>
      </c>
      <c r="I215" s="50">
        <v>2</v>
      </c>
      <c r="J215" s="50">
        <v>1</v>
      </c>
      <c r="K215" s="50">
        <v>0</v>
      </c>
      <c r="L215" s="50">
        <v>0</v>
      </c>
      <c r="M215" s="50">
        <v>0</v>
      </c>
      <c r="N215" s="52">
        <v>0</v>
      </c>
    </row>
    <row r="216" spans="1:14">
      <c r="A216" s="49" t="s">
        <v>76</v>
      </c>
      <c r="B216" s="50" t="s">
        <v>211</v>
      </c>
      <c r="C216" s="51">
        <v>38895</v>
      </c>
      <c r="D216" s="50" t="s">
        <v>89</v>
      </c>
      <c r="E216" s="50" t="s">
        <v>59</v>
      </c>
      <c r="F216" s="50">
        <v>90</v>
      </c>
      <c r="G216" s="50">
        <v>0</v>
      </c>
      <c r="H216" s="50">
        <v>0</v>
      </c>
      <c r="I216" s="50">
        <v>3</v>
      </c>
      <c r="J216" s="50">
        <v>1</v>
      </c>
      <c r="K216" s="50">
        <v>1</v>
      </c>
      <c r="L216" s="50">
        <v>1</v>
      </c>
      <c r="M216" s="50">
        <v>0</v>
      </c>
      <c r="N216" s="52">
        <v>0</v>
      </c>
    </row>
    <row r="217" spans="1:14">
      <c r="A217" s="49" t="s">
        <v>76</v>
      </c>
      <c r="B217" s="50" t="s">
        <v>210</v>
      </c>
      <c r="C217" s="51">
        <v>38899</v>
      </c>
      <c r="D217" s="50" t="s">
        <v>89</v>
      </c>
      <c r="E217" s="50" t="s">
        <v>64</v>
      </c>
      <c r="F217" s="50">
        <v>90</v>
      </c>
      <c r="G217" s="50">
        <v>0</v>
      </c>
      <c r="H217" s="50">
        <v>0</v>
      </c>
      <c r="I217" s="50">
        <v>2</v>
      </c>
      <c r="J217" s="50">
        <v>0</v>
      </c>
      <c r="K217" s="50">
        <v>1</v>
      </c>
      <c r="L217" s="50">
        <v>2</v>
      </c>
      <c r="M217" s="50">
        <v>0</v>
      </c>
      <c r="N217" s="52">
        <v>0</v>
      </c>
    </row>
    <row r="218" spans="1:14">
      <c r="A218" s="49" t="s">
        <v>97</v>
      </c>
      <c r="B218" s="50" t="s">
        <v>143</v>
      </c>
      <c r="C218" s="51">
        <v>38954</v>
      </c>
      <c r="D218" s="50" t="s">
        <v>208</v>
      </c>
      <c r="E218" s="50" t="s">
        <v>209</v>
      </c>
      <c r="F218" s="50">
        <v>90</v>
      </c>
      <c r="G218" s="50">
        <v>0</v>
      </c>
      <c r="H218" s="50">
        <v>0</v>
      </c>
      <c r="I218" s="50">
        <v>0</v>
      </c>
      <c r="J218" s="50">
        <v>0</v>
      </c>
      <c r="K218" s="50">
        <v>0</v>
      </c>
      <c r="L218" s="50">
        <v>0</v>
      </c>
      <c r="M218" s="50">
        <v>0</v>
      </c>
      <c r="N218" s="52">
        <v>0</v>
      </c>
    </row>
    <row r="219" spans="1:14">
      <c r="A219" s="49" t="s">
        <v>76</v>
      </c>
      <c r="B219" s="50" t="s">
        <v>207</v>
      </c>
      <c r="C219" s="51">
        <v>38965</v>
      </c>
      <c r="D219" s="50" t="s">
        <v>78</v>
      </c>
      <c r="E219" s="50" t="s">
        <v>82</v>
      </c>
      <c r="F219" s="50">
        <v>67</v>
      </c>
      <c r="G219" s="50">
        <v>0</v>
      </c>
      <c r="H219" s="50">
        <v>0</v>
      </c>
      <c r="I219" s="50">
        <v>0</v>
      </c>
      <c r="J219" s="50">
        <v>0</v>
      </c>
      <c r="K219" s="50">
        <v>0</v>
      </c>
      <c r="L219" s="50">
        <v>0</v>
      </c>
      <c r="M219" s="50">
        <v>0</v>
      </c>
      <c r="N219" s="52">
        <v>0</v>
      </c>
    </row>
    <row r="220" spans="1:14">
      <c r="A220" s="49" t="s">
        <v>97</v>
      </c>
      <c r="B220" s="50" t="s">
        <v>141</v>
      </c>
      <c r="C220" s="51">
        <v>38969</v>
      </c>
      <c r="D220" s="50" t="s">
        <v>99</v>
      </c>
      <c r="E220" s="50" t="s">
        <v>59</v>
      </c>
      <c r="F220" s="50">
        <v>90</v>
      </c>
      <c r="G220" s="50">
        <v>0</v>
      </c>
      <c r="H220" s="50">
        <v>1</v>
      </c>
      <c r="I220" s="50">
        <v>0</v>
      </c>
      <c r="J220" s="50">
        <v>0</v>
      </c>
      <c r="K220" s="50">
        <v>0</v>
      </c>
      <c r="L220" s="50">
        <v>3</v>
      </c>
      <c r="M220" s="50">
        <v>0</v>
      </c>
      <c r="N220" s="52">
        <v>0</v>
      </c>
    </row>
    <row r="221" spans="1:14">
      <c r="A221" s="49" t="s">
        <v>97</v>
      </c>
      <c r="B221" s="50" t="s">
        <v>206</v>
      </c>
      <c r="C221" s="51">
        <v>38972</v>
      </c>
      <c r="D221" s="50" t="s">
        <v>151</v>
      </c>
      <c r="E221" s="50" t="s">
        <v>35</v>
      </c>
      <c r="F221" s="50">
        <v>90</v>
      </c>
      <c r="G221" s="50">
        <v>1</v>
      </c>
      <c r="H221" s="50">
        <v>0</v>
      </c>
      <c r="I221" s="50">
        <v>2</v>
      </c>
      <c r="J221" s="50">
        <v>2</v>
      </c>
      <c r="K221" s="50">
        <v>0</v>
      </c>
      <c r="L221" s="50">
        <v>0</v>
      </c>
      <c r="M221" s="50">
        <v>0</v>
      </c>
      <c r="N221" s="52">
        <v>0</v>
      </c>
    </row>
    <row r="222" spans="1:14">
      <c r="A222" s="49" t="s">
        <v>97</v>
      </c>
      <c r="B222" s="50" t="s">
        <v>125</v>
      </c>
      <c r="C222" s="51">
        <v>38977</v>
      </c>
      <c r="D222" s="50" t="s">
        <v>99</v>
      </c>
      <c r="E222" s="50" t="s">
        <v>67</v>
      </c>
      <c r="F222" s="50">
        <v>90</v>
      </c>
      <c r="G222" s="50">
        <v>1</v>
      </c>
      <c r="H222" s="50">
        <v>1</v>
      </c>
      <c r="I222" s="50">
        <v>6</v>
      </c>
      <c r="J222" s="50">
        <v>3</v>
      </c>
      <c r="K222" s="50">
        <v>1</v>
      </c>
      <c r="L222" s="50">
        <v>1</v>
      </c>
      <c r="M222" s="50">
        <v>0</v>
      </c>
      <c r="N222" s="52">
        <v>0</v>
      </c>
    </row>
    <row r="223" spans="1:14">
      <c r="A223" s="49" t="s">
        <v>97</v>
      </c>
      <c r="B223" s="50" t="s">
        <v>125</v>
      </c>
      <c r="C223" s="51">
        <v>38977</v>
      </c>
      <c r="D223" s="50" t="s">
        <v>99</v>
      </c>
      <c r="E223" s="50" t="s">
        <v>67</v>
      </c>
      <c r="F223" s="50">
        <v>90</v>
      </c>
      <c r="G223" s="50">
        <v>1</v>
      </c>
      <c r="H223" s="50">
        <v>1</v>
      </c>
      <c r="I223" s="50">
        <v>6</v>
      </c>
      <c r="J223" s="50">
        <v>3</v>
      </c>
      <c r="K223" s="50">
        <v>1</v>
      </c>
      <c r="L223" s="50">
        <v>1</v>
      </c>
      <c r="M223" s="50">
        <v>0</v>
      </c>
      <c r="N223" s="52">
        <v>0</v>
      </c>
    </row>
    <row r="224" spans="1:14">
      <c r="A224" s="49" t="s">
        <v>97</v>
      </c>
      <c r="B224" s="50" t="s">
        <v>138</v>
      </c>
      <c r="C224" s="51">
        <v>38984</v>
      </c>
      <c r="D224" s="50" t="s">
        <v>99</v>
      </c>
      <c r="E224" s="50" t="s">
        <v>22</v>
      </c>
      <c r="F224" s="50">
        <v>90</v>
      </c>
      <c r="G224" s="50">
        <v>0</v>
      </c>
      <c r="H224" s="50">
        <v>0</v>
      </c>
      <c r="I224" s="50">
        <v>4</v>
      </c>
      <c r="J224" s="50">
        <v>1</v>
      </c>
      <c r="K224" s="50">
        <v>1</v>
      </c>
      <c r="L224" s="50">
        <v>3</v>
      </c>
      <c r="M224" s="50">
        <v>0</v>
      </c>
      <c r="N224" s="52">
        <v>0</v>
      </c>
    </row>
    <row r="225" spans="1:14">
      <c r="A225" s="49" t="s">
        <v>97</v>
      </c>
      <c r="B225" s="50" t="s">
        <v>181</v>
      </c>
      <c r="C225" s="51">
        <v>38987</v>
      </c>
      <c r="D225" s="50" t="s">
        <v>151</v>
      </c>
      <c r="E225" s="50" t="s">
        <v>22</v>
      </c>
      <c r="F225" s="50">
        <v>90</v>
      </c>
      <c r="G225" s="50">
        <v>0</v>
      </c>
      <c r="H225" s="50">
        <v>0</v>
      </c>
      <c r="I225" s="50">
        <v>2</v>
      </c>
      <c r="J225" s="50">
        <v>0</v>
      </c>
      <c r="K225" s="50">
        <v>1</v>
      </c>
      <c r="L225" s="50">
        <v>0</v>
      </c>
      <c r="M225" s="50">
        <v>0</v>
      </c>
      <c r="N225" s="52">
        <v>0</v>
      </c>
    </row>
    <row r="226" spans="1:14">
      <c r="A226" s="49" t="s">
        <v>97</v>
      </c>
      <c r="B226" s="50" t="s">
        <v>144</v>
      </c>
      <c r="C226" s="51">
        <v>38990</v>
      </c>
      <c r="D226" s="50" t="s">
        <v>99</v>
      </c>
      <c r="E226" s="50" t="s">
        <v>107</v>
      </c>
      <c r="F226" s="50">
        <v>90</v>
      </c>
      <c r="G226" s="50">
        <v>0</v>
      </c>
      <c r="H226" s="50">
        <v>0</v>
      </c>
      <c r="I226" s="50">
        <v>4</v>
      </c>
      <c r="J226" s="50">
        <v>1</v>
      </c>
      <c r="K226" s="50">
        <v>0</v>
      </c>
      <c r="L226" s="50">
        <v>0</v>
      </c>
      <c r="M226" s="50">
        <v>0</v>
      </c>
      <c r="N226" s="52">
        <v>0</v>
      </c>
    </row>
    <row r="227" spans="1:14">
      <c r="A227" s="49" t="s">
        <v>97</v>
      </c>
      <c r="B227" s="50" t="s">
        <v>143</v>
      </c>
      <c r="C227" s="51">
        <v>39005</v>
      </c>
      <c r="D227" s="50" t="s">
        <v>99</v>
      </c>
      <c r="E227" s="50" t="s">
        <v>26</v>
      </c>
      <c r="F227" s="50">
        <v>90</v>
      </c>
      <c r="G227" s="50">
        <v>2</v>
      </c>
      <c r="H227" s="50">
        <v>0</v>
      </c>
      <c r="I227" s="50">
        <v>4</v>
      </c>
      <c r="J227" s="50">
        <v>3</v>
      </c>
      <c r="K227" s="50">
        <v>0</v>
      </c>
      <c r="L227" s="50">
        <v>4</v>
      </c>
      <c r="M227" s="50">
        <v>0</v>
      </c>
      <c r="N227" s="52">
        <v>0</v>
      </c>
    </row>
    <row r="228" spans="1:14">
      <c r="A228" s="49" t="s">
        <v>97</v>
      </c>
      <c r="B228" s="50" t="s">
        <v>150</v>
      </c>
      <c r="C228" s="51">
        <v>39008</v>
      </c>
      <c r="D228" s="50" t="s">
        <v>151</v>
      </c>
      <c r="E228" s="50" t="s">
        <v>17</v>
      </c>
      <c r="F228" s="50">
        <v>90</v>
      </c>
      <c r="G228" s="50">
        <v>0</v>
      </c>
      <c r="H228" s="50">
        <v>0</v>
      </c>
      <c r="I228" s="50">
        <v>2</v>
      </c>
      <c r="J228" s="50">
        <v>0</v>
      </c>
      <c r="K228" s="50">
        <v>1</v>
      </c>
      <c r="L228" s="50">
        <v>0</v>
      </c>
      <c r="M228" s="50">
        <v>0</v>
      </c>
      <c r="N228" s="52">
        <v>0</v>
      </c>
    </row>
    <row r="229" spans="1:14">
      <c r="A229" s="49" t="s">
        <v>97</v>
      </c>
      <c r="B229" s="50" t="s">
        <v>104</v>
      </c>
      <c r="C229" s="51">
        <v>39012</v>
      </c>
      <c r="D229" s="50" t="s">
        <v>99</v>
      </c>
      <c r="E229" s="50" t="s">
        <v>158</v>
      </c>
      <c r="F229" s="50">
        <v>90</v>
      </c>
      <c r="G229" s="50">
        <v>0</v>
      </c>
      <c r="H229" s="50">
        <v>0</v>
      </c>
      <c r="I229" s="50">
        <v>5</v>
      </c>
      <c r="J229" s="50">
        <v>1</v>
      </c>
      <c r="K229" s="50">
        <v>3</v>
      </c>
      <c r="L229" s="50">
        <v>5</v>
      </c>
      <c r="M229" s="50">
        <v>1</v>
      </c>
      <c r="N229" s="52">
        <v>0</v>
      </c>
    </row>
    <row r="230" spans="1:14">
      <c r="A230" s="49" t="s">
        <v>97</v>
      </c>
      <c r="B230" s="50" t="s">
        <v>205</v>
      </c>
      <c r="C230" s="51">
        <v>39018</v>
      </c>
      <c r="D230" s="50" t="s">
        <v>99</v>
      </c>
      <c r="E230" s="50" t="s">
        <v>59</v>
      </c>
      <c r="F230" s="50">
        <v>90</v>
      </c>
      <c r="G230" s="50">
        <v>2</v>
      </c>
      <c r="H230" s="50">
        <v>0</v>
      </c>
      <c r="I230" s="50">
        <v>3</v>
      </c>
      <c r="J230" s="50">
        <v>3</v>
      </c>
      <c r="K230" s="50">
        <v>2</v>
      </c>
      <c r="L230" s="50">
        <v>0</v>
      </c>
      <c r="M230" s="50">
        <v>0</v>
      </c>
      <c r="N230" s="52">
        <v>0</v>
      </c>
    </row>
    <row r="231" spans="1:14">
      <c r="A231" s="49" t="s">
        <v>97</v>
      </c>
      <c r="B231" s="50" t="s">
        <v>153</v>
      </c>
      <c r="C231" s="51">
        <v>39021</v>
      </c>
      <c r="D231" s="50" t="s">
        <v>151</v>
      </c>
      <c r="E231" s="50" t="s">
        <v>53</v>
      </c>
      <c r="F231" s="50">
        <v>90</v>
      </c>
      <c r="G231" s="50">
        <v>0</v>
      </c>
      <c r="H231" s="50">
        <v>1</v>
      </c>
      <c r="I231" s="50">
        <v>2</v>
      </c>
      <c r="J231" s="50">
        <v>0</v>
      </c>
      <c r="K231" s="50">
        <v>0</v>
      </c>
      <c r="L231" s="50">
        <v>0</v>
      </c>
      <c r="M231" s="50">
        <v>0</v>
      </c>
      <c r="N231" s="52">
        <v>0</v>
      </c>
    </row>
    <row r="232" spans="1:14">
      <c r="A232" s="49" t="s">
        <v>97</v>
      </c>
      <c r="B232" s="50" t="s">
        <v>117</v>
      </c>
      <c r="C232" s="51">
        <v>39025</v>
      </c>
      <c r="D232" s="50" t="s">
        <v>99</v>
      </c>
      <c r="E232" s="50" t="s">
        <v>22</v>
      </c>
      <c r="F232" s="50">
        <v>90</v>
      </c>
      <c r="G232" s="50">
        <v>1</v>
      </c>
      <c r="H232" s="50">
        <v>0</v>
      </c>
      <c r="I232" s="50">
        <v>2</v>
      </c>
      <c r="J232" s="50">
        <v>1</v>
      </c>
      <c r="K232" s="50">
        <v>5</v>
      </c>
      <c r="L232" s="50">
        <v>3</v>
      </c>
      <c r="M232" s="50">
        <v>1</v>
      </c>
      <c r="N232" s="52">
        <v>0</v>
      </c>
    </row>
    <row r="233" spans="1:14">
      <c r="A233" s="49" t="s">
        <v>97</v>
      </c>
      <c r="B233" s="50" t="s">
        <v>124</v>
      </c>
      <c r="C233" s="51">
        <v>39033</v>
      </c>
      <c r="D233" s="50" t="s">
        <v>99</v>
      </c>
      <c r="E233" s="50" t="s">
        <v>26</v>
      </c>
      <c r="F233" s="50">
        <v>90</v>
      </c>
      <c r="G233" s="50">
        <v>2</v>
      </c>
      <c r="H233" s="50">
        <v>0</v>
      </c>
      <c r="I233" s="50">
        <v>4</v>
      </c>
      <c r="J233" s="50">
        <v>3</v>
      </c>
      <c r="K233" s="50">
        <v>2</v>
      </c>
      <c r="L233" s="50">
        <v>3</v>
      </c>
      <c r="M233" s="50">
        <v>1</v>
      </c>
      <c r="N233" s="52">
        <v>0</v>
      </c>
    </row>
    <row r="234" spans="1:14">
      <c r="A234" s="49" t="s">
        <v>97</v>
      </c>
      <c r="B234" s="50" t="s">
        <v>133</v>
      </c>
      <c r="C234" s="51">
        <v>39040</v>
      </c>
      <c r="D234" s="50" t="s">
        <v>99</v>
      </c>
      <c r="E234" s="50" t="s">
        <v>154</v>
      </c>
      <c r="F234" s="50">
        <v>90</v>
      </c>
      <c r="G234" s="50">
        <v>0</v>
      </c>
      <c r="H234" s="50">
        <v>1</v>
      </c>
      <c r="I234" s="50">
        <v>0</v>
      </c>
      <c r="J234" s="50">
        <v>0</v>
      </c>
      <c r="K234" s="50">
        <v>1</v>
      </c>
      <c r="L234" s="50">
        <v>1</v>
      </c>
      <c r="M234" s="50">
        <v>0</v>
      </c>
      <c r="N234" s="52">
        <v>0</v>
      </c>
    </row>
    <row r="235" spans="1:14">
      <c r="A235" s="49" t="s">
        <v>97</v>
      </c>
      <c r="B235" s="50" t="s">
        <v>204</v>
      </c>
      <c r="C235" s="51">
        <v>39043</v>
      </c>
      <c r="D235" s="50" t="s">
        <v>151</v>
      </c>
      <c r="E235" s="50" t="s">
        <v>82</v>
      </c>
      <c r="F235" s="50">
        <v>90</v>
      </c>
      <c r="G235" s="50">
        <v>0</v>
      </c>
      <c r="H235" s="50">
        <v>0</v>
      </c>
      <c r="I235" s="50">
        <v>2</v>
      </c>
      <c r="J235" s="50">
        <v>0</v>
      </c>
      <c r="K235" s="50">
        <v>1</v>
      </c>
      <c r="L235" s="50">
        <v>0</v>
      </c>
      <c r="M235" s="50">
        <v>0</v>
      </c>
      <c r="N235" s="52">
        <v>0</v>
      </c>
    </row>
    <row r="236" spans="1:14">
      <c r="A236" s="49" t="s">
        <v>97</v>
      </c>
      <c r="B236" s="50" t="s">
        <v>108</v>
      </c>
      <c r="C236" s="51">
        <v>39046</v>
      </c>
      <c r="D236" s="50" t="s">
        <v>99</v>
      </c>
      <c r="E236" s="50" t="s">
        <v>51</v>
      </c>
      <c r="F236" s="50">
        <v>90</v>
      </c>
      <c r="G236" s="50">
        <v>2</v>
      </c>
      <c r="H236" s="50">
        <v>0</v>
      </c>
      <c r="I236" s="50">
        <v>5</v>
      </c>
      <c r="J236" s="50">
        <v>3</v>
      </c>
      <c r="K236" s="50">
        <v>1</v>
      </c>
      <c r="L236" s="50">
        <v>0</v>
      </c>
      <c r="M236" s="50">
        <v>1</v>
      </c>
      <c r="N236" s="52">
        <v>0</v>
      </c>
    </row>
    <row r="237" spans="1:14">
      <c r="A237" s="49" t="s">
        <v>97</v>
      </c>
      <c r="B237" s="50" t="s">
        <v>177</v>
      </c>
      <c r="C237" s="51">
        <v>39056</v>
      </c>
      <c r="D237" s="50" t="s">
        <v>151</v>
      </c>
      <c r="E237" s="50" t="s">
        <v>19</v>
      </c>
      <c r="F237" s="50">
        <v>90</v>
      </c>
      <c r="G237" s="50">
        <v>1</v>
      </c>
      <c r="H237" s="50">
        <v>0</v>
      </c>
      <c r="I237" s="50">
        <v>0</v>
      </c>
      <c r="J237" s="50">
        <v>0</v>
      </c>
      <c r="K237" s="50">
        <v>4</v>
      </c>
      <c r="L237" s="50">
        <v>0</v>
      </c>
      <c r="M237" s="50">
        <v>0</v>
      </c>
      <c r="N237" s="52">
        <v>0</v>
      </c>
    </row>
    <row r="238" spans="1:14">
      <c r="A238" s="49" t="s">
        <v>97</v>
      </c>
      <c r="B238" s="50" t="s">
        <v>111</v>
      </c>
      <c r="C238" s="51">
        <v>39060</v>
      </c>
      <c r="D238" s="50" t="s">
        <v>99</v>
      </c>
      <c r="E238" s="50" t="s">
        <v>31</v>
      </c>
      <c r="F238" s="50">
        <v>90</v>
      </c>
      <c r="G238" s="50">
        <v>1</v>
      </c>
      <c r="H238" s="50">
        <v>0</v>
      </c>
      <c r="I238" s="50">
        <v>8</v>
      </c>
      <c r="J238" s="50">
        <v>4</v>
      </c>
      <c r="K238" s="50">
        <v>0</v>
      </c>
      <c r="L238" s="50">
        <v>1</v>
      </c>
      <c r="M238" s="50">
        <v>0</v>
      </c>
      <c r="N238" s="52">
        <v>0</v>
      </c>
    </row>
    <row r="239" spans="1:14">
      <c r="A239" s="49" t="s">
        <v>97</v>
      </c>
      <c r="B239" s="50" t="s">
        <v>203</v>
      </c>
      <c r="C239" s="51">
        <v>39065</v>
      </c>
      <c r="D239" s="50" t="s">
        <v>202</v>
      </c>
      <c r="E239" s="50" t="s">
        <v>95</v>
      </c>
      <c r="F239" s="50">
        <v>90</v>
      </c>
      <c r="G239" s="50">
        <v>1</v>
      </c>
      <c r="H239" s="50">
        <v>0</v>
      </c>
      <c r="I239" s="50">
        <v>0</v>
      </c>
      <c r="J239" s="50">
        <v>0</v>
      </c>
      <c r="K239" s="50">
        <v>0</v>
      </c>
      <c r="L239" s="50">
        <v>0</v>
      </c>
      <c r="M239" s="50">
        <v>0</v>
      </c>
      <c r="N239" s="52">
        <v>0</v>
      </c>
    </row>
    <row r="240" spans="1:14">
      <c r="A240" s="49" t="s">
        <v>97</v>
      </c>
      <c r="B240" s="50" t="s">
        <v>201</v>
      </c>
      <c r="C240" s="51">
        <v>39068</v>
      </c>
      <c r="D240" s="50" t="s">
        <v>202</v>
      </c>
      <c r="E240" s="50" t="s">
        <v>17</v>
      </c>
      <c r="F240" s="50">
        <v>90</v>
      </c>
      <c r="G240" s="50">
        <v>0</v>
      </c>
      <c r="H240" s="50">
        <v>0</v>
      </c>
      <c r="I240" s="50">
        <v>0</v>
      </c>
      <c r="J240" s="50">
        <v>0</v>
      </c>
      <c r="K240" s="50">
        <v>0</v>
      </c>
      <c r="L240" s="50">
        <v>0</v>
      </c>
      <c r="M240" s="50">
        <v>0</v>
      </c>
      <c r="N240" s="52">
        <v>0</v>
      </c>
    </row>
    <row r="241" spans="1:14">
      <c r="A241" s="49" t="s">
        <v>97</v>
      </c>
      <c r="B241" s="50" t="s">
        <v>120</v>
      </c>
      <c r="C241" s="51">
        <v>39072</v>
      </c>
      <c r="D241" s="50" t="s">
        <v>99</v>
      </c>
      <c r="E241" s="50" t="s">
        <v>22</v>
      </c>
      <c r="F241" s="50">
        <v>90</v>
      </c>
      <c r="G241" s="50">
        <v>1</v>
      </c>
      <c r="H241" s="50">
        <v>0</v>
      </c>
      <c r="I241" s="50">
        <v>4</v>
      </c>
      <c r="J241" s="50">
        <v>2</v>
      </c>
      <c r="K241" s="50">
        <v>0</v>
      </c>
      <c r="L241" s="50">
        <v>2</v>
      </c>
      <c r="M241" s="50">
        <v>1</v>
      </c>
      <c r="N241" s="52">
        <v>0</v>
      </c>
    </row>
    <row r="242" spans="1:14">
      <c r="A242" s="45" t="s">
        <v>97</v>
      </c>
      <c r="B242" s="46" t="s">
        <v>127</v>
      </c>
      <c r="C242" s="47">
        <v>39095</v>
      </c>
      <c r="D242" s="46" t="s">
        <v>99</v>
      </c>
      <c r="E242" s="46" t="s">
        <v>74</v>
      </c>
      <c r="F242" s="46">
        <v>90</v>
      </c>
      <c r="G242" s="46">
        <v>0</v>
      </c>
      <c r="H242" s="46">
        <v>0</v>
      </c>
      <c r="I242" s="46">
        <v>4</v>
      </c>
      <c r="J242" s="46">
        <v>3</v>
      </c>
      <c r="K242" s="46">
        <v>1</v>
      </c>
      <c r="L242" s="46">
        <v>6</v>
      </c>
      <c r="M242" s="46">
        <v>0</v>
      </c>
      <c r="N242" s="48">
        <v>0</v>
      </c>
    </row>
    <row r="243" spans="1:14">
      <c r="A243" s="45" t="s">
        <v>97</v>
      </c>
      <c r="B243" s="46" t="s">
        <v>176</v>
      </c>
      <c r="C243" s="47">
        <v>39098</v>
      </c>
      <c r="D243" s="46" t="s">
        <v>193</v>
      </c>
      <c r="E243" s="46" t="s">
        <v>115</v>
      </c>
      <c r="F243" s="46">
        <v>90</v>
      </c>
      <c r="G243" s="46">
        <v>0</v>
      </c>
      <c r="H243" s="46">
        <v>0</v>
      </c>
      <c r="I243" s="46">
        <v>0</v>
      </c>
      <c r="J243" s="46">
        <v>0</v>
      </c>
      <c r="K243" s="46">
        <v>0</v>
      </c>
      <c r="L243" s="46">
        <v>0</v>
      </c>
      <c r="M243" s="46">
        <v>0</v>
      </c>
      <c r="N243" s="48">
        <v>0</v>
      </c>
    </row>
    <row r="244" spans="1:14">
      <c r="A244" s="45" t="s">
        <v>97</v>
      </c>
      <c r="B244" s="46" t="s">
        <v>200</v>
      </c>
      <c r="C244" s="47">
        <v>39103</v>
      </c>
      <c r="D244" s="46" t="s">
        <v>99</v>
      </c>
      <c r="E244" s="46" t="s">
        <v>59</v>
      </c>
      <c r="F244" s="46">
        <v>90</v>
      </c>
      <c r="G244" s="46">
        <v>0</v>
      </c>
      <c r="H244" s="46">
        <v>0</v>
      </c>
      <c r="I244" s="46">
        <v>2</v>
      </c>
      <c r="J244" s="46">
        <v>0</v>
      </c>
      <c r="K244" s="46">
        <v>1</v>
      </c>
      <c r="L244" s="46">
        <v>4</v>
      </c>
      <c r="M244" s="46">
        <v>0</v>
      </c>
      <c r="N244" s="48">
        <v>0</v>
      </c>
    </row>
    <row r="245" spans="1:14">
      <c r="A245" s="45" t="s">
        <v>97</v>
      </c>
      <c r="B245" s="46" t="s">
        <v>161</v>
      </c>
      <c r="C245" s="47">
        <v>39106</v>
      </c>
      <c r="D245" s="46" t="s">
        <v>99</v>
      </c>
      <c r="E245" s="46" t="s">
        <v>22</v>
      </c>
      <c r="F245" s="46">
        <v>90</v>
      </c>
      <c r="G245" s="46">
        <v>0</v>
      </c>
      <c r="H245" s="46">
        <v>0</v>
      </c>
      <c r="I245" s="46">
        <v>1</v>
      </c>
      <c r="J245" s="46">
        <v>1</v>
      </c>
      <c r="K245" s="46">
        <v>2</v>
      </c>
      <c r="L245" s="46">
        <v>3</v>
      </c>
      <c r="M245" s="46">
        <v>0</v>
      </c>
      <c r="N245" s="48">
        <v>0</v>
      </c>
    </row>
    <row r="246" spans="1:14">
      <c r="A246" s="45" t="s">
        <v>97</v>
      </c>
      <c r="B246" s="46" t="s">
        <v>126</v>
      </c>
      <c r="C246" s="47">
        <v>39110</v>
      </c>
      <c r="D246" s="46" t="s">
        <v>99</v>
      </c>
      <c r="E246" s="46" t="s">
        <v>26</v>
      </c>
      <c r="F246" s="46">
        <v>90</v>
      </c>
      <c r="G246" s="46">
        <v>1</v>
      </c>
      <c r="H246" s="46">
        <v>0</v>
      </c>
      <c r="I246" s="46">
        <v>4</v>
      </c>
      <c r="J246" s="46">
        <v>3</v>
      </c>
      <c r="K246" s="46">
        <v>1</v>
      </c>
      <c r="L246" s="46">
        <v>3</v>
      </c>
      <c r="M246" s="46">
        <v>0</v>
      </c>
      <c r="N246" s="48">
        <v>0</v>
      </c>
    </row>
    <row r="247" spans="1:14">
      <c r="A247" s="45" t="s">
        <v>97</v>
      </c>
      <c r="B247" s="46" t="s">
        <v>124</v>
      </c>
      <c r="C247" s="47">
        <v>39113</v>
      </c>
      <c r="D247" s="46" t="s">
        <v>193</v>
      </c>
      <c r="E247" s="46" t="s">
        <v>64</v>
      </c>
      <c r="F247" s="46">
        <v>90</v>
      </c>
      <c r="G247" s="46">
        <v>0</v>
      </c>
      <c r="H247" s="46">
        <v>0</v>
      </c>
      <c r="I247" s="46">
        <v>0</v>
      </c>
      <c r="J247" s="46">
        <v>0</v>
      </c>
      <c r="K247" s="46">
        <v>0</v>
      </c>
      <c r="L247" s="46">
        <v>0</v>
      </c>
      <c r="M247" s="46">
        <v>0</v>
      </c>
      <c r="N247" s="48">
        <v>0</v>
      </c>
    </row>
    <row r="248" spans="1:14">
      <c r="A248" s="45" t="s">
        <v>97</v>
      </c>
      <c r="B248" s="46" t="s">
        <v>100</v>
      </c>
      <c r="C248" s="47">
        <v>39124</v>
      </c>
      <c r="D248" s="46" t="s">
        <v>99</v>
      </c>
      <c r="E248" s="46" t="s">
        <v>19</v>
      </c>
      <c r="F248" s="46">
        <v>90</v>
      </c>
      <c r="G248" s="46">
        <v>2</v>
      </c>
      <c r="H248" s="46">
        <v>0</v>
      </c>
      <c r="I248" s="46">
        <v>6</v>
      </c>
      <c r="J248" s="46">
        <v>4</v>
      </c>
      <c r="K248" s="46">
        <v>0</v>
      </c>
      <c r="L248" s="46">
        <v>5</v>
      </c>
      <c r="M248" s="46">
        <v>0</v>
      </c>
      <c r="N248" s="48">
        <v>0</v>
      </c>
    </row>
    <row r="249" spans="1:14">
      <c r="A249" s="45" t="s">
        <v>97</v>
      </c>
      <c r="B249" s="46" t="s">
        <v>119</v>
      </c>
      <c r="C249" s="47">
        <v>39131</v>
      </c>
      <c r="D249" s="46" t="s">
        <v>99</v>
      </c>
      <c r="E249" s="46" t="s">
        <v>85</v>
      </c>
      <c r="F249" s="46">
        <v>90</v>
      </c>
      <c r="G249" s="46">
        <v>1</v>
      </c>
      <c r="H249" s="46">
        <v>0</v>
      </c>
      <c r="I249" s="46">
        <v>3</v>
      </c>
      <c r="J249" s="46">
        <v>1</v>
      </c>
      <c r="K249" s="46">
        <v>3</v>
      </c>
      <c r="L249" s="46">
        <v>1</v>
      </c>
      <c r="M249" s="46">
        <v>1</v>
      </c>
      <c r="N249" s="48">
        <v>0</v>
      </c>
    </row>
    <row r="250" spans="1:14">
      <c r="A250" s="45" t="s">
        <v>97</v>
      </c>
      <c r="B250" s="46" t="s">
        <v>199</v>
      </c>
      <c r="C250" s="47">
        <v>39134</v>
      </c>
      <c r="D250" s="46" t="s">
        <v>151</v>
      </c>
      <c r="E250" s="46" t="s">
        <v>40</v>
      </c>
      <c r="F250" s="46">
        <v>90</v>
      </c>
      <c r="G250" s="46">
        <v>0</v>
      </c>
      <c r="H250" s="46">
        <v>0</v>
      </c>
      <c r="I250" s="46">
        <v>1</v>
      </c>
      <c r="J250" s="46">
        <v>0</v>
      </c>
      <c r="K250" s="46">
        <v>1</v>
      </c>
      <c r="L250" s="46">
        <v>0</v>
      </c>
      <c r="M250" s="46">
        <v>0</v>
      </c>
      <c r="N250" s="48">
        <v>0</v>
      </c>
    </row>
    <row r="251" spans="1:14">
      <c r="A251" s="45" t="s">
        <v>97</v>
      </c>
      <c r="B251" s="46" t="s">
        <v>123</v>
      </c>
      <c r="C251" s="47">
        <v>39138</v>
      </c>
      <c r="D251" s="46" t="s">
        <v>99</v>
      </c>
      <c r="E251" s="46" t="s">
        <v>59</v>
      </c>
      <c r="F251" s="46">
        <v>90</v>
      </c>
      <c r="G251" s="46">
        <v>0</v>
      </c>
      <c r="H251" s="46">
        <v>1</v>
      </c>
      <c r="I251" s="46">
        <v>6</v>
      </c>
      <c r="J251" s="46">
        <v>4</v>
      </c>
      <c r="K251" s="46">
        <v>0</v>
      </c>
      <c r="L251" s="46">
        <v>7</v>
      </c>
      <c r="M251" s="46">
        <v>0</v>
      </c>
      <c r="N251" s="48">
        <v>0</v>
      </c>
    </row>
    <row r="252" spans="1:14">
      <c r="A252" s="45" t="s">
        <v>97</v>
      </c>
      <c r="B252" s="46" t="s">
        <v>98</v>
      </c>
      <c r="C252" s="47">
        <v>39141</v>
      </c>
      <c r="D252" s="46" t="s">
        <v>193</v>
      </c>
      <c r="E252" s="46" t="s">
        <v>198</v>
      </c>
      <c r="F252" s="46">
        <v>90</v>
      </c>
      <c r="G252" s="46">
        <v>0</v>
      </c>
      <c r="H252" s="46">
        <v>0</v>
      </c>
      <c r="I252" s="46">
        <v>0</v>
      </c>
      <c r="J252" s="46">
        <v>0</v>
      </c>
      <c r="K252" s="46">
        <v>0</v>
      </c>
      <c r="L252" s="46">
        <v>0</v>
      </c>
      <c r="M252" s="46">
        <v>0</v>
      </c>
      <c r="N252" s="48">
        <v>0</v>
      </c>
    </row>
    <row r="253" spans="1:14">
      <c r="A253" s="45" t="s">
        <v>97</v>
      </c>
      <c r="B253" s="46" t="s">
        <v>122</v>
      </c>
      <c r="C253" s="47">
        <v>39144</v>
      </c>
      <c r="D253" s="46" t="s">
        <v>99</v>
      </c>
      <c r="E253" s="46" t="s">
        <v>85</v>
      </c>
      <c r="F253" s="46">
        <v>90</v>
      </c>
      <c r="G253" s="46">
        <v>1</v>
      </c>
      <c r="H253" s="46">
        <v>0</v>
      </c>
      <c r="I253" s="46">
        <v>4</v>
      </c>
      <c r="J253" s="46">
        <v>3</v>
      </c>
      <c r="K253" s="46">
        <v>2</v>
      </c>
      <c r="L253" s="46">
        <v>4</v>
      </c>
      <c r="M253" s="46">
        <v>0</v>
      </c>
      <c r="N253" s="48">
        <v>0</v>
      </c>
    </row>
    <row r="254" spans="1:14">
      <c r="A254" s="45" t="s">
        <v>97</v>
      </c>
      <c r="B254" s="46" t="s">
        <v>196</v>
      </c>
      <c r="C254" s="47">
        <v>39147</v>
      </c>
      <c r="D254" s="46" t="s">
        <v>151</v>
      </c>
      <c r="E254" s="46" t="s">
        <v>197</v>
      </c>
      <c r="F254" s="46">
        <v>90</v>
      </c>
      <c r="G254" s="46">
        <v>0</v>
      </c>
      <c r="H254" s="46">
        <v>0</v>
      </c>
      <c r="I254" s="46">
        <v>5</v>
      </c>
      <c r="J254" s="46">
        <v>1</v>
      </c>
      <c r="K254" s="46">
        <v>1</v>
      </c>
      <c r="L254" s="46">
        <v>0</v>
      </c>
      <c r="M254" s="46">
        <v>0</v>
      </c>
      <c r="N254" s="48">
        <v>0</v>
      </c>
    </row>
    <row r="255" spans="1:14">
      <c r="A255" s="45" t="s">
        <v>97</v>
      </c>
      <c r="B255" s="46" t="s">
        <v>160</v>
      </c>
      <c r="C255" s="47">
        <v>39151</v>
      </c>
      <c r="D255" s="46" t="s">
        <v>99</v>
      </c>
      <c r="E255" s="46" t="s">
        <v>131</v>
      </c>
      <c r="F255" s="46">
        <v>90</v>
      </c>
      <c r="G255" s="46">
        <v>0</v>
      </c>
      <c r="H255" s="46">
        <v>1</v>
      </c>
      <c r="I255" s="46">
        <v>2</v>
      </c>
      <c r="J255" s="46">
        <v>1</v>
      </c>
      <c r="K255" s="46">
        <v>2</v>
      </c>
      <c r="L255" s="46">
        <v>4</v>
      </c>
      <c r="M255" s="46">
        <v>0</v>
      </c>
      <c r="N255" s="48">
        <v>0</v>
      </c>
    </row>
    <row r="256" spans="1:14">
      <c r="A256" s="45" t="s">
        <v>97</v>
      </c>
      <c r="B256" s="46" t="s">
        <v>195</v>
      </c>
      <c r="C256" s="47">
        <v>39158</v>
      </c>
      <c r="D256" s="46" t="s">
        <v>99</v>
      </c>
      <c r="E256" s="46" t="s">
        <v>95</v>
      </c>
      <c r="F256" s="46">
        <v>90</v>
      </c>
      <c r="G256" s="46">
        <v>0</v>
      </c>
      <c r="H256" s="46">
        <v>0</v>
      </c>
      <c r="I256" s="46">
        <v>1</v>
      </c>
      <c r="J256" s="46">
        <v>1</v>
      </c>
      <c r="K256" s="46">
        <v>1</v>
      </c>
      <c r="L256" s="46">
        <v>1</v>
      </c>
      <c r="M256" s="46">
        <v>0</v>
      </c>
      <c r="N256" s="48">
        <v>0</v>
      </c>
    </row>
    <row r="257" spans="1:14">
      <c r="A257" s="45" t="s">
        <v>97</v>
      </c>
      <c r="B257" s="46" t="s">
        <v>134</v>
      </c>
      <c r="C257" s="47">
        <v>39172</v>
      </c>
      <c r="D257" s="46" t="s">
        <v>99</v>
      </c>
      <c r="E257" s="46" t="s">
        <v>63</v>
      </c>
      <c r="F257" s="46">
        <v>90</v>
      </c>
      <c r="G257" s="46">
        <v>0</v>
      </c>
      <c r="H257" s="46">
        <v>1</v>
      </c>
      <c r="I257" s="46">
        <v>7</v>
      </c>
      <c r="J257" s="46">
        <v>2</v>
      </c>
      <c r="K257" s="46">
        <v>1</v>
      </c>
      <c r="L257" s="46">
        <v>6</v>
      </c>
      <c r="M257" s="46">
        <v>1</v>
      </c>
      <c r="N257" s="48">
        <v>0</v>
      </c>
    </row>
    <row r="258" spans="1:14">
      <c r="A258" s="45" t="s">
        <v>97</v>
      </c>
      <c r="B258" s="46" t="s">
        <v>98</v>
      </c>
      <c r="C258" s="47">
        <v>39179</v>
      </c>
      <c r="D258" s="46" t="s">
        <v>99</v>
      </c>
      <c r="E258" s="46" t="s">
        <v>17</v>
      </c>
      <c r="F258" s="46">
        <v>90</v>
      </c>
      <c r="G258" s="46">
        <v>0</v>
      </c>
      <c r="H258" s="46">
        <v>0</v>
      </c>
      <c r="I258" s="46">
        <v>1</v>
      </c>
      <c r="J258" s="46">
        <v>0</v>
      </c>
      <c r="K258" s="46">
        <v>5</v>
      </c>
      <c r="L258" s="46">
        <v>2</v>
      </c>
      <c r="M258" s="46">
        <v>1</v>
      </c>
      <c r="N258" s="48">
        <v>0</v>
      </c>
    </row>
    <row r="259" spans="1:14">
      <c r="A259" s="45" t="s">
        <v>97</v>
      </c>
      <c r="B259" s="46" t="s">
        <v>155</v>
      </c>
      <c r="C259" s="47">
        <v>39194</v>
      </c>
      <c r="D259" s="46" t="s">
        <v>99</v>
      </c>
      <c r="E259" s="46" t="s">
        <v>158</v>
      </c>
      <c r="F259" s="46">
        <v>90</v>
      </c>
      <c r="G259" s="46">
        <v>0</v>
      </c>
      <c r="H259" s="46">
        <v>0</v>
      </c>
      <c r="I259" s="46">
        <v>7</v>
      </c>
      <c r="J259" s="46">
        <v>4</v>
      </c>
      <c r="K259" s="46">
        <v>1</v>
      </c>
      <c r="L259" s="46">
        <v>3</v>
      </c>
      <c r="M259" s="46">
        <v>0</v>
      </c>
      <c r="N259" s="48">
        <v>0</v>
      </c>
    </row>
    <row r="260" spans="1:14">
      <c r="A260" s="45" t="s">
        <v>97</v>
      </c>
      <c r="B260" s="46" t="s">
        <v>156</v>
      </c>
      <c r="C260" s="47">
        <v>39201</v>
      </c>
      <c r="D260" s="46" t="s">
        <v>99</v>
      </c>
      <c r="E260" s="46" t="s">
        <v>31</v>
      </c>
      <c r="F260" s="46">
        <v>90</v>
      </c>
      <c r="G260" s="46">
        <v>0</v>
      </c>
      <c r="H260" s="46">
        <v>0</v>
      </c>
      <c r="I260" s="46">
        <v>8</v>
      </c>
      <c r="J260" s="46">
        <v>4</v>
      </c>
      <c r="K260" s="46">
        <v>1</v>
      </c>
      <c r="L260" s="46">
        <v>3</v>
      </c>
      <c r="M260" s="46">
        <v>0</v>
      </c>
      <c r="N260" s="48">
        <v>0</v>
      </c>
    </row>
    <row r="261" spans="1:14">
      <c r="A261" s="45" t="s">
        <v>97</v>
      </c>
      <c r="B261" s="46" t="s">
        <v>130</v>
      </c>
      <c r="C261" s="47">
        <v>39207</v>
      </c>
      <c r="D261" s="46" t="s">
        <v>99</v>
      </c>
      <c r="E261" s="46" t="s">
        <v>82</v>
      </c>
      <c r="F261" s="46">
        <v>90</v>
      </c>
      <c r="G261" s="46">
        <v>0</v>
      </c>
      <c r="H261" s="46">
        <v>2</v>
      </c>
      <c r="I261" s="46">
        <v>2</v>
      </c>
      <c r="J261" s="46">
        <v>1</v>
      </c>
      <c r="K261" s="46">
        <v>0</v>
      </c>
      <c r="L261" s="46">
        <v>3</v>
      </c>
      <c r="M261" s="46">
        <v>0</v>
      </c>
      <c r="N261" s="48">
        <v>0</v>
      </c>
    </row>
    <row r="262" spans="1:14">
      <c r="A262" s="45" t="s">
        <v>97</v>
      </c>
      <c r="B262" s="46" t="s">
        <v>159</v>
      </c>
      <c r="C262" s="47">
        <v>39212</v>
      </c>
      <c r="D262" s="46" t="s">
        <v>193</v>
      </c>
      <c r="E262" s="46" t="s">
        <v>194</v>
      </c>
      <c r="F262" s="46">
        <v>90</v>
      </c>
      <c r="G262" s="46">
        <v>0</v>
      </c>
      <c r="H262" s="46">
        <v>0</v>
      </c>
      <c r="I262" s="46">
        <v>0</v>
      </c>
      <c r="J262" s="46">
        <v>0</v>
      </c>
      <c r="K262" s="46">
        <v>0</v>
      </c>
      <c r="L262" s="46">
        <v>0</v>
      </c>
      <c r="M262" s="46">
        <v>0</v>
      </c>
      <c r="N262" s="48">
        <v>0</v>
      </c>
    </row>
    <row r="263" spans="1:14">
      <c r="A263" s="45" t="s">
        <v>97</v>
      </c>
      <c r="B263" s="46" t="s">
        <v>128</v>
      </c>
      <c r="C263" s="47">
        <v>39215</v>
      </c>
      <c r="D263" s="46" t="s">
        <v>99</v>
      </c>
      <c r="E263" s="46" t="s">
        <v>22</v>
      </c>
      <c r="F263" s="46">
        <v>90</v>
      </c>
      <c r="G263" s="46">
        <v>1</v>
      </c>
      <c r="H263" s="46">
        <v>0</v>
      </c>
      <c r="I263" s="46">
        <v>1</v>
      </c>
      <c r="J263" s="46">
        <v>1</v>
      </c>
      <c r="K263" s="46">
        <v>1</v>
      </c>
      <c r="L263" s="46">
        <v>4</v>
      </c>
      <c r="M263" s="46">
        <v>0</v>
      </c>
      <c r="N263" s="48">
        <v>0</v>
      </c>
    </row>
    <row r="264" spans="1:14">
      <c r="A264" s="45" t="s">
        <v>97</v>
      </c>
      <c r="B264" s="46" t="s">
        <v>128</v>
      </c>
      <c r="C264" s="47">
        <v>39215</v>
      </c>
      <c r="D264" s="46" t="s">
        <v>99</v>
      </c>
      <c r="E264" s="46" t="s">
        <v>22</v>
      </c>
      <c r="F264" s="46">
        <v>90</v>
      </c>
      <c r="G264" s="46">
        <v>1</v>
      </c>
      <c r="H264" s="46">
        <v>0</v>
      </c>
      <c r="I264" s="46">
        <v>1</v>
      </c>
      <c r="J264" s="46">
        <v>1</v>
      </c>
      <c r="K264" s="46">
        <v>1</v>
      </c>
      <c r="L264" s="46">
        <v>4</v>
      </c>
      <c r="M264" s="46">
        <v>0</v>
      </c>
      <c r="N264" s="48">
        <v>0</v>
      </c>
    </row>
    <row r="265" spans="1:14">
      <c r="A265" s="45" t="s">
        <v>97</v>
      </c>
      <c r="B265" s="46" t="s">
        <v>139</v>
      </c>
      <c r="C265" s="47">
        <v>39222</v>
      </c>
      <c r="D265" s="46" t="s">
        <v>99</v>
      </c>
      <c r="E265" s="46" t="s">
        <v>192</v>
      </c>
      <c r="F265" s="46">
        <v>90</v>
      </c>
      <c r="G265" s="46">
        <v>1</v>
      </c>
      <c r="H265" s="46">
        <v>0</v>
      </c>
      <c r="I265" s="46">
        <v>5</v>
      </c>
      <c r="J265" s="46">
        <v>2</v>
      </c>
      <c r="K265" s="46">
        <v>0</v>
      </c>
      <c r="L265" s="46">
        <v>1</v>
      </c>
      <c r="M265" s="46">
        <v>0</v>
      </c>
      <c r="N265" s="48">
        <v>0</v>
      </c>
    </row>
    <row r="266" spans="1:14">
      <c r="A266" s="45" t="s">
        <v>97</v>
      </c>
      <c r="B266" s="46" t="s">
        <v>148</v>
      </c>
      <c r="C266" s="47">
        <v>39228</v>
      </c>
      <c r="D266" s="46" t="s">
        <v>99</v>
      </c>
      <c r="E266" s="46" t="s">
        <v>31</v>
      </c>
      <c r="F266" s="46">
        <v>90</v>
      </c>
      <c r="G266" s="46">
        <v>1</v>
      </c>
      <c r="H266" s="46">
        <v>0</v>
      </c>
      <c r="I266" s="46">
        <v>2</v>
      </c>
      <c r="J266" s="46">
        <v>2</v>
      </c>
      <c r="K266" s="46">
        <v>0</v>
      </c>
      <c r="L266" s="46">
        <v>1</v>
      </c>
      <c r="M266" s="46">
        <v>0</v>
      </c>
      <c r="N266" s="48">
        <v>1</v>
      </c>
    </row>
    <row r="267" spans="1:14">
      <c r="A267" s="45" t="s">
        <v>97</v>
      </c>
      <c r="B267" s="46" t="s">
        <v>190</v>
      </c>
      <c r="C267" s="47">
        <v>39250</v>
      </c>
      <c r="D267" s="46" t="s">
        <v>99</v>
      </c>
      <c r="E267" s="46" t="s">
        <v>191</v>
      </c>
      <c r="F267" s="46">
        <v>90</v>
      </c>
      <c r="G267" s="46">
        <v>1</v>
      </c>
      <c r="H267" s="46">
        <v>0</v>
      </c>
      <c r="I267" s="46">
        <v>7</v>
      </c>
      <c r="J267" s="46">
        <v>4</v>
      </c>
      <c r="K267" s="46">
        <v>0</v>
      </c>
      <c r="L267" s="46">
        <v>0</v>
      </c>
      <c r="M267" s="46">
        <v>0</v>
      </c>
      <c r="N267" s="48">
        <v>0</v>
      </c>
    </row>
    <row r="268" spans="1:14">
      <c r="A268" s="57" t="s">
        <v>97</v>
      </c>
      <c r="B268" s="61" t="s">
        <v>125</v>
      </c>
      <c r="C268" s="59">
        <v>39320</v>
      </c>
      <c r="D268" s="58" t="s">
        <v>99</v>
      </c>
      <c r="E268" s="58" t="s">
        <v>33</v>
      </c>
      <c r="F268" s="58">
        <v>90</v>
      </c>
      <c r="G268" s="58">
        <v>0</v>
      </c>
      <c r="H268" s="58">
        <v>0</v>
      </c>
      <c r="I268" s="58">
        <v>2</v>
      </c>
      <c r="J268" s="58">
        <v>0</v>
      </c>
      <c r="K268" s="58">
        <v>0</v>
      </c>
      <c r="L268" s="58">
        <v>0</v>
      </c>
      <c r="M268" s="58">
        <v>0</v>
      </c>
      <c r="N268" s="60">
        <v>0</v>
      </c>
    </row>
    <row r="269" spans="1:14">
      <c r="A269" s="57" t="s">
        <v>97</v>
      </c>
      <c r="B269" s="61" t="s">
        <v>123</v>
      </c>
      <c r="C269" s="59">
        <v>39327</v>
      </c>
      <c r="D269" s="58" t="s">
        <v>99</v>
      </c>
      <c r="E269" s="58" t="s">
        <v>26</v>
      </c>
      <c r="F269" s="58">
        <v>90</v>
      </c>
      <c r="G269" s="58">
        <v>2</v>
      </c>
      <c r="H269" s="58">
        <v>1</v>
      </c>
      <c r="I269" s="58">
        <v>4</v>
      </c>
      <c r="J269" s="58">
        <v>3</v>
      </c>
      <c r="K269" s="58">
        <v>1</v>
      </c>
      <c r="L269" s="58">
        <v>1</v>
      </c>
      <c r="M269" s="58">
        <v>0</v>
      </c>
      <c r="N269" s="60">
        <v>0</v>
      </c>
    </row>
    <row r="270" spans="1:14">
      <c r="A270" s="57" t="s">
        <v>97</v>
      </c>
      <c r="B270" s="61" t="s">
        <v>121</v>
      </c>
      <c r="C270" s="59">
        <v>39341</v>
      </c>
      <c r="D270" s="58" t="s">
        <v>99</v>
      </c>
      <c r="E270" s="58" t="s">
        <v>33</v>
      </c>
      <c r="F270" s="58">
        <v>90</v>
      </c>
      <c r="G270" s="58">
        <v>0</v>
      </c>
      <c r="H270" s="58">
        <v>0</v>
      </c>
      <c r="I270" s="58">
        <v>1</v>
      </c>
      <c r="J270" s="58">
        <v>1</v>
      </c>
      <c r="K270" s="58">
        <v>0</v>
      </c>
      <c r="L270" s="58">
        <v>4</v>
      </c>
      <c r="M270" s="58">
        <v>0</v>
      </c>
      <c r="N270" s="60">
        <v>0</v>
      </c>
    </row>
    <row r="271" spans="1:14">
      <c r="A271" s="57" t="s">
        <v>97</v>
      </c>
      <c r="B271" s="61" t="s">
        <v>52</v>
      </c>
      <c r="C271" s="59">
        <v>39344</v>
      </c>
      <c r="D271" s="58" t="s">
        <v>151</v>
      </c>
      <c r="E271" s="58" t="s">
        <v>59</v>
      </c>
      <c r="F271" s="58">
        <v>90</v>
      </c>
      <c r="G271" s="58">
        <v>0</v>
      </c>
      <c r="H271" s="58">
        <v>0</v>
      </c>
      <c r="I271" s="58">
        <v>1</v>
      </c>
      <c r="J271" s="58">
        <v>0</v>
      </c>
      <c r="K271" s="58">
        <v>0</v>
      </c>
      <c r="L271" s="58">
        <v>3</v>
      </c>
      <c r="M271" s="58">
        <v>0</v>
      </c>
      <c r="N271" s="60">
        <v>0</v>
      </c>
    </row>
    <row r="272" spans="1:14">
      <c r="A272" s="57" t="s">
        <v>97</v>
      </c>
      <c r="B272" s="61" t="s">
        <v>226</v>
      </c>
      <c r="C272" s="59">
        <v>39357</v>
      </c>
      <c r="D272" s="58" t="s">
        <v>151</v>
      </c>
      <c r="E272" s="58" t="s">
        <v>82</v>
      </c>
      <c r="F272" s="58">
        <v>90</v>
      </c>
      <c r="G272" s="58">
        <v>0</v>
      </c>
      <c r="H272" s="58">
        <v>0</v>
      </c>
      <c r="I272" s="58">
        <v>3</v>
      </c>
      <c r="J272" s="58">
        <v>2</v>
      </c>
      <c r="K272" s="58">
        <v>0</v>
      </c>
      <c r="L272" s="58">
        <v>2</v>
      </c>
      <c r="M272" s="58">
        <v>0</v>
      </c>
      <c r="N272" s="60">
        <v>0</v>
      </c>
    </row>
    <row r="273" spans="1:14">
      <c r="A273" s="57" t="s">
        <v>97</v>
      </c>
      <c r="B273" s="61" t="s">
        <v>120</v>
      </c>
      <c r="C273" s="59">
        <v>39362</v>
      </c>
      <c r="D273" s="58" t="s">
        <v>99</v>
      </c>
      <c r="E273" s="58" t="s">
        <v>59</v>
      </c>
      <c r="F273" s="58">
        <v>90</v>
      </c>
      <c r="G273" s="58">
        <v>0</v>
      </c>
      <c r="H273" s="58">
        <v>1</v>
      </c>
      <c r="I273" s="58">
        <v>1</v>
      </c>
      <c r="J273" s="58">
        <v>0</v>
      </c>
      <c r="K273" s="58">
        <v>2</v>
      </c>
      <c r="L273" s="58">
        <v>2</v>
      </c>
      <c r="M273" s="58">
        <v>0</v>
      </c>
      <c r="N273" s="60">
        <v>0</v>
      </c>
    </row>
    <row r="274" spans="1:14">
      <c r="A274" s="57" t="s">
        <v>76</v>
      </c>
      <c r="B274" s="61" t="s">
        <v>225</v>
      </c>
      <c r="C274" s="59">
        <v>39369</v>
      </c>
      <c r="D274" s="58" t="s">
        <v>216</v>
      </c>
      <c r="E274" s="58" t="s">
        <v>33</v>
      </c>
      <c r="F274" s="58">
        <v>90</v>
      </c>
      <c r="G274" s="58">
        <v>0</v>
      </c>
      <c r="H274" s="58">
        <v>0</v>
      </c>
      <c r="I274" s="58">
        <v>2</v>
      </c>
      <c r="J274" s="58">
        <v>2</v>
      </c>
      <c r="K274" s="58">
        <v>0</v>
      </c>
      <c r="L274" s="58">
        <v>3</v>
      </c>
      <c r="M274" s="58">
        <v>0</v>
      </c>
      <c r="N274" s="60">
        <v>0</v>
      </c>
    </row>
    <row r="275" spans="1:14">
      <c r="A275" s="57" t="s">
        <v>76</v>
      </c>
      <c r="B275" s="61" t="s">
        <v>219</v>
      </c>
      <c r="C275" s="59">
        <v>39372</v>
      </c>
      <c r="D275" s="58" t="s">
        <v>216</v>
      </c>
      <c r="E275" s="58" t="s">
        <v>35</v>
      </c>
      <c r="F275" s="58">
        <v>90</v>
      </c>
      <c r="G275" s="58">
        <v>1</v>
      </c>
      <c r="H275" s="58">
        <v>0</v>
      </c>
      <c r="I275" s="58">
        <v>2</v>
      </c>
      <c r="J275" s="58">
        <v>1</v>
      </c>
      <c r="K275" s="58">
        <v>2</v>
      </c>
      <c r="L275" s="58">
        <v>3</v>
      </c>
      <c r="M275" s="58">
        <v>0</v>
      </c>
      <c r="N275" s="60">
        <v>0</v>
      </c>
    </row>
    <row r="276" spans="1:14">
      <c r="A276" s="57" t="s">
        <v>97</v>
      </c>
      <c r="B276" s="61" t="s">
        <v>45</v>
      </c>
      <c r="C276" s="59">
        <v>39378</v>
      </c>
      <c r="D276" s="58" t="s">
        <v>151</v>
      </c>
      <c r="E276" s="58" t="s">
        <v>33</v>
      </c>
      <c r="F276" s="58">
        <v>90</v>
      </c>
      <c r="G276" s="58">
        <v>0</v>
      </c>
      <c r="H276" s="58">
        <v>0</v>
      </c>
      <c r="I276" s="58">
        <v>6</v>
      </c>
      <c r="J276" s="58">
        <v>0</v>
      </c>
      <c r="K276" s="58">
        <v>2</v>
      </c>
      <c r="L276" s="58">
        <v>7</v>
      </c>
      <c r="M276" s="58">
        <v>0</v>
      </c>
      <c r="N276" s="60">
        <v>0</v>
      </c>
    </row>
    <row r="277" spans="1:14">
      <c r="A277" s="57" t="s">
        <v>97</v>
      </c>
      <c r="B277" s="61" t="s">
        <v>224</v>
      </c>
      <c r="C277" s="59">
        <v>39383</v>
      </c>
      <c r="D277" s="58" t="s">
        <v>99</v>
      </c>
      <c r="E277" s="58" t="s">
        <v>19</v>
      </c>
      <c r="F277" s="58">
        <v>90</v>
      </c>
      <c r="G277" s="58">
        <v>0</v>
      </c>
      <c r="H277" s="58">
        <v>0</v>
      </c>
      <c r="I277" s="58">
        <v>1</v>
      </c>
      <c r="J277" s="58">
        <v>1</v>
      </c>
      <c r="K277" s="58">
        <v>0</v>
      </c>
      <c r="L277" s="58">
        <v>1</v>
      </c>
      <c r="M277" s="58">
        <v>0</v>
      </c>
      <c r="N277" s="60">
        <v>0</v>
      </c>
    </row>
    <row r="278" spans="1:14">
      <c r="A278" s="57" t="s">
        <v>97</v>
      </c>
      <c r="B278" s="61" t="s">
        <v>106</v>
      </c>
      <c r="C278" s="59">
        <v>39387</v>
      </c>
      <c r="D278" s="58" t="s">
        <v>99</v>
      </c>
      <c r="E278" s="58" t="s">
        <v>22</v>
      </c>
      <c r="F278" s="58">
        <v>90</v>
      </c>
      <c r="G278" s="58">
        <v>1</v>
      </c>
      <c r="H278" s="58">
        <v>0</v>
      </c>
      <c r="I278" s="58">
        <v>4</v>
      </c>
      <c r="J278" s="58">
        <v>2</v>
      </c>
      <c r="K278" s="58">
        <v>2</v>
      </c>
      <c r="L278" s="58">
        <v>1</v>
      </c>
      <c r="M278" s="58">
        <v>0</v>
      </c>
      <c r="N278" s="60">
        <v>0</v>
      </c>
    </row>
    <row r="279" spans="1:14">
      <c r="A279" s="57" t="s">
        <v>97</v>
      </c>
      <c r="B279" s="61" t="s">
        <v>128</v>
      </c>
      <c r="C279" s="59">
        <v>39390</v>
      </c>
      <c r="D279" s="58" t="s">
        <v>99</v>
      </c>
      <c r="E279" s="58" t="s">
        <v>59</v>
      </c>
      <c r="F279" s="58">
        <v>90</v>
      </c>
      <c r="G279" s="58">
        <v>2</v>
      </c>
      <c r="H279" s="58">
        <v>0</v>
      </c>
      <c r="I279" s="58">
        <v>8</v>
      </c>
      <c r="J279" s="58">
        <v>3</v>
      </c>
      <c r="K279" s="58">
        <v>0</v>
      </c>
      <c r="L279" s="58">
        <v>2</v>
      </c>
      <c r="M279" s="58">
        <v>0</v>
      </c>
      <c r="N279" s="60">
        <v>0</v>
      </c>
    </row>
    <row r="280" spans="1:14">
      <c r="A280" s="57" t="s">
        <v>97</v>
      </c>
      <c r="B280" s="61" t="s">
        <v>41</v>
      </c>
      <c r="C280" s="59">
        <v>39393</v>
      </c>
      <c r="D280" s="58" t="s">
        <v>151</v>
      </c>
      <c r="E280" s="58" t="s">
        <v>19</v>
      </c>
      <c r="F280" s="58">
        <v>90</v>
      </c>
      <c r="G280" s="58">
        <v>0</v>
      </c>
      <c r="H280" s="58">
        <v>0</v>
      </c>
      <c r="I280" s="58">
        <v>2</v>
      </c>
      <c r="J280" s="58">
        <v>2</v>
      </c>
      <c r="K280" s="58">
        <v>1</v>
      </c>
      <c r="L280" s="58">
        <v>1</v>
      </c>
      <c r="M280" s="58">
        <v>0</v>
      </c>
      <c r="N280" s="60">
        <v>0</v>
      </c>
    </row>
    <row r="281" spans="1:14">
      <c r="A281" s="57" t="s">
        <v>97</v>
      </c>
      <c r="B281" s="61" t="s">
        <v>159</v>
      </c>
      <c r="C281" s="59">
        <v>39396</v>
      </c>
      <c r="D281" s="58" t="s">
        <v>99</v>
      </c>
      <c r="E281" s="58" t="s">
        <v>158</v>
      </c>
      <c r="F281" s="58">
        <v>90</v>
      </c>
      <c r="G281" s="58">
        <v>0</v>
      </c>
      <c r="H281" s="58">
        <v>0</v>
      </c>
      <c r="I281" s="58">
        <v>1</v>
      </c>
      <c r="J281" s="58">
        <v>0</v>
      </c>
      <c r="K281" s="58">
        <v>0</v>
      </c>
      <c r="L281" s="58">
        <v>3</v>
      </c>
      <c r="M281" s="58">
        <v>0</v>
      </c>
      <c r="N281" s="60">
        <v>0</v>
      </c>
    </row>
    <row r="282" spans="1:14">
      <c r="A282" s="57" t="s">
        <v>76</v>
      </c>
      <c r="B282" s="61" t="s">
        <v>223</v>
      </c>
      <c r="C282" s="59">
        <v>39404</v>
      </c>
      <c r="D282" s="58" t="s">
        <v>216</v>
      </c>
      <c r="E282" s="58" t="s">
        <v>22</v>
      </c>
      <c r="F282" s="58">
        <v>90</v>
      </c>
      <c r="G282" s="58">
        <v>0</v>
      </c>
      <c r="H282" s="58">
        <v>0</v>
      </c>
      <c r="I282" s="58">
        <v>2</v>
      </c>
      <c r="J282" s="58">
        <v>1</v>
      </c>
      <c r="K282" s="58">
        <v>0</v>
      </c>
      <c r="L282" s="58">
        <v>4</v>
      </c>
      <c r="M282" s="58">
        <v>0</v>
      </c>
      <c r="N282" s="60">
        <v>0</v>
      </c>
    </row>
    <row r="283" spans="1:14">
      <c r="A283" s="57" t="s">
        <v>76</v>
      </c>
      <c r="B283" s="61" t="s">
        <v>222</v>
      </c>
      <c r="C283" s="59">
        <v>39407</v>
      </c>
      <c r="D283" s="58" t="s">
        <v>216</v>
      </c>
      <c r="E283" s="58" t="s">
        <v>63</v>
      </c>
      <c r="F283" s="58">
        <v>60</v>
      </c>
      <c r="G283" s="58">
        <v>0</v>
      </c>
      <c r="H283" s="58">
        <v>0</v>
      </c>
      <c r="I283" s="58">
        <v>0</v>
      </c>
      <c r="J283" s="58">
        <v>0</v>
      </c>
      <c r="K283" s="58">
        <v>0</v>
      </c>
      <c r="L283" s="58">
        <v>0</v>
      </c>
      <c r="M283" s="58">
        <v>0</v>
      </c>
      <c r="N283" s="60">
        <v>0</v>
      </c>
    </row>
    <row r="284" spans="1:14">
      <c r="A284" s="57" t="s">
        <v>97</v>
      </c>
      <c r="B284" s="61" t="s">
        <v>134</v>
      </c>
      <c r="C284" s="59">
        <v>39425</v>
      </c>
      <c r="D284" s="58" t="s">
        <v>99</v>
      </c>
      <c r="E284" s="58" t="s">
        <v>63</v>
      </c>
      <c r="F284" s="58">
        <v>90</v>
      </c>
      <c r="G284" s="58">
        <v>1</v>
      </c>
      <c r="H284" s="58">
        <v>0</v>
      </c>
      <c r="I284" s="58">
        <v>5</v>
      </c>
      <c r="J284" s="58">
        <v>3</v>
      </c>
      <c r="K284" s="58">
        <v>1</v>
      </c>
      <c r="L284" s="58">
        <v>0</v>
      </c>
      <c r="M284" s="58">
        <v>0</v>
      </c>
      <c r="N284" s="60">
        <v>0</v>
      </c>
    </row>
    <row r="285" spans="1:14">
      <c r="A285" s="57" t="s">
        <v>97</v>
      </c>
      <c r="B285" s="61" t="s">
        <v>220</v>
      </c>
      <c r="C285" s="59">
        <v>39428</v>
      </c>
      <c r="D285" s="58" t="s">
        <v>151</v>
      </c>
      <c r="E285" s="58" t="s">
        <v>26</v>
      </c>
      <c r="F285" s="58">
        <v>90</v>
      </c>
      <c r="G285" s="58">
        <v>1</v>
      </c>
      <c r="H285" s="58">
        <v>1</v>
      </c>
      <c r="I285" s="58">
        <v>8</v>
      </c>
      <c r="J285" s="58">
        <v>3</v>
      </c>
      <c r="K285" s="58">
        <v>0</v>
      </c>
      <c r="L285" s="58">
        <v>1</v>
      </c>
      <c r="M285" s="58">
        <v>0</v>
      </c>
      <c r="N285" s="60">
        <v>0</v>
      </c>
    </row>
    <row r="286" spans="1:14">
      <c r="A286" s="57" t="s">
        <v>97</v>
      </c>
      <c r="B286" s="61" t="s">
        <v>119</v>
      </c>
      <c r="C286" s="59">
        <v>39431</v>
      </c>
      <c r="D286" s="58" t="s">
        <v>99</v>
      </c>
      <c r="E286" s="58" t="s">
        <v>67</v>
      </c>
      <c r="F286" s="58">
        <v>0</v>
      </c>
      <c r="G286" s="58"/>
      <c r="H286" s="58"/>
      <c r="I286" s="58"/>
      <c r="J286" s="58"/>
      <c r="K286" s="58"/>
      <c r="L286" s="58"/>
      <c r="M286" s="58"/>
      <c r="N286" s="60"/>
    </row>
    <row r="287" spans="1:14">
      <c r="A287" s="57" t="s">
        <v>97</v>
      </c>
      <c r="B287" s="61" t="s">
        <v>119</v>
      </c>
      <c r="C287" s="59">
        <v>39431</v>
      </c>
      <c r="D287" s="58" t="s">
        <v>99</v>
      </c>
      <c r="E287" s="58" t="s">
        <v>67</v>
      </c>
      <c r="F287" s="58">
        <v>0</v>
      </c>
      <c r="G287" s="58"/>
      <c r="H287" s="58"/>
      <c r="I287" s="58"/>
      <c r="J287" s="58"/>
      <c r="K287" s="58"/>
      <c r="L287" s="58"/>
      <c r="M287" s="58"/>
      <c r="N287" s="60"/>
    </row>
    <row r="288" spans="1:14">
      <c r="A288" s="57" t="s">
        <v>97</v>
      </c>
      <c r="B288" s="61" t="s">
        <v>160</v>
      </c>
      <c r="C288" s="59">
        <v>39439</v>
      </c>
      <c r="D288" s="58" t="s">
        <v>99</v>
      </c>
      <c r="E288" s="58" t="s">
        <v>64</v>
      </c>
      <c r="F288" s="58">
        <v>90</v>
      </c>
      <c r="G288" s="58">
        <v>0</v>
      </c>
      <c r="H288" s="58">
        <v>0</v>
      </c>
      <c r="I288" s="58">
        <v>2</v>
      </c>
      <c r="J288" s="58">
        <v>1</v>
      </c>
      <c r="K288" s="58">
        <v>1</v>
      </c>
      <c r="L288" s="58">
        <v>3</v>
      </c>
      <c r="M288" s="58">
        <v>0</v>
      </c>
      <c r="N288" s="60">
        <v>0</v>
      </c>
    </row>
    <row r="289" spans="1:14">
      <c r="A289" s="57" t="s">
        <v>97</v>
      </c>
      <c r="B289" s="61" t="s">
        <v>141</v>
      </c>
      <c r="C289" s="59">
        <v>39481</v>
      </c>
      <c r="D289" s="58" t="s">
        <v>99</v>
      </c>
      <c r="E289" s="58" t="s">
        <v>31</v>
      </c>
      <c r="F289" s="58">
        <v>67</v>
      </c>
      <c r="G289" s="58">
        <v>0</v>
      </c>
      <c r="H289" s="58">
        <v>0</v>
      </c>
      <c r="I289" s="58">
        <v>0</v>
      </c>
      <c r="J289" s="58">
        <v>0</v>
      </c>
      <c r="K289" s="58">
        <v>1</v>
      </c>
      <c r="L289" s="58">
        <v>0</v>
      </c>
      <c r="M289" s="58">
        <v>0</v>
      </c>
      <c r="N289" s="60">
        <v>0</v>
      </c>
    </row>
    <row r="290" spans="1:14">
      <c r="A290" s="57" t="s">
        <v>97</v>
      </c>
      <c r="B290" s="61" t="s">
        <v>122</v>
      </c>
      <c r="C290" s="59">
        <v>39487</v>
      </c>
      <c r="D290" s="58" t="s">
        <v>99</v>
      </c>
      <c r="E290" s="58" t="s">
        <v>22</v>
      </c>
      <c r="F290" s="58">
        <v>45</v>
      </c>
      <c r="G290" s="58">
        <v>0</v>
      </c>
      <c r="H290" s="58">
        <v>0</v>
      </c>
      <c r="I290" s="58">
        <v>4</v>
      </c>
      <c r="J290" s="58">
        <v>1</v>
      </c>
      <c r="K290" s="58">
        <v>1</v>
      </c>
      <c r="L290" s="58">
        <v>0</v>
      </c>
      <c r="M290" s="58">
        <v>0</v>
      </c>
      <c r="N290" s="60">
        <v>0</v>
      </c>
    </row>
    <row r="291" spans="1:14">
      <c r="A291" s="57" t="s">
        <v>97</v>
      </c>
      <c r="B291" s="61" t="s">
        <v>98</v>
      </c>
      <c r="C291" s="59">
        <v>39494</v>
      </c>
      <c r="D291" s="58" t="s">
        <v>99</v>
      </c>
      <c r="E291" s="58" t="s">
        <v>38</v>
      </c>
      <c r="F291" s="58">
        <v>73</v>
      </c>
      <c r="G291" s="58">
        <v>1</v>
      </c>
      <c r="H291" s="58">
        <v>0</v>
      </c>
      <c r="I291" s="58">
        <v>2</v>
      </c>
      <c r="J291" s="58">
        <v>1</v>
      </c>
      <c r="K291" s="58">
        <v>0</v>
      </c>
      <c r="L291" s="58">
        <v>3</v>
      </c>
      <c r="M291" s="58">
        <v>0</v>
      </c>
      <c r="N291" s="60">
        <v>0</v>
      </c>
    </row>
    <row r="292" spans="1:14">
      <c r="A292" s="57" t="s">
        <v>97</v>
      </c>
      <c r="B292" s="61" t="s">
        <v>113</v>
      </c>
      <c r="C292" s="59">
        <v>39498</v>
      </c>
      <c r="D292" s="58" t="s">
        <v>151</v>
      </c>
      <c r="E292" s="58" t="s">
        <v>79</v>
      </c>
      <c r="F292" s="58">
        <v>90</v>
      </c>
      <c r="G292" s="58">
        <v>0</v>
      </c>
      <c r="H292" s="58">
        <v>1</v>
      </c>
      <c r="I292" s="58">
        <v>3</v>
      </c>
      <c r="J292" s="58">
        <v>0</v>
      </c>
      <c r="K292" s="58">
        <v>2</v>
      </c>
      <c r="L292" s="58">
        <v>3</v>
      </c>
      <c r="M292" s="58">
        <v>0</v>
      </c>
      <c r="N292" s="60">
        <v>0</v>
      </c>
    </row>
    <row r="293" spans="1:14">
      <c r="A293" s="57" t="s">
        <v>97</v>
      </c>
      <c r="B293" s="61" t="s">
        <v>113</v>
      </c>
      <c r="C293" s="59">
        <v>39498</v>
      </c>
      <c r="D293" s="58" t="s">
        <v>151</v>
      </c>
      <c r="E293" s="58" t="s">
        <v>79</v>
      </c>
      <c r="F293" s="58">
        <v>72</v>
      </c>
      <c r="G293" s="58">
        <v>0</v>
      </c>
      <c r="H293" s="58">
        <v>1</v>
      </c>
      <c r="I293" s="58">
        <v>3</v>
      </c>
      <c r="J293" s="58">
        <v>0</v>
      </c>
      <c r="K293" s="58">
        <v>2</v>
      </c>
      <c r="L293" s="58">
        <v>3</v>
      </c>
      <c r="M293" s="58">
        <v>0</v>
      </c>
      <c r="N293" s="60">
        <v>0</v>
      </c>
    </row>
    <row r="294" spans="1:14">
      <c r="A294" s="57" t="s">
        <v>97</v>
      </c>
      <c r="B294" s="61" t="s">
        <v>156</v>
      </c>
      <c r="C294" s="59">
        <v>39502</v>
      </c>
      <c r="D294" s="58" t="s">
        <v>99</v>
      </c>
      <c r="E294" s="58" t="s">
        <v>175</v>
      </c>
      <c r="F294" s="58">
        <v>73</v>
      </c>
      <c r="G294" s="58">
        <v>0</v>
      </c>
      <c r="H294" s="58">
        <v>0</v>
      </c>
      <c r="I294" s="58">
        <v>3</v>
      </c>
      <c r="J294" s="58">
        <v>0</v>
      </c>
      <c r="K294" s="58">
        <v>0</v>
      </c>
      <c r="L294" s="58">
        <v>2</v>
      </c>
      <c r="M294" s="58">
        <v>0</v>
      </c>
      <c r="N294" s="60">
        <v>0</v>
      </c>
    </row>
    <row r="295" spans="1:14">
      <c r="A295" s="57" t="s">
        <v>97</v>
      </c>
      <c r="B295" s="61" t="s">
        <v>156</v>
      </c>
      <c r="C295" s="59">
        <v>39502</v>
      </c>
      <c r="D295" s="58" t="s">
        <v>99</v>
      </c>
      <c r="E295" s="58" t="s">
        <v>175</v>
      </c>
      <c r="F295" s="58">
        <v>73</v>
      </c>
      <c r="G295" s="58">
        <v>0</v>
      </c>
      <c r="H295" s="58">
        <v>0</v>
      </c>
      <c r="I295" s="58">
        <v>3</v>
      </c>
      <c r="J295" s="58">
        <v>0</v>
      </c>
      <c r="K295" s="58">
        <v>0</v>
      </c>
      <c r="L295" s="58">
        <v>2</v>
      </c>
      <c r="M295" s="58">
        <v>0</v>
      </c>
      <c r="N295" s="60">
        <v>0</v>
      </c>
    </row>
    <row r="296" spans="1:14">
      <c r="A296" s="57" t="s">
        <v>97</v>
      </c>
      <c r="B296" s="61" t="s">
        <v>139</v>
      </c>
      <c r="C296" s="59">
        <v>39508</v>
      </c>
      <c r="D296" s="58" t="s">
        <v>99</v>
      </c>
      <c r="E296" s="58" t="s">
        <v>149</v>
      </c>
      <c r="F296" s="58">
        <v>90</v>
      </c>
      <c r="G296" s="58">
        <v>1</v>
      </c>
      <c r="H296" s="58">
        <v>0</v>
      </c>
      <c r="I296" s="58">
        <v>5</v>
      </c>
      <c r="J296" s="58">
        <v>1</v>
      </c>
      <c r="K296" s="58">
        <v>1</v>
      </c>
      <c r="L296" s="58">
        <v>3</v>
      </c>
      <c r="M296" s="58">
        <v>0</v>
      </c>
      <c r="N296" s="60">
        <v>0</v>
      </c>
    </row>
    <row r="297" spans="1:14">
      <c r="A297" s="57" t="s">
        <v>97</v>
      </c>
      <c r="B297" s="61" t="s">
        <v>109</v>
      </c>
      <c r="C297" s="59">
        <v>39511</v>
      </c>
      <c r="D297" s="58" t="s">
        <v>151</v>
      </c>
      <c r="E297" s="58" t="s">
        <v>31</v>
      </c>
      <c r="F297" s="58">
        <v>90</v>
      </c>
      <c r="G297" s="58">
        <v>0</v>
      </c>
      <c r="H297" s="58">
        <v>0</v>
      </c>
      <c r="I297" s="58">
        <v>4</v>
      </c>
      <c r="J297" s="58">
        <v>2</v>
      </c>
      <c r="K297" s="58">
        <v>0</v>
      </c>
      <c r="L297" s="58">
        <v>1</v>
      </c>
      <c r="M297" s="58">
        <v>0</v>
      </c>
      <c r="N297" s="60">
        <v>0</v>
      </c>
    </row>
    <row r="298" spans="1:14">
      <c r="A298" s="57" t="s">
        <v>97</v>
      </c>
      <c r="B298" s="61" t="s">
        <v>109</v>
      </c>
      <c r="C298" s="59">
        <v>39511</v>
      </c>
      <c r="D298" s="58" t="s">
        <v>151</v>
      </c>
      <c r="E298" s="58" t="s">
        <v>31</v>
      </c>
      <c r="F298" s="58">
        <v>90</v>
      </c>
      <c r="G298" s="58">
        <v>0</v>
      </c>
      <c r="H298" s="58">
        <v>0</v>
      </c>
      <c r="I298" s="58">
        <v>4</v>
      </c>
      <c r="J298" s="58">
        <v>2</v>
      </c>
      <c r="K298" s="58">
        <v>0</v>
      </c>
      <c r="L298" s="58">
        <v>1</v>
      </c>
      <c r="M298" s="58">
        <v>0</v>
      </c>
      <c r="N298" s="60">
        <v>0</v>
      </c>
    </row>
    <row r="299" spans="1:14">
      <c r="A299" s="57" t="s">
        <v>97</v>
      </c>
      <c r="B299" s="61" t="s">
        <v>108</v>
      </c>
      <c r="C299" s="59">
        <v>39516</v>
      </c>
      <c r="D299" s="58" t="s">
        <v>99</v>
      </c>
      <c r="E299" s="58" t="s">
        <v>40</v>
      </c>
      <c r="F299" s="58">
        <v>90</v>
      </c>
      <c r="G299" s="58">
        <v>0</v>
      </c>
      <c r="H299" s="58">
        <v>0</v>
      </c>
      <c r="I299" s="58">
        <v>3</v>
      </c>
      <c r="J299" s="58">
        <v>1</v>
      </c>
      <c r="K299" s="58">
        <v>0</v>
      </c>
      <c r="L299" s="58">
        <v>0</v>
      </c>
      <c r="M299" s="58">
        <v>0</v>
      </c>
      <c r="N299" s="60">
        <v>0</v>
      </c>
    </row>
    <row r="300" spans="1:14">
      <c r="A300" s="57" t="s">
        <v>76</v>
      </c>
      <c r="B300" s="58" t="s">
        <v>91</v>
      </c>
      <c r="C300" s="59">
        <v>39667</v>
      </c>
      <c r="D300" s="58" t="s">
        <v>272</v>
      </c>
      <c r="E300" s="58" t="s">
        <v>31</v>
      </c>
      <c r="F300" s="58">
        <v>90</v>
      </c>
      <c r="G300" s="58">
        <v>0</v>
      </c>
      <c r="H300" s="58">
        <v>0</v>
      </c>
      <c r="I300" s="58">
        <v>0</v>
      </c>
      <c r="J300" s="58">
        <v>0</v>
      </c>
      <c r="K300" s="58">
        <v>0</v>
      </c>
      <c r="L300" s="58">
        <v>0</v>
      </c>
      <c r="M300" s="58">
        <v>0</v>
      </c>
      <c r="N300" s="60">
        <v>0</v>
      </c>
    </row>
    <row r="301" spans="1:14">
      <c r="A301" s="57" t="s">
        <v>76</v>
      </c>
      <c r="B301" s="58" t="s">
        <v>276</v>
      </c>
      <c r="C301" s="59">
        <v>39670</v>
      </c>
      <c r="D301" s="58" t="s">
        <v>272</v>
      </c>
      <c r="E301" s="58" t="s">
        <v>277</v>
      </c>
      <c r="F301" s="58">
        <v>90</v>
      </c>
      <c r="G301" s="58">
        <v>2</v>
      </c>
      <c r="H301" s="58">
        <v>0</v>
      </c>
      <c r="I301" s="58">
        <v>0</v>
      </c>
      <c r="J301" s="58">
        <v>0</v>
      </c>
      <c r="K301" s="58">
        <v>0</v>
      </c>
      <c r="L301" s="58">
        <v>0</v>
      </c>
      <c r="M301" s="58">
        <v>0</v>
      </c>
      <c r="N301" s="60">
        <v>0</v>
      </c>
    </row>
    <row r="302" spans="1:14">
      <c r="A302" s="57" t="s">
        <v>76</v>
      </c>
      <c r="B302" s="58" t="s">
        <v>275</v>
      </c>
      <c r="C302" s="59">
        <v>39673</v>
      </c>
      <c r="D302" s="58" t="s">
        <v>272</v>
      </c>
      <c r="E302" s="58" t="s">
        <v>67</v>
      </c>
      <c r="F302" s="58">
        <v>90</v>
      </c>
      <c r="G302" s="58">
        <v>0</v>
      </c>
      <c r="H302" s="58">
        <v>0</v>
      </c>
      <c r="I302" s="58">
        <v>0</v>
      </c>
      <c r="J302" s="58">
        <v>0</v>
      </c>
      <c r="K302" s="58">
        <v>0</v>
      </c>
      <c r="L302" s="58">
        <v>0</v>
      </c>
      <c r="M302" s="58">
        <v>0</v>
      </c>
      <c r="N302" s="60">
        <v>0</v>
      </c>
    </row>
    <row r="303" spans="1:14">
      <c r="A303" s="57" t="s">
        <v>76</v>
      </c>
      <c r="B303" s="58" t="s">
        <v>274</v>
      </c>
      <c r="C303" s="59">
        <v>39676</v>
      </c>
      <c r="D303" s="58" t="s">
        <v>272</v>
      </c>
      <c r="E303" s="58" t="s">
        <v>19</v>
      </c>
      <c r="F303" s="58">
        <v>90</v>
      </c>
      <c r="G303" s="58">
        <v>0</v>
      </c>
      <c r="H303" s="58">
        <v>0</v>
      </c>
      <c r="I303" s="58">
        <v>0</v>
      </c>
      <c r="J303" s="58">
        <v>0</v>
      </c>
      <c r="K303" s="58">
        <v>0</v>
      </c>
      <c r="L303" s="58">
        <v>0</v>
      </c>
      <c r="M303" s="58">
        <v>0</v>
      </c>
      <c r="N303" s="60">
        <v>0</v>
      </c>
    </row>
    <row r="304" spans="1:14">
      <c r="A304" s="57" t="s">
        <v>76</v>
      </c>
      <c r="B304" s="58" t="s">
        <v>273</v>
      </c>
      <c r="C304" s="59">
        <v>39679</v>
      </c>
      <c r="D304" s="58" t="s">
        <v>272</v>
      </c>
      <c r="E304" s="58" t="s">
        <v>29</v>
      </c>
      <c r="F304" s="58">
        <v>90</v>
      </c>
      <c r="G304" s="58">
        <v>0</v>
      </c>
      <c r="H304" s="58">
        <v>0</v>
      </c>
      <c r="I304" s="58">
        <v>0</v>
      </c>
      <c r="J304" s="58">
        <v>0</v>
      </c>
      <c r="K304" s="58">
        <v>0</v>
      </c>
      <c r="L304" s="58">
        <v>0</v>
      </c>
      <c r="M304" s="58">
        <v>0</v>
      </c>
      <c r="N304" s="60">
        <v>0</v>
      </c>
    </row>
    <row r="305" spans="1:14">
      <c r="A305" s="57" t="s">
        <v>76</v>
      </c>
      <c r="B305" s="58" t="s">
        <v>271</v>
      </c>
      <c r="C305" s="59">
        <v>39682</v>
      </c>
      <c r="D305" s="58" t="s">
        <v>272</v>
      </c>
      <c r="E305" s="58" t="s">
        <v>67</v>
      </c>
      <c r="F305" s="58">
        <v>90</v>
      </c>
      <c r="G305" s="58">
        <v>0</v>
      </c>
      <c r="H305" s="58">
        <v>0</v>
      </c>
      <c r="I305" s="58">
        <v>0</v>
      </c>
      <c r="J305" s="58">
        <v>0</v>
      </c>
      <c r="K305" s="58">
        <v>0</v>
      </c>
      <c r="L305" s="58">
        <v>0</v>
      </c>
      <c r="M305" s="58">
        <v>1</v>
      </c>
      <c r="N305" s="60">
        <v>0</v>
      </c>
    </row>
    <row r="306" spans="1:14">
      <c r="A306" s="57" t="s">
        <v>227</v>
      </c>
      <c r="B306" s="58" t="s">
        <v>270</v>
      </c>
      <c r="C306" s="59">
        <v>39691</v>
      </c>
      <c r="D306" s="58" t="s">
        <v>229</v>
      </c>
      <c r="E306" s="58" t="s">
        <v>40</v>
      </c>
      <c r="F306" s="58">
        <v>90</v>
      </c>
      <c r="G306" s="58">
        <v>0</v>
      </c>
      <c r="H306" s="58">
        <v>1</v>
      </c>
      <c r="I306" s="58">
        <v>6</v>
      </c>
      <c r="J306" s="58">
        <v>2</v>
      </c>
      <c r="K306" s="58">
        <v>2</v>
      </c>
      <c r="L306" s="58">
        <v>1</v>
      </c>
      <c r="M306" s="58">
        <v>0</v>
      </c>
      <c r="N306" s="60">
        <v>0</v>
      </c>
    </row>
    <row r="307" spans="1:14">
      <c r="A307" s="57" t="s">
        <v>76</v>
      </c>
      <c r="B307" s="58" t="s">
        <v>269</v>
      </c>
      <c r="C307" s="59">
        <v>39698</v>
      </c>
      <c r="D307" s="58" t="s">
        <v>216</v>
      </c>
      <c r="E307" s="58" t="s">
        <v>67</v>
      </c>
      <c r="F307" s="58">
        <v>52</v>
      </c>
      <c r="G307" s="58">
        <v>0</v>
      </c>
      <c r="H307" s="58">
        <v>1</v>
      </c>
      <c r="I307" s="58">
        <v>1</v>
      </c>
      <c r="J307" s="58">
        <v>0</v>
      </c>
      <c r="K307" s="58">
        <v>0</v>
      </c>
      <c r="L307" s="58">
        <v>1</v>
      </c>
      <c r="M307" s="58">
        <v>0</v>
      </c>
      <c r="N307" s="60">
        <v>0</v>
      </c>
    </row>
    <row r="308" spans="1:14">
      <c r="A308" s="57" t="s">
        <v>76</v>
      </c>
      <c r="B308" s="58" t="s">
        <v>269</v>
      </c>
      <c r="C308" s="59">
        <v>39698</v>
      </c>
      <c r="D308" s="58" t="s">
        <v>216</v>
      </c>
      <c r="E308" s="58" t="s">
        <v>67</v>
      </c>
      <c r="F308" s="58">
        <v>52</v>
      </c>
      <c r="G308" s="58">
        <v>0</v>
      </c>
      <c r="H308" s="58">
        <v>1</v>
      </c>
      <c r="I308" s="58">
        <v>1</v>
      </c>
      <c r="J308" s="58">
        <v>0</v>
      </c>
      <c r="K308" s="58">
        <v>0</v>
      </c>
      <c r="L308" s="58">
        <v>1</v>
      </c>
      <c r="M308" s="58">
        <v>0</v>
      </c>
      <c r="N308" s="60">
        <v>0</v>
      </c>
    </row>
    <row r="309" spans="1:14">
      <c r="A309" s="57" t="s">
        <v>76</v>
      </c>
      <c r="B309" s="58" t="s">
        <v>218</v>
      </c>
      <c r="C309" s="59">
        <v>39701</v>
      </c>
      <c r="D309" s="58" t="s">
        <v>216</v>
      </c>
      <c r="E309" s="58" t="s">
        <v>33</v>
      </c>
      <c r="F309" s="58">
        <v>76</v>
      </c>
      <c r="G309" s="58">
        <v>0</v>
      </c>
      <c r="H309" s="58">
        <v>0</v>
      </c>
      <c r="I309" s="58">
        <v>1</v>
      </c>
      <c r="J309" s="58">
        <v>0</v>
      </c>
      <c r="K309" s="58">
        <v>0</v>
      </c>
      <c r="L309" s="58">
        <v>1</v>
      </c>
      <c r="M309" s="58">
        <v>0</v>
      </c>
      <c r="N309" s="60">
        <v>0</v>
      </c>
    </row>
    <row r="310" spans="1:14">
      <c r="A310" s="57" t="s">
        <v>76</v>
      </c>
      <c r="B310" s="58" t="s">
        <v>218</v>
      </c>
      <c r="C310" s="59">
        <v>39701</v>
      </c>
      <c r="D310" s="58" t="s">
        <v>216</v>
      </c>
      <c r="E310" s="58" t="s">
        <v>33</v>
      </c>
      <c r="F310" s="58">
        <v>76</v>
      </c>
      <c r="G310" s="58">
        <v>0</v>
      </c>
      <c r="H310" s="58">
        <v>0</v>
      </c>
      <c r="I310" s="58">
        <v>1</v>
      </c>
      <c r="J310" s="58">
        <v>0</v>
      </c>
      <c r="K310" s="58">
        <v>0</v>
      </c>
      <c r="L310" s="58">
        <v>1</v>
      </c>
      <c r="M310" s="58">
        <v>0</v>
      </c>
      <c r="N310" s="60">
        <v>0</v>
      </c>
    </row>
    <row r="311" spans="1:14">
      <c r="A311" s="57" t="s">
        <v>227</v>
      </c>
      <c r="B311" s="58" t="s">
        <v>268</v>
      </c>
      <c r="C311" s="59">
        <v>39705</v>
      </c>
      <c r="D311" s="58" t="s">
        <v>229</v>
      </c>
      <c r="E311" s="58" t="s">
        <v>158</v>
      </c>
      <c r="F311" s="58">
        <v>45</v>
      </c>
      <c r="G311" s="58">
        <v>0</v>
      </c>
      <c r="H311" s="58">
        <v>0</v>
      </c>
      <c r="I311" s="58">
        <v>1</v>
      </c>
      <c r="J311" s="58">
        <v>0</v>
      </c>
      <c r="K311" s="58">
        <v>0</v>
      </c>
      <c r="L311" s="58">
        <v>1</v>
      </c>
      <c r="M311" s="58">
        <v>0</v>
      </c>
      <c r="N311" s="60">
        <v>0</v>
      </c>
    </row>
    <row r="312" spans="1:14">
      <c r="A312" s="57" t="s">
        <v>227</v>
      </c>
      <c r="B312" s="58" t="s">
        <v>267</v>
      </c>
      <c r="C312" s="59">
        <v>39709</v>
      </c>
      <c r="D312" s="58" t="s">
        <v>42</v>
      </c>
      <c r="E312" s="58" t="s">
        <v>26</v>
      </c>
      <c r="F312" s="58">
        <v>0</v>
      </c>
      <c r="G312" s="58"/>
      <c r="H312" s="58"/>
      <c r="I312" s="58"/>
      <c r="J312" s="58"/>
      <c r="K312" s="58"/>
      <c r="L312" s="58"/>
      <c r="M312" s="58"/>
      <c r="N312" s="60"/>
    </row>
    <row r="313" spans="1:14">
      <c r="A313" s="57" t="s">
        <v>227</v>
      </c>
      <c r="B313" s="58" t="s">
        <v>266</v>
      </c>
      <c r="C313" s="59">
        <v>39712</v>
      </c>
      <c r="D313" s="58" t="s">
        <v>229</v>
      </c>
      <c r="E313" s="58" t="s">
        <v>103</v>
      </c>
      <c r="F313" s="58">
        <v>70</v>
      </c>
      <c r="G313" s="58">
        <v>0</v>
      </c>
      <c r="H313" s="58">
        <v>0</v>
      </c>
      <c r="I313" s="58">
        <v>1</v>
      </c>
      <c r="J313" s="58">
        <v>0</v>
      </c>
      <c r="K313" s="58">
        <v>0</v>
      </c>
      <c r="L313" s="58">
        <v>0</v>
      </c>
      <c r="M313" s="58">
        <v>0</v>
      </c>
      <c r="N313" s="60">
        <v>0</v>
      </c>
    </row>
    <row r="314" spans="1:14">
      <c r="A314" s="57" t="s">
        <v>227</v>
      </c>
      <c r="B314" s="58" t="s">
        <v>265</v>
      </c>
      <c r="C314" s="59">
        <v>39715</v>
      </c>
      <c r="D314" s="58" t="s">
        <v>229</v>
      </c>
      <c r="E314" s="58" t="s">
        <v>38</v>
      </c>
      <c r="F314" s="58">
        <v>0</v>
      </c>
      <c r="G314" s="58"/>
      <c r="H314" s="58"/>
      <c r="I314" s="58"/>
      <c r="J314" s="58"/>
      <c r="K314" s="58"/>
      <c r="L314" s="58"/>
      <c r="M314" s="58"/>
      <c r="N314" s="60"/>
    </row>
    <row r="315" spans="1:14">
      <c r="A315" s="57" t="s">
        <v>227</v>
      </c>
      <c r="B315" s="58" t="s">
        <v>264</v>
      </c>
      <c r="C315" s="59">
        <v>39719</v>
      </c>
      <c r="D315" s="58" t="s">
        <v>229</v>
      </c>
      <c r="E315" s="58" t="s">
        <v>31</v>
      </c>
      <c r="F315" s="58">
        <v>83</v>
      </c>
      <c r="G315" s="58">
        <v>1</v>
      </c>
      <c r="H315" s="58">
        <v>0</v>
      </c>
      <c r="I315" s="58">
        <v>3</v>
      </c>
      <c r="J315" s="58">
        <v>2</v>
      </c>
      <c r="K315" s="58">
        <v>1</v>
      </c>
      <c r="L315" s="58">
        <v>1</v>
      </c>
      <c r="M315" s="58">
        <v>0</v>
      </c>
      <c r="N315" s="60">
        <v>0</v>
      </c>
    </row>
    <row r="316" spans="1:14">
      <c r="A316" s="57" t="s">
        <v>227</v>
      </c>
      <c r="B316" s="58" t="s">
        <v>263</v>
      </c>
      <c r="C316" s="59">
        <v>39723</v>
      </c>
      <c r="D316" s="58" t="s">
        <v>42</v>
      </c>
      <c r="E316" s="58" t="s">
        <v>24</v>
      </c>
      <c r="F316" s="58">
        <v>90</v>
      </c>
      <c r="G316" s="58">
        <v>0</v>
      </c>
      <c r="H316" s="58">
        <v>0</v>
      </c>
      <c r="I316" s="58">
        <v>0</v>
      </c>
      <c r="J316" s="58">
        <v>0</v>
      </c>
      <c r="K316" s="58">
        <v>0</v>
      </c>
      <c r="L316" s="58">
        <v>0</v>
      </c>
      <c r="M316" s="58">
        <v>0</v>
      </c>
      <c r="N316" s="60">
        <v>0</v>
      </c>
    </row>
    <row r="317" spans="1:14">
      <c r="A317" s="57" t="s">
        <v>227</v>
      </c>
      <c r="B317" s="58" t="s">
        <v>262</v>
      </c>
      <c r="C317" s="59">
        <v>39726</v>
      </c>
      <c r="D317" s="58" t="s">
        <v>229</v>
      </c>
      <c r="E317" s="58" t="s">
        <v>33</v>
      </c>
      <c r="F317" s="58">
        <v>72</v>
      </c>
      <c r="G317" s="58">
        <v>0</v>
      </c>
      <c r="H317" s="58">
        <v>0</v>
      </c>
      <c r="I317" s="58">
        <v>0</v>
      </c>
      <c r="J317" s="58">
        <v>0</v>
      </c>
      <c r="K317" s="58">
        <v>0</v>
      </c>
      <c r="L317" s="58">
        <v>2</v>
      </c>
      <c r="M317" s="58">
        <v>0</v>
      </c>
      <c r="N317" s="60">
        <v>0</v>
      </c>
    </row>
    <row r="318" spans="1:14">
      <c r="A318" s="57" t="s">
        <v>227</v>
      </c>
      <c r="B318" s="58" t="s">
        <v>261</v>
      </c>
      <c r="C318" s="59">
        <v>39740</v>
      </c>
      <c r="D318" s="58" t="s">
        <v>229</v>
      </c>
      <c r="E318" s="58" t="s">
        <v>59</v>
      </c>
      <c r="F318" s="58">
        <v>90</v>
      </c>
      <c r="G318" s="58">
        <v>2</v>
      </c>
      <c r="H318" s="58">
        <v>0</v>
      </c>
      <c r="I318" s="58">
        <v>6</v>
      </c>
      <c r="J318" s="58">
        <v>4</v>
      </c>
      <c r="K318" s="58">
        <v>2</v>
      </c>
      <c r="L318" s="58">
        <v>2</v>
      </c>
      <c r="M318" s="58">
        <v>0</v>
      </c>
      <c r="N318" s="60">
        <v>0</v>
      </c>
    </row>
    <row r="319" spans="1:14">
      <c r="A319" s="57" t="s">
        <v>227</v>
      </c>
      <c r="B319" s="58" t="s">
        <v>260</v>
      </c>
      <c r="C319" s="59">
        <v>39744</v>
      </c>
      <c r="D319" s="58" t="s">
        <v>42</v>
      </c>
      <c r="E319" s="58" t="s">
        <v>107</v>
      </c>
      <c r="F319" s="58">
        <v>71</v>
      </c>
      <c r="G319" s="58">
        <v>0</v>
      </c>
      <c r="H319" s="58">
        <v>0</v>
      </c>
      <c r="I319" s="58">
        <v>0</v>
      </c>
      <c r="J319" s="58">
        <v>0</v>
      </c>
      <c r="K319" s="58">
        <v>0</v>
      </c>
      <c r="L319" s="58">
        <v>1</v>
      </c>
      <c r="M319" s="58">
        <v>0</v>
      </c>
      <c r="N319" s="60">
        <v>0</v>
      </c>
    </row>
    <row r="320" spans="1:14">
      <c r="A320" s="57" t="s">
        <v>227</v>
      </c>
      <c r="B320" s="58" t="s">
        <v>259</v>
      </c>
      <c r="C320" s="59">
        <v>39747</v>
      </c>
      <c r="D320" s="58" t="s">
        <v>229</v>
      </c>
      <c r="E320" s="58" t="s">
        <v>24</v>
      </c>
      <c r="F320" s="58">
        <v>68</v>
      </c>
      <c r="G320" s="58">
        <v>0</v>
      </c>
      <c r="H320" s="58">
        <v>0</v>
      </c>
      <c r="I320" s="58">
        <v>2</v>
      </c>
      <c r="J320" s="58">
        <v>0</v>
      </c>
      <c r="K320" s="58">
        <v>2</v>
      </c>
      <c r="L320" s="58">
        <v>3</v>
      </c>
      <c r="M320" s="58">
        <v>0</v>
      </c>
      <c r="N320" s="60">
        <v>0</v>
      </c>
    </row>
    <row r="321" spans="1:14">
      <c r="A321" s="57" t="s">
        <v>227</v>
      </c>
      <c r="B321" s="58" t="s">
        <v>258</v>
      </c>
      <c r="C321" s="59">
        <v>39754</v>
      </c>
      <c r="D321" s="58" t="s">
        <v>229</v>
      </c>
      <c r="E321" s="58" t="s">
        <v>31</v>
      </c>
      <c r="F321" s="58">
        <v>90</v>
      </c>
      <c r="G321" s="58">
        <v>1</v>
      </c>
      <c r="H321" s="58">
        <v>0</v>
      </c>
      <c r="I321" s="58">
        <v>5</v>
      </c>
      <c r="J321" s="58">
        <v>3</v>
      </c>
      <c r="K321" s="58">
        <v>2</v>
      </c>
      <c r="L321" s="58">
        <v>1</v>
      </c>
      <c r="M321" s="58">
        <v>0</v>
      </c>
      <c r="N321" s="60">
        <v>0</v>
      </c>
    </row>
    <row r="322" spans="1:14">
      <c r="A322" s="57" t="s">
        <v>227</v>
      </c>
      <c r="B322" s="58" t="s">
        <v>257</v>
      </c>
      <c r="C322" s="59">
        <v>39758</v>
      </c>
      <c r="D322" s="58" t="s">
        <v>42</v>
      </c>
      <c r="E322" s="58" t="s">
        <v>31</v>
      </c>
      <c r="F322" s="58">
        <v>62</v>
      </c>
      <c r="G322" s="58">
        <v>1</v>
      </c>
      <c r="H322" s="58">
        <v>0</v>
      </c>
      <c r="I322" s="58">
        <v>0</v>
      </c>
      <c r="J322" s="58">
        <v>0</v>
      </c>
      <c r="K322" s="58">
        <v>0</v>
      </c>
      <c r="L322" s="58">
        <v>1</v>
      </c>
      <c r="M322" s="58">
        <v>0</v>
      </c>
      <c r="N322" s="60">
        <v>0</v>
      </c>
    </row>
    <row r="323" spans="1:14">
      <c r="A323" s="57" t="s">
        <v>227</v>
      </c>
      <c r="B323" s="58" t="s">
        <v>256</v>
      </c>
      <c r="C323" s="59">
        <v>39761</v>
      </c>
      <c r="D323" s="58" t="s">
        <v>229</v>
      </c>
      <c r="E323" s="58" t="s">
        <v>22</v>
      </c>
      <c r="F323" s="58">
        <v>83</v>
      </c>
      <c r="G323" s="58">
        <v>1</v>
      </c>
      <c r="H323" s="58">
        <v>0</v>
      </c>
      <c r="I323" s="58">
        <v>5</v>
      </c>
      <c r="J323" s="58">
        <v>1</v>
      </c>
      <c r="K323" s="58">
        <v>1</v>
      </c>
      <c r="L323" s="58">
        <v>2</v>
      </c>
      <c r="M323" s="58">
        <v>0</v>
      </c>
      <c r="N323" s="60">
        <v>0</v>
      </c>
    </row>
    <row r="324" spans="1:14">
      <c r="A324" s="57" t="s">
        <v>227</v>
      </c>
      <c r="B324" s="58" t="s">
        <v>255</v>
      </c>
      <c r="C324" s="59">
        <v>39768</v>
      </c>
      <c r="D324" s="58" t="s">
        <v>229</v>
      </c>
      <c r="E324" s="58" t="s">
        <v>31</v>
      </c>
      <c r="F324" s="58">
        <v>90</v>
      </c>
      <c r="G324" s="58">
        <v>0</v>
      </c>
      <c r="H324" s="58">
        <v>0</v>
      </c>
      <c r="I324" s="58">
        <v>2</v>
      </c>
      <c r="J324" s="58">
        <v>1</v>
      </c>
      <c r="K324" s="58">
        <v>2</v>
      </c>
      <c r="L324" s="58">
        <v>2</v>
      </c>
      <c r="M324" s="58">
        <v>0</v>
      </c>
      <c r="N324" s="60">
        <v>0</v>
      </c>
    </row>
    <row r="325" spans="1:14">
      <c r="A325" s="57" t="s">
        <v>227</v>
      </c>
      <c r="B325" s="58" t="s">
        <v>254</v>
      </c>
      <c r="C325" s="59">
        <v>39775</v>
      </c>
      <c r="D325" s="58" t="s">
        <v>229</v>
      </c>
      <c r="E325" s="58" t="s">
        <v>53</v>
      </c>
      <c r="F325" s="58">
        <v>90</v>
      </c>
      <c r="G325" s="58">
        <v>1</v>
      </c>
      <c r="H325" s="58">
        <v>0</v>
      </c>
      <c r="I325" s="58">
        <v>4</v>
      </c>
      <c r="J325" s="58">
        <v>1</v>
      </c>
      <c r="K325" s="58">
        <v>0</v>
      </c>
      <c r="L325" s="58">
        <v>4</v>
      </c>
      <c r="M325" s="58">
        <v>0</v>
      </c>
      <c r="N325" s="60">
        <v>0</v>
      </c>
    </row>
    <row r="326" spans="1:14">
      <c r="A326" s="57" t="s">
        <v>227</v>
      </c>
      <c r="B326" s="58" t="s">
        <v>253</v>
      </c>
      <c r="C326" s="59">
        <v>39779</v>
      </c>
      <c r="D326" s="58" t="s">
        <v>42</v>
      </c>
      <c r="E326" s="58" t="s">
        <v>53</v>
      </c>
      <c r="F326" s="58">
        <v>73</v>
      </c>
      <c r="G326" s="58">
        <v>1</v>
      </c>
      <c r="H326" s="58">
        <v>0</v>
      </c>
      <c r="I326" s="58">
        <v>0</v>
      </c>
      <c r="J326" s="58">
        <v>0</v>
      </c>
      <c r="K326" s="58">
        <v>0</v>
      </c>
      <c r="L326" s="58">
        <v>1</v>
      </c>
      <c r="M326" s="58">
        <v>0</v>
      </c>
      <c r="N326" s="60">
        <v>0</v>
      </c>
    </row>
    <row r="327" spans="1:14">
      <c r="A327" s="57" t="s">
        <v>227</v>
      </c>
      <c r="B327" s="58" t="s">
        <v>252</v>
      </c>
      <c r="C327" s="59">
        <v>39782</v>
      </c>
      <c r="D327" s="58" t="s">
        <v>229</v>
      </c>
      <c r="E327" s="58" t="s">
        <v>74</v>
      </c>
      <c r="F327" s="58">
        <v>90</v>
      </c>
      <c r="G327" s="58">
        <v>1</v>
      </c>
      <c r="H327" s="58">
        <v>0</v>
      </c>
      <c r="I327" s="58">
        <v>6</v>
      </c>
      <c r="J327" s="58">
        <v>2</v>
      </c>
      <c r="K327" s="58">
        <v>2</v>
      </c>
      <c r="L327" s="58">
        <v>3</v>
      </c>
      <c r="M327" s="58">
        <v>0</v>
      </c>
      <c r="N327" s="60">
        <v>0</v>
      </c>
    </row>
    <row r="328" spans="1:14">
      <c r="A328" s="57" t="s">
        <v>227</v>
      </c>
      <c r="B328" s="58" t="s">
        <v>251</v>
      </c>
      <c r="C328" s="59">
        <v>39796</v>
      </c>
      <c r="D328" s="58" t="s">
        <v>229</v>
      </c>
      <c r="E328" s="58" t="s">
        <v>149</v>
      </c>
      <c r="F328" s="58">
        <v>90</v>
      </c>
      <c r="G328" s="58">
        <v>0</v>
      </c>
      <c r="H328" s="58">
        <v>1</v>
      </c>
      <c r="I328" s="58">
        <v>0</v>
      </c>
      <c r="J328" s="58">
        <v>0</v>
      </c>
      <c r="K328" s="58">
        <v>2</v>
      </c>
      <c r="L328" s="58">
        <v>3</v>
      </c>
      <c r="M328" s="58">
        <v>0</v>
      </c>
      <c r="N328" s="60">
        <v>0</v>
      </c>
    </row>
    <row r="329" spans="1:14">
      <c r="A329" s="57" t="s">
        <v>227</v>
      </c>
      <c r="B329" s="58" t="s">
        <v>250</v>
      </c>
      <c r="C329" s="59">
        <v>39799</v>
      </c>
      <c r="D329" s="58" t="s">
        <v>42</v>
      </c>
      <c r="E329" s="58" t="s">
        <v>53</v>
      </c>
      <c r="F329" s="58">
        <v>0</v>
      </c>
      <c r="G329" s="58"/>
      <c r="H329" s="58"/>
      <c r="I329" s="58"/>
      <c r="J329" s="58"/>
      <c r="K329" s="58"/>
      <c r="L329" s="58"/>
      <c r="M329" s="58"/>
      <c r="N329" s="60"/>
    </row>
    <row r="330" spans="1:14">
      <c r="A330" s="57" t="s">
        <v>227</v>
      </c>
      <c r="B330" s="58" t="s">
        <v>180</v>
      </c>
      <c r="C330" s="59">
        <v>39803</v>
      </c>
      <c r="D330" s="58" t="s">
        <v>229</v>
      </c>
      <c r="E330" s="58" t="s">
        <v>175</v>
      </c>
      <c r="F330" s="58">
        <v>90</v>
      </c>
      <c r="G330" s="58">
        <v>0</v>
      </c>
      <c r="H330" s="58">
        <v>0</v>
      </c>
      <c r="I330" s="58">
        <v>1</v>
      </c>
      <c r="J330" s="58">
        <v>0</v>
      </c>
      <c r="K330" s="58">
        <v>2</v>
      </c>
      <c r="L330" s="58">
        <v>0</v>
      </c>
      <c r="M330" s="58">
        <v>0</v>
      </c>
      <c r="N330" s="60">
        <v>0</v>
      </c>
    </row>
    <row r="331" spans="1:14">
      <c r="A331" s="57" t="s">
        <v>227</v>
      </c>
      <c r="B331" s="58" t="s">
        <v>249</v>
      </c>
      <c r="C331" s="59">
        <v>39824</v>
      </c>
      <c r="D331" s="58" t="s">
        <v>229</v>
      </c>
      <c r="E331" s="58" t="s">
        <v>53</v>
      </c>
      <c r="F331" s="58">
        <v>70</v>
      </c>
      <c r="G331" s="58">
        <v>0</v>
      </c>
      <c r="H331" s="58">
        <v>1</v>
      </c>
      <c r="I331" s="58">
        <v>4</v>
      </c>
      <c r="J331" s="58">
        <v>0</v>
      </c>
      <c r="K331" s="58">
        <v>4</v>
      </c>
      <c r="L331" s="58">
        <v>0</v>
      </c>
      <c r="M331" s="58">
        <v>0</v>
      </c>
      <c r="N331" s="60">
        <v>0</v>
      </c>
    </row>
    <row r="332" spans="1:14">
      <c r="A332" s="57" t="s">
        <v>227</v>
      </c>
      <c r="B332" s="58" t="s">
        <v>248</v>
      </c>
      <c r="C332" s="59">
        <v>39830</v>
      </c>
      <c r="D332" s="58" t="s">
        <v>229</v>
      </c>
      <c r="E332" s="58" t="s">
        <v>31</v>
      </c>
      <c r="F332" s="58">
        <v>77</v>
      </c>
      <c r="G332" s="58">
        <v>0</v>
      </c>
      <c r="H332" s="58">
        <v>0</v>
      </c>
      <c r="I332" s="58">
        <v>1</v>
      </c>
      <c r="J332" s="58">
        <v>0</v>
      </c>
      <c r="K332" s="58">
        <v>0</v>
      </c>
      <c r="L332" s="58">
        <v>1</v>
      </c>
      <c r="M332" s="58">
        <v>0</v>
      </c>
      <c r="N332" s="60">
        <v>0</v>
      </c>
    </row>
    <row r="333" spans="1:14">
      <c r="A333" s="57" t="s">
        <v>227</v>
      </c>
      <c r="B333" s="58" t="s">
        <v>247</v>
      </c>
      <c r="C333" s="59">
        <v>39838</v>
      </c>
      <c r="D333" s="58" t="s">
        <v>229</v>
      </c>
      <c r="E333" s="58" t="s">
        <v>154</v>
      </c>
      <c r="F333" s="58">
        <v>71</v>
      </c>
      <c r="G333" s="58">
        <v>0</v>
      </c>
      <c r="H333" s="58">
        <v>0</v>
      </c>
      <c r="I333" s="58">
        <v>1</v>
      </c>
      <c r="J333" s="58">
        <v>0</v>
      </c>
      <c r="K333" s="58">
        <v>0</v>
      </c>
      <c r="L333" s="58">
        <v>0</v>
      </c>
      <c r="M333" s="58">
        <v>0</v>
      </c>
      <c r="N333" s="60">
        <v>0</v>
      </c>
    </row>
    <row r="334" spans="1:14">
      <c r="A334" s="57" t="s">
        <v>227</v>
      </c>
      <c r="B334" s="58" t="s">
        <v>246</v>
      </c>
      <c r="C334" s="59">
        <v>39841</v>
      </c>
      <c r="D334" s="58" t="s">
        <v>229</v>
      </c>
      <c r="E334" s="58" t="s">
        <v>22</v>
      </c>
      <c r="F334" s="58">
        <v>73</v>
      </c>
      <c r="G334" s="58">
        <v>0</v>
      </c>
      <c r="H334" s="58">
        <v>0</v>
      </c>
      <c r="I334" s="58">
        <v>1</v>
      </c>
      <c r="J334" s="58">
        <v>1</v>
      </c>
      <c r="K334" s="58">
        <v>0</v>
      </c>
      <c r="L334" s="58">
        <v>1</v>
      </c>
      <c r="M334" s="58">
        <v>0</v>
      </c>
      <c r="N334" s="60">
        <v>0</v>
      </c>
    </row>
    <row r="335" spans="1:14">
      <c r="A335" s="57" t="s">
        <v>227</v>
      </c>
      <c r="B335" s="58" t="s">
        <v>245</v>
      </c>
      <c r="C335" s="59">
        <v>39845</v>
      </c>
      <c r="D335" s="58" t="s">
        <v>229</v>
      </c>
      <c r="E335" s="58" t="s">
        <v>67</v>
      </c>
      <c r="F335" s="58">
        <v>0</v>
      </c>
      <c r="G335" s="58"/>
      <c r="H335" s="58"/>
      <c r="I335" s="58"/>
      <c r="J335" s="58"/>
      <c r="K335" s="58"/>
      <c r="L335" s="58"/>
      <c r="M335" s="58"/>
      <c r="N335" s="60"/>
    </row>
    <row r="336" spans="1:14">
      <c r="A336" s="57" t="s">
        <v>227</v>
      </c>
      <c r="B336" s="58" t="s">
        <v>244</v>
      </c>
      <c r="C336" s="59">
        <v>39851</v>
      </c>
      <c r="D336" s="58" t="s">
        <v>229</v>
      </c>
      <c r="E336" s="58" t="s">
        <v>22</v>
      </c>
      <c r="F336" s="58">
        <v>64</v>
      </c>
      <c r="G336" s="58">
        <v>0</v>
      </c>
      <c r="H336" s="58">
        <v>0</v>
      </c>
      <c r="I336" s="58">
        <v>2</v>
      </c>
      <c r="J336" s="58">
        <v>0</v>
      </c>
      <c r="K336" s="58">
        <v>2</v>
      </c>
      <c r="L336" s="58">
        <v>1</v>
      </c>
      <c r="M336" s="58">
        <v>0</v>
      </c>
      <c r="N336" s="60">
        <v>0</v>
      </c>
    </row>
    <row r="337" spans="1:14">
      <c r="A337" s="57" t="s">
        <v>76</v>
      </c>
      <c r="B337" s="58" t="s">
        <v>297</v>
      </c>
      <c r="C337" s="59">
        <v>39854</v>
      </c>
      <c r="D337" s="58" t="s">
        <v>78</v>
      </c>
      <c r="E337" s="58" t="s">
        <v>19</v>
      </c>
      <c r="F337" s="58">
        <v>90</v>
      </c>
      <c r="G337" s="58">
        <v>0</v>
      </c>
      <c r="H337" s="58">
        <v>0</v>
      </c>
      <c r="I337" s="58">
        <v>2</v>
      </c>
      <c r="J337" s="58">
        <v>0</v>
      </c>
      <c r="K337" s="58">
        <v>5</v>
      </c>
      <c r="L337" s="58">
        <v>6</v>
      </c>
      <c r="M337" s="58">
        <v>0</v>
      </c>
      <c r="N337" s="60">
        <v>0</v>
      </c>
    </row>
    <row r="338" spans="1:14">
      <c r="A338" s="57" t="s">
        <v>227</v>
      </c>
      <c r="B338" s="58" t="s">
        <v>243</v>
      </c>
      <c r="C338" s="59">
        <v>39859</v>
      </c>
      <c r="D338" s="58" t="s">
        <v>229</v>
      </c>
      <c r="E338" s="58" t="s">
        <v>85</v>
      </c>
      <c r="F338" s="58">
        <v>90</v>
      </c>
      <c r="G338" s="58">
        <v>0</v>
      </c>
      <c r="H338" s="58">
        <v>0</v>
      </c>
      <c r="I338" s="58">
        <v>1</v>
      </c>
      <c r="J338" s="58">
        <v>0</v>
      </c>
      <c r="K338" s="58">
        <v>2</v>
      </c>
      <c r="L338" s="58">
        <v>1</v>
      </c>
      <c r="M338" s="58">
        <v>0</v>
      </c>
      <c r="N338" s="60">
        <v>0</v>
      </c>
    </row>
    <row r="339" spans="1:14">
      <c r="A339" s="57" t="s">
        <v>227</v>
      </c>
      <c r="B339" s="58" t="s">
        <v>181</v>
      </c>
      <c r="C339" s="59">
        <v>39862</v>
      </c>
      <c r="D339" s="58" t="s">
        <v>42</v>
      </c>
      <c r="E339" s="58" t="s">
        <v>22</v>
      </c>
      <c r="F339" s="58">
        <v>88</v>
      </c>
      <c r="G339" s="58">
        <v>0</v>
      </c>
      <c r="H339" s="58">
        <v>0</v>
      </c>
      <c r="I339" s="58">
        <v>0</v>
      </c>
      <c r="J339" s="58">
        <v>0</v>
      </c>
      <c r="K339" s="58">
        <v>2</v>
      </c>
      <c r="L339" s="58">
        <v>2</v>
      </c>
      <c r="M339" s="58">
        <v>0</v>
      </c>
      <c r="N339" s="60">
        <v>0</v>
      </c>
    </row>
    <row r="340" spans="1:14">
      <c r="A340" s="57" t="s">
        <v>227</v>
      </c>
      <c r="B340" s="58" t="s">
        <v>242</v>
      </c>
      <c r="C340" s="59">
        <v>39887</v>
      </c>
      <c r="D340" s="58" t="s">
        <v>229</v>
      </c>
      <c r="E340" s="58" t="s">
        <v>191</v>
      </c>
      <c r="F340" s="58">
        <v>71</v>
      </c>
      <c r="G340" s="58">
        <v>0</v>
      </c>
      <c r="H340" s="58">
        <v>1</v>
      </c>
      <c r="I340" s="58">
        <v>0</v>
      </c>
      <c r="J340" s="58">
        <v>0</v>
      </c>
      <c r="K340" s="58">
        <v>0</v>
      </c>
      <c r="L340" s="58">
        <v>0</v>
      </c>
      <c r="M340" s="58">
        <v>0</v>
      </c>
      <c r="N340" s="60">
        <v>0</v>
      </c>
    </row>
    <row r="341" spans="1:14">
      <c r="A341" s="57" t="s">
        <v>227</v>
      </c>
      <c r="B341" s="58" t="s">
        <v>241</v>
      </c>
      <c r="C341" s="59">
        <v>39894</v>
      </c>
      <c r="D341" s="58" t="s">
        <v>229</v>
      </c>
      <c r="E341" s="58" t="s">
        <v>33</v>
      </c>
      <c r="F341" s="58">
        <v>62</v>
      </c>
      <c r="G341" s="58">
        <v>0</v>
      </c>
      <c r="H341" s="58">
        <v>0</v>
      </c>
      <c r="I341" s="58">
        <v>0</v>
      </c>
      <c r="J341" s="58">
        <v>0</v>
      </c>
      <c r="K341" s="58">
        <v>0</v>
      </c>
      <c r="L341" s="58">
        <v>1</v>
      </c>
      <c r="M341" s="58">
        <v>0</v>
      </c>
      <c r="N341" s="60">
        <v>0</v>
      </c>
    </row>
    <row r="342" spans="1:14">
      <c r="A342" s="57" t="s">
        <v>76</v>
      </c>
      <c r="B342" s="58" t="s">
        <v>240</v>
      </c>
      <c r="C342" s="59">
        <v>39901</v>
      </c>
      <c r="D342" s="58" t="s">
        <v>216</v>
      </c>
      <c r="E342" s="58" t="s">
        <v>22</v>
      </c>
      <c r="F342" s="58">
        <v>70</v>
      </c>
      <c r="G342" s="58">
        <v>0</v>
      </c>
      <c r="H342" s="58">
        <v>0</v>
      </c>
      <c r="I342" s="58">
        <v>0</v>
      </c>
      <c r="J342" s="58">
        <v>0</v>
      </c>
      <c r="K342" s="58">
        <v>0</v>
      </c>
      <c r="L342" s="58">
        <v>2</v>
      </c>
      <c r="M342" s="58">
        <v>0</v>
      </c>
      <c r="N342" s="60">
        <v>0</v>
      </c>
    </row>
    <row r="343" spans="1:14">
      <c r="A343" s="57" t="s">
        <v>76</v>
      </c>
      <c r="B343" s="58" t="s">
        <v>240</v>
      </c>
      <c r="C343" s="59">
        <v>39901</v>
      </c>
      <c r="D343" s="58" t="s">
        <v>216</v>
      </c>
      <c r="E343" s="58" t="s">
        <v>22</v>
      </c>
      <c r="F343" s="58">
        <v>70</v>
      </c>
      <c r="G343" s="58">
        <v>0</v>
      </c>
      <c r="H343" s="58">
        <v>0</v>
      </c>
      <c r="I343" s="58">
        <v>0</v>
      </c>
      <c r="J343" s="58">
        <v>0</v>
      </c>
      <c r="K343" s="58">
        <v>0</v>
      </c>
      <c r="L343" s="58">
        <v>2</v>
      </c>
      <c r="M343" s="58">
        <v>0</v>
      </c>
      <c r="N343" s="60">
        <v>0</v>
      </c>
    </row>
    <row r="344" spans="1:14">
      <c r="A344" s="57" t="s">
        <v>76</v>
      </c>
      <c r="B344" s="58" t="s">
        <v>239</v>
      </c>
      <c r="C344" s="59">
        <v>39904</v>
      </c>
      <c r="D344" s="58" t="s">
        <v>216</v>
      </c>
      <c r="E344" s="58" t="s">
        <v>59</v>
      </c>
      <c r="F344" s="58">
        <v>77</v>
      </c>
      <c r="G344" s="58">
        <v>0</v>
      </c>
      <c r="H344" s="58">
        <v>0</v>
      </c>
      <c r="I344" s="58">
        <v>2</v>
      </c>
      <c r="J344" s="58">
        <v>2</v>
      </c>
      <c r="K344" s="58">
        <v>0</v>
      </c>
      <c r="L344" s="58">
        <v>0</v>
      </c>
      <c r="M344" s="58">
        <v>0</v>
      </c>
      <c r="N344" s="60">
        <v>0</v>
      </c>
    </row>
    <row r="345" spans="1:14">
      <c r="A345" s="57" t="s">
        <v>76</v>
      </c>
      <c r="B345" s="58" t="s">
        <v>239</v>
      </c>
      <c r="C345" s="59">
        <v>39904</v>
      </c>
      <c r="D345" s="58" t="s">
        <v>216</v>
      </c>
      <c r="E345" s="58" t="s">
        <v>59</v>
      </c>
      <c r="F345" s="58">
        <v>77</v>
      </c>
      <c r="G345" s="58">
        <v>0</v>
      </c>
      <c r="H345" s="58">
        <v>0</v>
      </c>
      <c r="I345" s="58">
        <v>2</v>
      </c>
      <c r="J345" s="58">
        <v>2</v>
      </c>
      <c r="K345" s="58">
        <v>0</v>
      </c>
      <c r="L345" s="58">
        <v>0</v>
      </c>
      <c r="M345" s="58">
        <v>0</v>
      </c>
      <c r="N345" s="60">
        <v>0</v>
      </c>
    </row>
    <row r="346" spans="1:14">
      <c r="A346" s="57" t="s">
        <v>227</v>
      </c>
      <c r="B346" s="58" t="s">
        <v>238</v>
      </c>
      <c r="C346" s="59">
        <v>39908</v>
      </c>
      <c r="D346" s="58" t="s">
        <v>229</v>
      </c>
      <c r="E346" s="58" t="s">
        <v>19</v>
      </c>
      <c r="F346" s="58">
        <v>53</v>
      </c>
      <c r="G346" s="58">
        <v>1</v>
      </c>
      <c r="H346" s="58">
        <v>0</v>
      </c>
      <c r="I346" s="58">
        <v>3</v>
      </c>
      <c r="J346" s="58">
        <v>2</v>
      </c>
      <c r="K346" s="58">
        <v>0</v>
      </c>
      <c r="L346" s="58">
        <v>3</v>
      </c>
      <c r="M346" s="58">
        <v>0</v>
      </c>
      <c r="N346" s="60">
        <v>0</v>
      </c>
    </row>
    <row r="347" spans="1:14">
      <c r="A347" s="57" t="s">
        <v>227</v>
      </c>
      <c r="B347" s="58" t="s">
        <v>237</v>
      </c>
      <c r="C347" s="59">
        <v>39914</v>
      </c>
      <c r="D347" s="58" t="s">
        <v>229</v>
      </c>
      <c r="E347" s="58" t="s">
        <v>24</v>
      </c>
      <c r="F347" s="58">
        <v>75</v>
      </c>
      <c r="G347" s="58">
        <v>0</v>
      </c>
      <c r="H347" s="58">
        <v>0</v>
      </c>
      <c r="I347" s="58">
        <v>0</v>
      </c>
      <c r="J347" s="58">
        <v>0</v>
      </c>
      <c r="K347" s="58">
        <v>1</v>
      </c>
      <c r="L347" s="58">
        <v>0</v>
      </c>
      <c r="M347" s="58">
        <v>0</v>
      </c>
      <c r="N347" s="60">
        <v>0</v>
      </c>
    </row>
    <row r="348" spans="1:14">
      <c r="A348" s="57" t="s">
        <v>227</v>
      </c>
      <c r="B348" s="58" t="s">
        <v>236</v>
      </c>
      <c r="C348" s="59">
        <v>39922</v>
      </c>
      <c r="D348" s="58" t="s">
        <v>229</v>
      </c>
      <c r="E348" s="58" t="s">
        <v>175</v>
      </c>
      <c r="F348" s="58">
        <v>45</v>
      </c>
      <c r="G348" s="58">
        <v>0</v>
      </c>
      <c r="H348" s="58">
        <v>1</v>
      </c>
      <c r="I348" s="58">
        <v>0</v>
      </c>
      <c r="J348" s="58">
        <v>0</v>
      </c>
      <c r="K348" s="58">
        <v>1</v>
      </c>
      <c r="L348" s="58">
        <v>1</v>
      </c>
      <c r="M348" s="58">
        <v>0</v>
      </c>
      <c r="N348" s="60">
        <v>0</v>
      </c>
    </row>
    <row r="349" spans="1:14">
      <c r="A349" s="57" t="s">
        <v>227</v>
      </c>
      <c r="B349" s="58" t="s">
        <v>235</v>
      </c>
      <c r="C349" s="59">
        <v>39929</v>
      </c>
      <c r="D349" s="58" t="s">
        <v>229</v>
      </c>
      <c r="E349" s="58" t="s">
        <v>59</v>
      </c>
      <c r="F349" s="58">
        <v>64</v>
      </c>
      <c r="G349" s="58">
        <v>0</v>
      </c>
      <c r="H349" s="58">
        <v>0</v>
      </c>
      <c r="I349" s="58">
        <v>1</v>
      </c>
      <c r="J349" s="58">
        <v>1</v>
      </c>
      <c r="K349" s="58">
        <v>0</v>
      </c>
      <c r="L349" s="58">
        <v>0</v>
      </c>
      <c r="M349" s="58">
        <v>0</v>
      </c>
      <c r="N349" s="60">
        <v>0</v>
      </c>
    </row>
    <row r="350" spans="1:14">
      <c r="A350" s="57" t="s">
        <v>227</v>
      </c>
      <c r="B350" s="58" t="s">
        <v>234</v>
      </c>
      <c r="C350" s="59">
        <v>39936</v>
      </c>
      <c r="D350" s="58" t="s">
        <v>229</v>
      </c>
      <c r="E350" s="58" t="s">
        <v>82</v>
      </c>
      <c r="F350" s="58">
        <v>0</v>
      </c>
      <c r="G350" s="58"/>
      <c r="H350" s="58"/>
      <c r="I350" s="58"/>
      <c r="J350" s="58"/>
      <c r="K350" s="58"/>
      <c r="L350" s="58"/>
      <c r="M350" s="58"/>
      <c r="N350" s="60"/>
    </row>
    <row r="351" spans="1:14">
      <c r="A351" s="57" t="s">
        <v>227</v>
      </c>
      <c r="B351" s="58" t="s">
        <v>233</v>
      </c>
      <c r="C351" s="59">
        <v>39943</v>
      </c>
      <c r="D351" s="58" t="s">
        <v>229</v>
      </c>
      <c r="E351" s="58" t="s">
        <v>22</v>
      </c>
      <c r="F351" s="58">
        <v>74</v>
      </c>
      <c r="G351" s="58">
        <v>0</v>
      </c>
      <c r="H351" s="58">
        <v>0</v>
      </c>
      <c r="I351" s="58">
        <v>1</v>
      </c>
      <c r="J351" s="58">
        <v>0</v>
      </c>
      <c r="K351" s="58">
        <v>0</v>
      </c>
      <c r="L351" s="58">
        <v>0</v>
      </c>
      <c r="M351" s="58">
        <v>0</v>
      </c>
      <c r="N351" s="60">
        <v>0</v>
      </c>
    </row>
    <row r="352" spans="1:14">
      <c r="A352" s="57" t="s">
        <v>227</v>
      </c>
      <c r="B352" s="58" t="s">
        <v>232</v>
      </c>
      <c r="C352" s="59">
        <v>39949</v>
      </c>
      <c r="D352" s="58" t="s">
        <v>229</v>
      </c>
      <c r="E352" s="58" t="s">
        <v>85</v>
      </c>
      <c r="F352" s="58">
        <v>59</v>
      </c>
      <c r="G352" s="58">
        <v>0</v>
      </c>
      <c r="H352" s="58">
        <v>0</v>
      </c>
      <c r="I352" s="58">
        <v>0</v>
      </c>
      <c r="J352" s="58">
        <v>0</v>
      </c>
      <c r="K352" s="58">
        <v>1</v>
      </c>
      <c r="L352" s="58">
        <v>0</v>
      </c>
      <c r="M352" s="58">
        <v>0</v>
      </c>
      <c r="N352" s="60">
        <v>0</v>
      </c>
    </row>
    <row r="353" spans="1:14">
      <c r="A353" s="57" t="s">
        <v>227</v>
      </c>
      <c r="B353" s="58" t="s">
        <v>230</v>
      </c>
      <c r="C353" s="59">
        <v>39957</v>
      </c>
      <c r="D353" s="58" t="s">
        <v>229</v>
      </c>
      <c r="E353" s="58" t="s">
        <v>231</v>
      </c>
      <c r="F353" s="58">
        <v>59</v>
      </c>
      <c r="G353" s="58">
        <v>0</v>
      </c>
      <c r="H353" s="58">
        <v>0</v>
      </c>
      <c r="I353" s="58">
        <v>0</v>
      </c>
      <c r="J353" s="58">
        <v>0</v>
      </c>
      <c r="K353" s="58">
        <v>2</v>
      </c>
      <c r="L353" s="58">
        <v>1</v>
      </c>
      <c r="M353" s="58">
        <v>0</v>
      </c>
      <c r="N353" s="60">
        <v>0</v>
      </c>
    </row>
    <row r="354" spans="1:14">
      <c r="A354" s="57" t="s">
        <v>227</v>
      </c>
      <c r="B354" s="58" t="s">
        <v>228</v>
      </c>
      <c r="C354" s="59">
        <v>39964</v>
      </c>
      <c r="D354" s="58" t="s">
        <v>229</v>
      </c>
      <c r="E354" s="58" t="s">
        <v>82</v>
      </c>
      <c r="F354" s="58">
        <v>0</v>
      </c>
      <c r="G354" s="58"/>
      <c r="H354" s="58"/>
      <c r="I354" s="58"/>
      <c r="J354" s="58"/>
      <c r="K354" s="58"/>
      <c r="L354" s="58"/>
      <c r="M354" s="58"/>
      <c r="N354" s="60"/>
    </row>
    <row r="355" spans="1:14">
      <c r="A355" s="57" t="s">
        <v>227</v>
      </c>
      <c r="B355" s="58" t="s">
        <v>296</v>
      </c>
      <c r="C355" s="59">
        <v>40016</v>
      </c>
      <c r="D355" s="58" t="s">
        <v>295</v>
      </c>
      <c r="E355" s="58" t="s">
        <v>40</v>
      </c>
      <c r="F355" s="58">
        <v>90</v>
      </c>
      <c r="G355" s="58">
        <v>0</v>
      </c>
      <c r="H355" s="58">
        <v>0</v>
      </c>
      <c r="I355" s="58">
        <v>3</v>
      </c>
      <c r="J355" s="58">
        <v>2</v>
      </c>
      <c r="K355" s="58">
        <v>0</v>
      </c>
      <c r="L355" s="58">
        <v>2</v>
      </c>
      <c r="M355" s="58">
        <v>0</v>
      </c>
      <c r="N355" s="60">
        <v>0</v>
      </c>
    </row>
    <row r="356" spans="1:14">
      <c r="A356" s="57" t="s">
        <v>227</v>
      </c>
      <c r="B356" s="58" t="s">
        <v>153</v>
      </c>
      <c r="C356" s="59">
        <v>40018</v>
      </c>
      <c r="D356" s="58" t="s">
        <v>295</v>
      </c>
      <c r="E356" s="58" t="s">
        <v>40</v>
      </c>
      <c r="F356" s="58">
        <v>78</v>
      </c>
      <c r="G356" s="58">
        <v>0</v>
      </c>
      <c r="H356" s="58">
        <v>1</v>
      </c>
      <c r="I356" s="58">
        <v>3</v>
      </c>
      <c r="J356" s="58">
        <v>0</v>
      </c>
      <c r="K356" s="58">
        <v>0</v>
      </c>
      <c r="L356" s="58">
        <v>1</v>
      </c>
      <c r="M356" s="58">
        <v>0</v>
      </c>
      <c r="N356" s="60">
        <v>0</v>
      </c>
    </row>
    <row r="357" spans="1:14">
      <c r="A357" s="57" t="s">
        <v>227</v>
      </c>
      <c r="B357" s="58" t="s">
        <v>264</v>
      </c>
      <c r="C357" s="59">
        <v>40020</v>
      </c>
      <c r="D357" s="58" t="s">
        <v>295</v>
      </c>
      <c r="E357" s="58" t="s">
        <v>135</v>
      </c>
      <c r="F357" s="58">
        <v>68</v>
      </c>
      <c r="G357" s="58">
        <v>0</v>
      </c>
      <c r="H357" s="58">
        <v>0</v>
      </c>
      <c r="I357" s="58">
        <v>3</v>
      </c>
      <c r="J357" s="58">
        <v>1</v>
      </c>
      <c r="K357" s="58">
        <v>1</v>
      </c>
      <c r="L357" s="58">
        <v>2</v>
      </c>
      <c r="M357" s="58">
        <v>1</v>
      </c>
      <c r="N357" s="60">
        <v>0</v>
      </c>
    </row>
    <row r="358" spans="1:14">
      <c r="A358" s="57" t="s">
        <v>227</v>
      </c>
      <c r="B358" s="58" t="s">
        <v>233</v>
      </c>
      <c r="C358" s="59">
        <v>40042</v>
      </c>
      <c r="D358" s="58" t="s">
        <v>78</v>
      </c>
      <c r="E358" s="58" t="s">
        <v>294</v>
      </c>
      <c r="F358" s="58">
        <v>90</v>
      </c>
      <c r="G358" s="58">
        <v>0</v>
      </c>
      <c r="H358" s="58">
        <v>0</v>
      </c>
      <c r="I358" s="58">
        <v>3</v>
      </c>
      <c r="J358" s="58">
        <v>1</v>
      </c>
      <c r="K358" s="58">
        <v>2</v>
      </c>
      <c r="L358" s="58">
        <v>0</v>
      </c>
      <c r="M358" s="58">
        <v>0</v>
      </c>
      <c r="N358" s="60">
        <v>0</v>
      </c>
    </row>
    <row r="359" spans="1:14">
      <c r="A359" s="57" t="s">
        <v>227</v>
      </c>
      <c r="B359" s="58" t="s">
        <v>233</v>
      </c>
      <c r="C359" s="59">
        <v>40042</v>
      </c>
      <c r="D359" s="58" t="s">
        <v>78</v>
      </c>
      <c r="E359" s="58" t="s">
        <v>294</v>
      </c>
      <c r="F359" s="58">
        <v>90</v>
      </c>
      <c r="G359" s="58">
        <v>0</v>
      </c>
      <c r="H359" s="58">
        <v>0</v>
      </c>
      <c r="I359" s="58">
        <v>3</v>
      </c>
      <c r="J359" s="58">
        <v>1</v>
      </c>
      <c r="K359" s="58">
        <v>2</v>
      </c>
      <c r="L359" s="58">
        <v>0</v>
      </c>
      <c r="M359" s="58">
        <v>0</v>
      </c>
      <c r="N359" s="60">
        <v>0</v>
      </c>
    </row>
    <row r="360" spans="1:14">
      <c r="A360" s="57" t="s">
        <v>227</v>
      </c>
      <c r="B360" s="58" t="s">
        <v>242</v>
      </c>
      <c r="C360" s="59">
        <v>40047</v>
      </c>
      <c r="D360" s="58" t="s">
        <v>229</v>
      </c>
      <c r="E360" s="58" t="s">
        <v>38</v>
      </c>
      <c r="F360" s="58">
        <v>90</v>
      </c>
      <c r="G360" s="58">
        <v>0</v>
      </c>
      <c r="H360" s="58">
        <v>1</v>
      </c>
      <c r="I360" s="58">
        <v>4</v>
      </c>
      <c r="J360" s="58">
        <v>2</v>
      </c>
      <c r="K360" s="58">
        <v>2</v>
      </c>
      <c r="L360" s="58">
        <v>2</v>
      </c>
      <c r="M360" s="58">
        <v>0</v>
      </c>
      <c r="N360" s="60">
        <v>0</v>
      </c>
    </row>
    <row r="361" spans="1:14">
      <c r="A361" s="57" t="s">
        <v>227</v>
      </c>
      <c r="B361" s="58" t="s">
        <v>264</v>
      </c>
      <c r="C361" s="59">
        <v>40054</v>
      </c>
      <c r="D361" s="58" t="s">
        <v>229</v>
      </c>
      <c r="E361" s="58" t="s">
        <v>293</v>
      </c>
      <c r="F361" s="58">
        <v>63</v>
      </c>
      <c r="G361" s="58">
        <v>0</v>
      </c>
      <c r="H361" s="58">
        <v>0</v>
      </c>
      <c r="I361" s="58">
        <v>2</v>
      </c>
      <c r="J361" s="58">
        <v>0</v>
      </c>
      <c r="K361" s="58">
        <v>2</v>
      </c>
      <c r="L361" s="58">
        <v>0</v>
      </c>
      <c r="M361" s="58">
        <v>0</v>
      </c>
      <c r="N361" s="60">
        <v>0</v>
      </c>
    </row>
    <row r="362" spans="1:14">
      <c r="A362" s="57" t="s">
        <v>227</v>
      </c>
      <c r="B362" s="58" t="s">
        <v>292</v>
      </c>
      <c r="C362" s="59">
        <v>40068</v>
      </c>
      <c r="D362" s="58" t="s">
        <v>229</v>
      </c>
      <c r="E362" s="58" t="s">
        <v>33</v>
      </c>
      <c r="F362" s="58">
        <v>55</v>
      </c>
      <c r="G362" s="58">
        <v>0</v>
      </c>
      <c r="H362" s="58">
        <v>0</v>
      </c>
      <c r="I362" s="58">
        <v>1</v>
      </c>
      <c r="J362" s="58">
        <v>0</v>
      </c>
      <c r="K362" s="58">
        <v>1</v>
      </c>
      <c r="L362" s="58">
        <v>1</v>
      </c>
      <c r="M362" s="58">
        <v>0</v>
      </c>
      <c r="N362" s="60">
        <v>0</v>
      </c>
    </row>
    <row r="363" spans="1:14">
      <c r="A363" s="57" t="s">
        <v>227</v>
      </c>
      <c r="B363" s="58" t="s">
        <v>20</v>
      </c>
      <c r="C363" s="59">
        <v>40071</v>
      </c>
      <c r="D363" s="58" t="s">
        <v>151</v>
      </c>
      <c r="E363" s="58" t="s">
        <v>38</v>
      </c>
      <c r="F363" s="58">
        <v>0</v>
      </c>
      <c r="G363" s="58"/>
      <c r="H363" s="58"/>
      <c r="I363" s="58"/>
      <c r="J363" s="58"/>
      <c r="K363" s="58"/>
      <c r="L363" s="58"/>
      <c r="M363" s="58"/>
      <c r="N363" s="60"/>
    </row>
    <row r="364" spans="1:14">
      <c r="A364" s="57" t="s">
        <v>227</v>
      </c>
      <c r="B364" s="58" t="s">
        <v>232</v>
      </c>
      <c r="C364" s="59">
        <v>40079</v>
      </c>
      <c r="D364" s="58" t="s">
        <v>229</v>
      </c>
      <c r="E364" s="58" t="s">
        <v>17</v>
      </c>
      <c r="F364" s="58">
        <v>58</v>
      </c>
      <c r="G364" s="58">
        <v>0</v>
      </c>
      <c r="H364" s="58">
        <v>0</v>
      </c>
      <c r="I364" s="58">
        <v>2</v>
      </c>
      <c r="J364" s="58">
        <v>1</v>
      </c>
      <c r="K364" s="58">
        <v>0</v>
      </c>
      <c r="L364" s="58">
        <v>1</v>
      </c>
      <c r="M364" s="58">
        <v>0</v>
      </c>
      <c r="N364" s="60">
        <v>0</v>
      </c>
    </row>
    <row r="365" spans="1:14">
      <c r="A365" s="57" t="s">
        <v>227</v>
      </c>
      <c r="B365" s="58" t="s">
        <v>291</v>
      </c>
      <c r="C365" s="59">
        <v>40083</v>
      </c>
      <c r="D365" s="58" t="s">
        <v>229</v>
      </c>
      <c r="E365" s="58" t="s">
        <v>33</v>
      </c>
      <c r="F365" s="58">
        <v>70</v>
      </c>
      <c r="G365" s="58">
        <v>0</v>
      </c>
      <c r="H365" s="58">
        <v>0</v>
      </c>
      <c r="I365" s="58">
        <v>2</v>
      </c>
      <c r="J365" s="58">
        <v>2</v>
      </c>
      <c r="K365" s="58">
        <v>0</v>
      </c>
      <c r="L365" s="58">
        <v>2</v>
      </c>
      <c r="M365" s="58">
        <v>0</v>
      </c>
      <c r="N365" s="60">
        <v>0</v>
      </c>
    </row>
    <row r="366" spans="1:14">
      <c r="A366" s="57" t="s">
        <v>227</v>
      </c>
      <c r="B366" s="58" t="s">
        <v>267</v>
      </c>
      <c r="C366" s="59">
        <v>40086</v>
      </c>
      <c r="D366" s="58" t="s">
        <v>151</v>
      </c>
      <c r="E366" s="58" t="s">
        <v>64</v>
      </c>
      <c r="F366" s="58">
        <v>45</v>
      </c>
      <c r="G366" s="58">
        <v>0</v>
      </c>
      <c r="H366" s="58">
        <v>0</v>
      </c>
      <c r="I366" s="58">
        <v>1</v>
      </c>
      <c r="J366" s="58">
        <v>0</v>
      </c>
      <c r="K366" s="58">
        <v>0</v>
      </c>
      <c r="L366" s="58">
        <v>2</v>
      </c>
      <c r="M366" s="58">
        <v>0</v>
      </c>
      <c r="N366" s="60">
        <v>0</v>
      </c>
    </row>
    <row r="367" spans="1:14">
      <c r="A367" s="57" t="s">
        <v>227</v>
      </c>
      <c r="B367" s="58" t="s">
        <v>259</v>
      </c>
      <c r="C367" s="59">
        <v>40090</v>
      </c>
      <c r="D367" s="58" t="s">
        <v>229</v>
      </c>
      <c r="E367" s="58" t="s">
        <v>22</v>
      </c>
      <c r="F367" s="58">
        <v>45</v>
      </c>
      <c r="G367" s="58">
        <v>1</v>
      </c>
      <c r="H367" s="58">
        <v>0</v>
      </c>
      <c r="I367" s="58">
        <v>2</v>
      </c>
      <c r="J367" s="58">
        <v>2</v>
      </c>
      <c r="K367" s="58">
        <v>1</v>
      </c>
      <c r="L367" s="58">
        <v>0</v>
      </c>
      <c r="M367" s="58">
        <v>1</v>
      </c>
      <c r="N367" s="60">
        <v>0</v>
      </c>
    </row>
    <row r="368" spans="1:14">
      <c r="A368" s="57" t="s">
        <v>227</v>
      </c>
      <c r="B368" s="58" t="s">
        <v>230</v>
      </c>
      <c r="C368" s="59">
        <v>40104</v>
      </c>
      <c r="D368" s="58" t="s">
        <v>229</v>
      </c>
      <c r="E368" s="58" t="s">
        <v>63</v>
      </c>
      <c r="F368" s="58">
        <v>83</v>
      </c>
      <c r="G368" s="58">
        <v>1</v>
      </c>
      <c r="H368" s="58">
        <v>1</v>
      </c>
      <c r="I368" s="58">
        <v>2</v>
      </c>
      <c r="J368" s="58">
        <v>1</v>
      </c>
      <c r="K368" s="58">
        <v>2</v>
      </c>
      <c r="L368" s="58">
        <v>1</v>
      </c>
      <c r="M368" s="58">
        <v>0</v>
      </c>
      <c r="N368" s="60">
        <v>0</v>
      </c>
    </row>
    <row r="369" spans="1:14">
      <c r="A369" s="57" t="s">
        <v>227</v>
      </c>
      <c r="B369" s="58" t="s">
        <v>104</v>
      </c>
      <c r="C369" s="59">
        <v>40107</v>
      </c>
      <c r="D369" s="58" t="s">
        <v>151</v>
      </c>
      <c r="E369" s="58" t="s">
        <v>79</v>
      </c>
      <c r="F369" s="58">
        <v>90</v>
      </c>
      <c r="G369" s="58">
        <v>0</v>
      </c>
      <c r="H369" s="58">
        <v>0</v>
      </c>
      <c r="I369" s="58">
        <v>1</v>
      </c>
      <c r="J369" s="58">
        <v>0</v>
      </c>
      <c r="K369" s="58">
        <v>0</v>
      </c>
      <c r="L369" s="58">
        <v>5</v>
      </c>
      <c r="M369" s="58">
        <v>1</v>
      </c>
      <c r="N369" s="60">
        <v>0</v>
      </c>
    </row>
    <row r="370" spans="1:14">
      <c r="A370" s="57" t="s">
        <v>227</v>
      </c>
      <c r="B370" s="58" t="s">
        <v>237</v>
      </c>
      <c r="C370" s="59">
        <v>40111</v>
      </c>
      <c r="D370" s="58" t="s">
        <v>229</v>
      </c>
      <c r="E370" s="58" t="s">
        <v>38</v>
      </c>
      <c r="F370" s="58">
        <v>78</v>
      </c>
      <c r="G370" s="58">
        <v>0</v>
      </c>
      <c r="H370" s="58">
        <v>0</v>
      </c>
      <c r="I370" s="58">
        <v>2</v>
      </c>
      <c r="J370" s="58">
        <v>1</v>
      </c>
      <c r="K370" s="58">
        <v>0</v>
      </c>
      <c r="L370" s="58">
        <v>1</v>
      </c>
      <c r="M370" s="58">
        <v>0</v>
      </c>
      <c r="N370" s="60">
        <v>0</v>
      </c>
    </row>
    <row r="371" spans="1:14">
      <c r="A371" s="57" t="s">
        <v>227</v>
      </c>
      <c r="B371" s="58" t="s">
        <v>241</v>
      </c>
      <c r="C371" s="59">
        <v>40114</v>
      </c>
      <c r="D371" s="58" t="s">
        <v>229</v>
      </c>
      <c r="E371" s="58" t="s">
        <v>53</v>
      </c>
      <c r="F371" s="58">
        <v>60</v>
      </c>
      <c r="G371" s="58">
        <v>0</v>
      </c>
      <c r="H371" s="58">
        <v>0</v>
      </c>
      <c r="I371" s="58">
        <v>0</v>
      </c>
      <c r="J371" s="58">
        <v>0</v>
      </c>
      <c r="K371" s="58">
        <v>2</v>
      </c>
      <c r="L371" s="58">
        <v>3</v>
      </c>
      <c r="M371" s="58">
        <v>0</v>
      </c>
      <c r="N371" s="60">
        <v>0</v>
      </c>
    </row>
    <row r="372" spans="1:14">
      <c r="A372" s="57" t="s">
        <v>227</v>
      </c>
      <c r="B372" s="58" t="s">
        <v>290</v>
      </c>
      <c r="C372" s="59">
        <v>40117</v>
      </c>
      <c r="D372" s="58" t="s">
        <v>229</v>
      </c>
      <c r="E372" s="58" t="s">
        <v>19</v>
      </c>
      <c r="F372" s="58">
        <v>90</v>
      </c>
      <c r="G372" s="58">
        <v>0</v>
      </c>
      <c r="H372" s="58">
        <v>2</v>
      </c>
      <c r="I372" s="58">
        <v>1</v>
      </c>
      <c r="J372" s="58">
        <v>0</v>
      </c>
      <c r="K372" s="58">
        <v>1</v>
      </c>
      <c r="L372" s="58">
        <v>2</v>
      </c>
      <c r="M372" s="58">
        <v>1</v>
      </c>
      <c r="N372" s="60">
        <v>0</v>
      </c>
    </row>
    <row r="373" spans="1:14">
      <c r="A373" s="57" t="s">
        <v>227</v>
      </c>
      <c r="B373" s="58" t="s">
        <v>160</v>
      </c>
      <c r="C373" s="59">
        <v>40120</v>
      </c>
      <c r="D373" s="58" t="s">
        <v>151</v>
      </c>
      <c r="E373" s="58" t="s">
        <v>22</v>
      </c>
      <c r="F373" s="58">
        <v>90</v>
      </c>
      <c r="G373" s="58">
        <v>1</v>
      </c>
      <c r="H373" s="58">
        <v>0</v>
      </c>
      <c r="I373" s="58">
        <v>1</v>
      </c>
      <c r="J373" s="58">
        <v>1</v>
      </c>
      <c r="K373" s="58">
        <v>2</v>
      </c>
      <c r="L373" s="58">
        <v>3</v>
      </c>
      <c r="M373" s="58">
        <v>0</v>
      </c>
      <c r="N373" s="60">
        <v>0</v>
      </c>
    </row>
    <row r="374" spans="1:14">
      <c r="A374" s="57" t="s">
        <v>227</v>
      </c>
      <c r="B374" s="58" t="s">
        <v>245</v>
      </c>
      <c r="C374" s="59">
        <v>40125</v>
      </c>
      <c r="D374" s="58" t="s">
        <v>229</v>
      </c>
      <c r="E374" s="58" t="s">
        <v>38</v>
      </c>
      <c r="F374" s="58">
        <v>86</v>
      </c>
      <c r="G374" s="58">
        <v>0</v>
      </c>
      <c r="H374" s="58">
        <v>1</v>
      </c>
      <c r="I374" s="58">
        <v>1</v>
      </c>
      <c r="J374" s="58">
        <v>0</v>
      </c>
      <c r="K374" s="58">
        <v>3</v>
      </c>
      <c r="L374" s="58">
        <v>1</v>
      </c>
      <c r="M374" s="58">
        <v>0</v>
      </c>
      <c r="N374" s="60">
        <v>0</v>
      </c>
    </row>
    <row r="375" spans="1:14">
      <c r="A375" s="57" t="s">
        <v>227</v>
      </c>
      <c r="B375" s="58" t="s">
        <v>288</v>
      </c>
      <c r="C375" s="59">
        <v>40139</v>
      </c>
      <c r="D375" s="58" t="s">
        <v>229</v>
      </c>
      <c r="E375" s="58" t="s">
        <v>289</v>
      </c>
      <c r="F375" s="58">
        <v>90</v>
      </c>
      <c r="G375" s="58">
        <v>1</v>
      </c>
      <c r="H375" s="58">
        <v>1</v>
      </c>
      <c r="I375" s="58">
        <v>2</v>
      </c>
      <c r="J375" s="58">
        <v>1</v>
      </c>
      <c r="K375" s="58">
        <v>1</v>
      </c>
      <c r="L375" s="58">
        <v>3</v>
      </c>
      <c r="M375" s="58">
        <v>0</v>
      </c>
      <c r="N375" s="60">
        <v>0</v>
      </c>
    </row>
    <row r="376" spans="1:14">
      <c r="A376" s="57" t="s">
        <v>227</v>
      </c>
      <c r="B376" s="58" t="s">
        <v>43</v>
      </c>
      <c r="C376" s="59">
        <v>40142</v>
      </c>
      <c r="D376" s="58" t="s">
        <v>151</v>
      </c>
      <c r="E376" s="58" t="s">
        <v>22</v>
      </c>
      <c r="F376" s="58">
        <v>90</v>
      </c>
      <c r="G376" s="58">
        <v>0</v>
      </c>
      <c r="H376" s="58">
        <v>0</v>
      </c>
      <c r="I376" s="58">
        <v>0</v>
      </c>
      <c r="J376" s="58">
        <v>0</v>
      </c>
      <c r="K376" s="58">
        <v>0</v>
      </c>
      <c r="L376" s="58">
        <v>2</v>
      </c>
      <c r="M376" s="58">
        <v>0</v>
      </c>
      <c r="N376" s="60">
        <v>0</v>
      </c>
    </row>
    <row r="377" spans="1:14">
      <c r="A377" s="57" t="s">
        <v>227</v>
      </c>
      <c r="B377" s="58" t="s">
        <v>234</v>
      </c>
      <c r="C377" s="59">
        <v>40146</v>
      </c>
      <c r="D377" s="58" t="s">
        <v>229</v>
      </c>
      <c r="E377" s="58" t="s">
        <v>82</v>
      </c>
      <c r="F377" s="58">
        <v>90</v>
      </c>
      <c r="G377" s="58">
        <v>0</v>
      </c>
      <c r="H377" s="58">
        <v>0</v>
      </c>
      <c r="I377" s="58">
        <v>2</v>
      </c>
      <c r="J377" s="58">
        <v>0</v>
      </c>
      <c r="K377" s="58">
        <v>1</v>
      </c>
      <c r="L377" s="58">
        <v>5</v>
      </c>
      <c r="M377" s="58">
        <v>0</v>
      </c>
      <c r="N377" s="60">
        <v>0</v>
      </c>
    </row>
    <row r="378" spans="1:14">
      <c r="A378" s="57" t="s">
        <v>227</v>
      </c>
      <c r="B378" s="58" t="s">
        <v>261</v>
      </c>
      <c r="C378" s="59">
        <v>40152</v>
      </c>
      <c r="D378" s="58" t="s">
        <v>229</v>
      </c>
      <c r="E378" s="58" t="s">
        <v>59</v>
      </c>
      <c r="F378" s="58">
        <v>33</v>
      </c>
      <c r="G378" s="58">
        <v>0</v>
      </c>
      <c r="H378" s="58">
        <v>2</v>
      </c>
      <c r="I378" s="58">
        <v>1</v>
      </c>
      <c r="J378" s="58">
        <v>0</v>
      </c>
      <c r="K378" s="58">
        <v>0</v>
      </c>
      <c r="L378" s="58">
        <v>1</v>
      </c>
      <c r="M378" s="58">
        <v>0</v>
      </c>
      <c r="N378" s="60">
        <v>0</v>
      </c>
    </row>
    <row r="379" spans="1:14">
      <c r="A379" s="57" t="s">
        <v>227</v>
      </c>
      <c r="B379" s="58" t="s">
        <v>263</v>
      </c>
      <c r="C379" s="59">
        <v>40155</v>
      </c>
      <c r="D379" s="58" t="s">
        <v>151</v>
      </c>
      <c r="E379" s="58" t="s">
        <v>22</v>
      </c>
      <c r="F379" s="58">
        <v>90</v>
      </c>
      <c r="G379" s="58">
        <v>1</v>
      </c>
      <c r="H379" s="58">
        <v>0</v>
      </c>
      <c r="I379" s="58">
        <v>3</v>
      </c>
      <c r="J379" s="58">
        <v>2</v>
      </c>
      <c r="K379" s="58">
        <v>2</v>
      </c>
      <c r="L379" s="58">
        <v>0</v>
      </c>
      <c r="M379" s="58">
        <v>0</v>
      </c>
      <c r="N379" s="60">
        <v>0</v>
      </c>
    </row>
    <row r="380" spans="1:14">
      <c r="A380" s="57" t="s">
        <v>227</v>
      </c>
      <c r="B380" s="58" t="s">
        <v>235</v>
      </c>
      <c r="C380" s="59">
        <v>40160</v>
      </c>
      <c r="D380" s="58" t="s">
        <v>229</v>
      </c>
      <c r="E380" s="58" t="s">
        <v>135</v>
      </c>
      <c r="F380" s="58">
        <v>90</v>
      </c>
      <c r="G380" s="58">
        <v>0</v>
      </c>
      <c r="H380" s="58">
        <v>0</v>
      </c>
      <c r="I380" s="58">
        <v>2</v>
      </c>
      <c r="J380" s="58">
        <v>0</v>
      </c>
      <c r="K380" s="58">
        <v>2</v>
      </c>
      <c r="L380" s="58">
        <v>2</v>
      </c>
      <c r="M380" s="58">
        <v>0</v>
      </c>
      <c r="N380" s="60">
        <v>0</v>
      </c>
    </row>
    <row r="381" spans="1:14">
      <c r="A381" s="57" t="s">
        <v>227</v>
      </c>
      <c r="B381" s="58" t="s">
        <v>246</v>
      </c>
      <c r="C381" s="59">
        <v>40184</v>
      </c>
      <c r="D381" s="58" t="s">
        <v>229</v>
      </c>
      <c r="E381" s="58" t="s">
        <v>287</v>
      </c>
      <c r="F381" s="58">
        <v>90</v>
      </c>
      <c r="G381" s="58">
        <v>1</v>
      </c>
      <c r="H381" s="58">
        <v>0</v>
      </c>
      <c r="I381" s="58">
        <v>3</v>
      </c>
      <c r="J381" s="58">
        <v>2</v>
      </c>
      <c r="K381" s="58">
        <v>2</v>
      </c>
      <c r="L381" s="58">
        <v>4</v>
      </c>
      <c r="M381" s="58">
        <v>0</v>
      </c>
      <c r="N381" s="60">
        <v>0</v>
      </c>
    </row>
    <row r="382" spans="1:14">
      <c r="A382" s="57" t="s">
        <v>227</v>
      </c>
      <c r="B382" s="58" t="s">
        <v>251</v>
      </c>
      <c r="C382" s="59">
        <v>40188</v>
      </c>
      <c r="D382" s="58" t="s">
        <v>229</v>
      </c>
      <c r="E382" s="58" t="s">
        <v>67</v>
      </c>
      <c r="F382" s="58">
        <v>90</v>
      </c>
      <c r="G382" s="58">
        <v>2</v>
      </c>
      <c r="H382" s="58">
        <v>0</v>
      </c>
      <c r="I382" s="58">
        <v>3</v>
      </c>
      <c r="J382" s="58">
        <v>2</v>
      </c>
      <c r="K382" s="58">
        <v>1</v>
      </c>
      <c r="L382" s="58">
        <v>4</v>
      </c>
      <c r="M382" s="58">
        <v>0</v>
      </c>
      <c r="N382" s="60">
        <v>0</v>
      </c>
    </row>
    <row r="383" spans="1:14">
      <c r="A383" s="57" t="s">
        <v>227</v>
      </c>
      <c r="B383" s="58" t="s">
        <v>286</v>
      </c>
      <c r="C383" s="59">
        <v>40195</v>
      </c>
      <c r="D383" s="58" t="s">
        <v>229</v>
      </c>
      <c r="E383" s="58" t="s">
        <v>51</v>
      </c>
      <c r="F383" s="58">
        <v>90</v>
      </c>
      <c r="G383" s="58">
        <v>3</v>
      </c>
      <c r="H383" s="58">
        <v>0</v>
      </c>
      <c r="I383" s="58">
        <v>8</v>
      </c>
      <c r="J383" s="58">
        <v>5</v>
      </c>
      <c r="K383" s="58">
        <v>1</v>
      </c>
      <c r="L383" s="58">
        <v>2</v>
      </c>
      <c r="M383" s="58">
        <v>0</v>
      </c>
      <c r="N383" s="60">
        <v>0</v>
      </c>
    </row>
    <row r="384" spans="1:14">
      <c r="A384" s="57" t="s">
        <v>227</v>
      </c>
      <c r="B384" s="58" t="s">
        <v>243</v>
      </c>
      <c r="C384" s="59">
        <v>40202</v>
      </c>
      <c r="D384" s="58" t="s">
        <v>229</v>
      </c>
      <c r="E384" s="58" t="s">
        <v>158</v>
      </c>
      <c r="F384" s="58">
        <v>90</v>
      </c>
      <c r="G384" s="58">
        <v>0</v>
      </c>
      <c r="H384" s="58">
        <v>0</v>
      </c>
      <c r="I384" s="58">
        <v>4</v>
      </c>
      <c r="J384" s="58">
        <v>1</v>
      </c>
      <c r="K384" s="58">
        <v>3</v>
      </c>
      <c r="L384" s="58">
        <v>2</v>
      </c>
      <c r="M384" s="58">
        <v>0</v>
      </c>
      <c r="N384" s="60">
        <v>0</v>
      </c>
    </row>
    <row r="385" spans="1:14">
      <c r="A385" s="57" t="s">
        <v>227</v>
      </c>
      <c r="B385" s="58" t="s">
        <v>285</v>
      </c>
      <c r="C385" s="59">
        <v>40209</v>
      </c>
      <c r="D385" s="58" t="s">
        <v>229</v>
      </c>
      <c r="E385" s="58" t="s">
        <v>22</v>
      </c>
      <c r="F385" s="58">
        <v>90</v>
      </c>
      <c r="G385" s="58">
        <v>0</v>
      </c>
      <c r="H385" s="58">
        <v>0</v>
      </c>
      <c r="I385" s="58">
        <v>3</v>
      </c>
      <c r="J385" s="58">
        <v>1</v>
      </c>
      <c r="K385" s="58">
        <v>2</v>
      </c>
      <c r="L385" s="58">
        <v>4</v>
      </c>
      <c r="M385" s="58">
        <v>0</v>
      </c>
      <c r="N385" s="60">
        <v>0</v>
      </c>
    </row>
    <row r="386" spans="1:14">
      <c r="A386" s="57" t="s">
        <v>227</v>
      </c>
      <c r="B386" s="58" t="s">
        <v>247</v>
      </c>
      <c r="C386" s="59">
        <v>40216</v>
      </c>
      <c r="D386" s="58" t="s">
        <v>229</v>
      </c>
      <c r="E386" s="58" t="s">
        <v>33</v>
      </c>
      <c r="F386" s="58">
        <v>78</v>
      </c>
      <c r="G386" s="58">
        <v>0</v>
      </c>
      <c r="H386" s="58">
        <v>0</v>
      </c>
      <c r="I386" s="58">
        <v>2</v>
      </c>
      <c r="J386" s="58">
        <v>0</v>
      </c>
      <c r="K386" s="58">
        <v>2</v>
      </c>
      <c r="L386" s="58">
        <v>1</v>
      </c>
      <c r="M386" s="58">
        <v>0</v>
      </c>
      <c r="N386" s="60">
        <v>0</v>
      </c>
    </row>
    <row r="387" spans="1:14">
      <c r="A387" s="57" t="s">
        <v>227</v>
      </c>
      <c r="B387" s="58" t="s">
        <v>180</v>
      </c>
      <c r="C387" s="59">
        <v>40221</v>
      </c>
      <c r="D387" s="58" t="s">
        <v>229</v>
      </c>
      <c r="E387" s="58" t="s">
        <v>115</v>
      </c>
      <c r="F387" s="58">
        <v>76</v>
      </c>
      <c r="G387" s="58">
        <v>0</v>
      </c>
      <c r="H387" s="58">
        <v>1</v>
      </c>
      <c r="I387" s="58">
        <v>1</v>
      </c>
      <c r="J387" s="58">
        <v>0</v>
      </c>
      <c r="K387" s="58">
        <v>0</v>
      </c>
      <c r="L387" s="58">
        <v>1</v>
      </c>
      <c r="M387" s="58">
        <v>0</v>
      </c>
      <c r="N387" s="60">
        <v>0</v>
      </c>
    </row>
    <row r="388" spans="1:14">
      <c r="A388" s="57" t="s">
        <v>227</v>
      </c>
      <c r="B388" s="58" t="s">
        <v>284</v>
      </c>
      <c r="C388" s="59">
        <v>40225</v>
      </c>
      <c r="D388" s="58" t="s">
        <v>151</v>
      </c>
      <c r="E388" s="58" t="s">
        <v>231</v>
      </c>
      <c r="F388" s="58">
        <v>90</v>
      </c>
      <c r="G388" s="58">
        <v>1</v>
      </c>
      <c r="H388" s="58">
        <v>1</v>
      </c>
      <c r="I388" s="58">
        <v>4</v>
      </c>
      <c r="J388" s="58">
        <v>4</v>
      </c>
      <c r="K388" s="58">
        <v>2</v>
      </c>
      <c r="L388" s="58">
        <v>3</v>
      </c>
      <c r="M388" s="58">
        <v>1</v>
      </c>
      <c r="N388" s="60">
        <v>0</v>
      </c>
    </row>
    <row r="389" spans="1:14">
      <c r="A389" s="57" t="s">
        <v>227</v>
      </c>
      <c r="B389" s="58" t="s">
        <v>283</v>
      </c>
      <c r="C389" s="59">
        <v>40230</v>
      </c>
      <c r="D389" s="58" t="s">
        <v>229</v>
      </c>
      <c r="E389" s="58" t="s">
        <v>82</v>
      </c>
      <c r="F389" s="58">
        <v>90</v>
      </c>
      <c r="G389" s="58">
        <v>0</v>
      </c>
      <c r="H389" s="58">
        <v>1</v>
      </c>
      <c r="I389" s="58">
        <v>1</v>
      </c>
      <c r="J389" s="58">
        <v>1</v>
      </c>
      <c r="K389" s="58">
        <v>1</v>
      </c>
      <c r="L389" s="58">
        <v>5</v>
      </c>
      <c r="M389" s="58">
        <v>0</v>
      </c>
      <c r="N389" s="60">
        <v>0</v>
      </c>
    </row>
    <row r="390" spans="1:14">
      <c r="A390" s="57" t="s">
        <v>227</v>
      </c>
      <c r="B390" s="58" t="s">
        <v>228</v>
      </c>
      <c r="C390" s="59">
        <v>40233</v>
      </c>
      <c r="D390" s="58" t="s">
        <v>229</v>
      </c>
      <c r="E390" s="58" t="s">
        <v>38</v>
      </c>
      <c r="F390" s="58">
        <v>90</v>
      </c>
      <c r="G390" s="58">
        <v>0</v>
      </c>
      <c r="H390" s="58">
        <v>2</v>
      </c>
      <c r="I390" s="58">
        <v>0</v>
      </c>
      <c r="J390" s="58">
        <v>0</v>
      </c>
      <c r="K390" s="58">
        <v>0</v>
      </c>
      <c r="L390" s="58">
        <v>4</v>
      </c>
      <c r="M390" s="58">
        <v>0</v>
      </c>
      <c r="N390" s="60">
        <v>0</v>
      </c>
    </row>
    <row r="391" spans="1:14">
      <c r="A391" s="57" t="s">
        <v>227</v>
      </c>
      <c r="B391" s="58" t="s">
        <v>282</v>
      </c>
      <c r="C391" s="59">
        <v>40237</v>
      </c>
      <c r="D391" s="58" t="s">
        <v>229</v>
      </c>
      <c r="E391" s="58" t="s">
        <v>26</v>
      </c>
      <c r="F391" s="58">
        <v>90</v>
      </c>
      <c r="G391" s="58">
        <v>0</v>
      </c>
      <c r="H391" s="58">
        <v>0</v>
      </c>
      <c r="I391" s="58">
        <v>3</v>
      </c>
      <c r="J391" s="58">
        <v>2</v>
      </c>
      <c r="K391" s="58">
        <v>0</v>
      </c>
      <c r="L391" s="58">
        <v>0</v>
      </c>
      <c r="M391" s="58">
        <v>0</v>
      </c>
      <c r="N391" s="60">
        <v>0</v>
      </c>
    </row>
    <row r="392" spans="1:14">
      <c r="A392" s="57" t="s">
        <v>227</v>
      </c>
      <c r="B392" s="58" t="s">
        <v>249</v>
      </c>
      <c r="C392" s="59">
        <v>40243</v>
      </c>
      <c r="D392" s="58" t="s">
        <v>229</v>
      </c>
      <c r="E392" s="58" t="s">
        <v>33</v>
      </c>
      <c r="F392" s="58">
        <v>90</v>
      </c>
      <c r="G392" s="58">
        <v>0</v>
      </c>
      <c r="H392" s="58">
        <v>0</v>
      </c>
      <c r="I392" s="58">
        <v>3</v>
      </c>
      <c r="J392" s="58">
        <v>1</v>
      </c>
      <c r="K392" s="58">
        <v>0</v>
      </c>
      <c r="L392" s="58">
        <v>3</v>
      </c>
      <c r="M392" s="58">
        <v>0</v>
      </c>
      <c r="N392" s="60">
        <v>0</v>
      </c>
    </row>
    <row r="393" spans="1:14">
      <c r="A393" s="57" t="s">
        <v>227</v>
      </c>
      <c r="B393" s="58" t="s">
        <v>281</v>
      </c>
      <c r="C393" s="59">
        <v>40247</v>
      </c>
      <c r="D393" s="58" t="s">
        <v>151</v>
      </c>
      <c r="E393" s="58" t="s">
        <v>194</v>
      </c>
      <c r="F393" s="58">
        <v>90</v>
      </c>
      <c r="G393" s="58">
        <v>0</v>
      </c>
      <c r="H393" s="58">
        <v>0</v>
      </c>
      <c r="I393" s="58">
        <v>2</v>
      </c>
      <c r="J393" s="58">
        <v>0</v>
      </c>
      <c r="K393" s="58">
        <v>2</v>
      </c>
      <c r="L393" s="58">
        <v>3</v>
      </c>
      <c r="M393" s="58">
        <v>1</v>
      </c>
      <c r="N393" s="60">
        <v>0</v>
      </c>
    </row>
    <row r="394" spans="1:14">
      <c r="A394" s="57" t="s">
        <v>227</v>
      </c>
      <c r="B394" s="58" t="s">
        <v>255</v>
      </c>
      <c r="C394" s="59">
        <v>40251</v>
      </c>
      <c r="D394" s="58" t="s">
        <v>229</v>
      </c>
      <c r="E394" s="58" t="s">
        <v>31</v>
      </c>
      <c r="F394" s="58">
        <v>90</v>
      </c>
      <c r="G394" s="58">
        <v>0</v>
      </c>
      <c r="H394" s="58">
        <v>0</v>
      </c>
      <c r="I394" s="58">
        <v>6</v>
      </c>
      <c r="J394" s="58">
        <v>1</v>
      </c>
      <c r="K394" s="58">
        <v>2</v>
      </c>
      <c r="L394" s="58">
        <v>5</v>
      </c>
      <c r="M394" s="58">
        <v>0</v>
      </c>
      <c r="N394" s="60">
        <v>0</v>
      </c>
    </row>
    <row r="395" spans="1:14">
      <c r="A395" s="57" t="s">
        <v>227</v>
      </c>
      <c r="B395" s="58" t="s">
        <v>258</v>
      </c>
      <c r="C395" s="59">
        <v>40258</v>
      </c>
      <c r="D395" s="58" t="s">
        <v>229</v>
      </c>
      <c r="E395" s="58" t="s">
        <v>22</v>
      </c>
      <c r="F395" s="58">
        <v>90</v>
      </c>
      <c r="G395" s="58">
        <v>0</v>
      </c>
      <c r="H395" s="58">
        <v>1</v>
      </c>
      <c r="I395" s="58">
        <v>2</v>
      </c>
      <c r="J395" s="58">
        <v>1</v>
      </c>
      <c r="K395" s="58">
        <v>3</v>
      </c>
      <c r="L395" s="58">
        <v>5</v>
      </c>
      <c r="M395" s="58">
        <v>1</v>
      </c>
      <c r="N395" s="60">
        <v>0</v>
      </c>
    </row>
    <row r="396" spans="1:14">
      <c r="A396" s="57" t="s">
        <v>227</v>
      </c>
      <c r="B396" s="58" t="s">
        <v>280</v>
      </c>
      <c r="C396" s="59">
        <v>40261</v>
      </c>
      <c r="D396" s="58" t="s">
        <v>229</v>
      </c>
      <c r="E396" s="58" t="s">
        <v>17</v>
      </c>
      <c r="F396" s="58">
        <v>90</v>
      </c>
      <c r="G396" s="58">
        <v>0</v>
      </c>
      <c r="H396" s="58">
        <v>0</v>
      </c>
      <c r="I396" s="58">
        <v>2</v>
      </c>
      <c r="J396" s="58">
        <v>1</v>
      </c>
      <c r="K396" s="58">
        <v>1</v>
      </c>
      <c r="L396" s="58">
        <v>1</v>
      </c>
      <c r="M396" s="58">
        <v>1</v>
      </c>
      <c r="N396" s="60">
        <v>0</v>
      </c>
    </row>
    <row r="397" spans="1:14">
      <c r="A397" s="57" t="s">
        <v>227</v>
      </c>
      <c r="B397" s="58" t="s">
        <v>262</v>
      </c>
      <c r="C397" s="59">
        <v>40271</v>
      </c>
      <c r="D397" s="58" t="s">
        <v>229</v>
      </c>
      <c r="E397" s="58" t="s">
        <v>79</v>
      </c>
      <c r="F397" s="58">
        <v>90</v>
      </c>
      <c r="G397" s="58">
        <v>0</v>
      </c>
      <c r="H397" s="58">
        <v>0</v>
      </c>
      <c r="I397" s="58">
        <v>2</v>
      </c>
      <c r="J397" s="58">
        <v>1</v>
      </c>
      <c r="K397" s="58">
        <v>1</v>
      </c>
      <c r="L397" s="58">
        <v>3</v>
      </c>
      <c r="M397" s="58">
        <v>0</v>
      </c>
      <c r="N397" s="60">
        <v>0</v>
      </c>
    </row>
    <row r="398" spans="1:14">
      <c r="A398" s="57" t="s">
        <v>227</v>
      </c>
      <c r="B398" s="58" t="s">
        <v>279</v>
      </c>
      <c r="C398" s="59">
        <v>40279</v>
      </c>
      <c r="D398" s="58" t="s">
        <v>229</v>
      </c>
      <c r="E398" s="58" t="s">
        <v>53</v>
      </c>
      <c r="F398" s="58">
        <v>90</v>
      </c>
      <c r="G398" s="58">
        <v>0</v>
      </c>
      <c r="H398" s="58">
        <v>0</v>
      </c>
      <c r="I398" s="58">
        <v>1</v>
      </c>
      <c r="J398" s="58">
        <v>0</v>
      </c>
      <c r="K398" s="58">
        <v>2</v>
      </c>
      <c r="L398" s="58">
        <v>5</v>
      </c>
      <c r="M398" s="58">
        <v>0</v>
      </c>
      <c r="N398" s="60">
        <v>0</v>
      </c>
    </row>
    <row r="399" spans="1:14">
      <c r="A399" s="57" t="s">
        <v>227</v>
      </c>
      <c r="B399" s="58" t="s">
        <v>278</v>
      </c>
      <c r="C399" s="59">
        <v>40286</v>
      </c>
      <c r="D399" s="58" t="s">
        <v>229</v>
      </c>
      <c r="E399" s="58" t="s">
        <v>85</v>
      </c>
      <c r="F399" s="58">
        <v>90</v>
      </c>
      <c r="G399" s="58">
        <v>0</v>
      </c>
      <c r="H399" s="58">
        <v>0</v>
      </c>
      <c r="I399" s="58">
        <v>1</v>
      </c>
      <c r="J399" s="58">
        <v>0</v>
      </c>
      <c r="K399" s="58">
        <v>5</v>
      </c>
      <c r="L399" s="58">
        <v>2</v>
      </c>
      <c r="M399" s="58">
        <v>0</v>
      </c>
      <c r="N399" s="60">
        <v>0</v>
      </c>
    </row>
    <row r="400" spans="1:14">
      <c r="A400" s="57" t="s">
        <v>227</v>
      </c>
      <c r="B400" s="58" t="s">
        <v>252</v>
      </c>
      <c r="C400" s="59">
        <v>40292</v>
      </c>
      <c r="D400" s="58" t="s">
        <v>229</v>
      </c>
      <c r="E400" s="58" t="s">
        <v>74</v>
      </c>
      <c r="F400" s="58">
        <v>90</v>
      </c>
      <c r="G400" s="58">
        <v>0</v>
      </c>
      <c r="H400" s="58">
        <v>1</v>
      </c>
      <c r="I400" s="58">
        <v>2</v>
      </c>
      <c r="J400" s="58">
        <v>0</v>
      </c>
      <c r="K400" s="58">
        <v>0</v>
      </c>
      <c r="L400" s="58">
        <v>2</v>
      </c>
      <c r="M400" s="58">
        <v>0</v>
      </c>
      <c r="N400" s="60">
        <v>0</v>
      </c>
    </row>
    <row r="401" spans="1:14">
      <c r="A401" s="57" t="s">
        <v>227</v>
      </c>
      <c r="B401" s="58" t="s">
        <v>248</v>
      </c>
      <c r="C401" s="59">
        <v>40299</v>
      </c>
      <c r="D401" s="58" t="s">
        <v>229</v>
      </c>
      <c r="E401" s="58" t="s">
        <v>31</v>
      </c>
      <c r="F401" s="58">
        <v>81</v>
      </c>
      <c r="G401" s="58">
        <v>1</v>
      </c>
      <c r="H401" s="58">
        <v>0</v>
      </c>
      <c r="I401" s="58">
        <v>5</v>
      </c>
      <c r="J401" s="58">
        <v>5</v>
      </c>
      <c r="K401" s="58">
        <v>1</v>
      </c>
      <c r="L401" s="58">
        <v>3</v>
      </c>
      <c r="M401" s="58">
        <v>1</v>
      </c>
      <c r="N401" s="60">
        <v>0</v>
      </c>
    </row>
    <row r="402" spans="1:14">
      <c r="A402" s="57" t="s">
        <v>227</v>
      </c>
      <c r="B402" s="58" t="s">
        <v>268</v>
      </c>
      <c r="C402" s="59">
        <v>40307</v>
      </c>
      <c r="D402" s="58" t="s">
        <v>229</v>
      </c>
      <c r="E402" s="58" t="s">
        <v>17</v>
      </c>
      <c r="F402" s="58">
        <v>90</v>
      </c>
      <c r="G402" s="58">
        <v>0</v>
      </c>
      <c r="H402" s="58">
        <v>0</v>
      </c>
      <c r="I402" s="58">
        <v>0</v>
      </c>
      <c r="J402" s="58">
        <v>0</v>
      </c>
      <c r="K402" s="58">
        <v>0</v>
      </c>
      <c r="L402" s="58">
        <v>3</v>
      </c>
      <c r="M402" s="58">
        <v>0</v>
      </c>
      <c r="N402" s="60">
        <v>0</v>
      </c>
    </row>
    <row r="403" spans="1:14">
      <c r="A403" s="57" t="s">
        <v>227</v>
      </c>
      <c r="B403" s="58" t="s">
        <v>233</v>
      </c>
      <c r="C403" s="59">
        <v>40313</v>
      </c>
      <c r="D403" s="58" t="s">
        <v>229</v>
      </c>
      <c r="E403" s="58" t="s">
        <v>59</v>
      </c>
      <c r="F403" s="58">
        <v>70</v>
      </c>
      <c r="G403" s="58">
        <v>2</v>
      </c>
      <c r="H403" s="58">
        <v>0</v>
      </c>
      <c r="I403" s="58">
        <v>2</v>
      </c>
      <c r="J403" s="58">
        <v>2</v>
      </c>
      <c r="K403" s="58">
        <v>1</v>
      </c>
      <c r="L403" s="58">
        <v>0</v>
      </c>
      <c r="M403" s="58">
        <v>1</v>
      </c>
      <c r="N403" s="60">
        <v>0</v>
      </c>
    </row>
    <row r="404" spans="1:14">
      <c r="A404" s="57" t="s">
        <v>227</v>
      </c>
      <c r="B404" s="58" t="s">
        <v>238</v>
      </c>
      <c r="C404" s="59">
        <v>40419</v>
      </c>
      <c r="D404" s="58" t="s">
        <v>229</v>
      </c>
      <c r="E404" s="58" t="s">
        <v>51</v>
      </c>
      <c r="F404" s="58">
        <v>90</v>
      </c>
      <c r="G404" s="58">
        <v>0</v>
      </c>
      <c r="H404" s="58">
        <v>1</v>
      </c>
      <c r="I404" s="58">
        <v>2</v>
      </c>
      <c r="J404" s="58">
        <v>1</v>
      </c>
      <c r="K404" s="58">
        <v>2</v>
      </c>
      <c r="L404" s="58">
        <v>0</v>
      </c>
      <c r="M404" s="58">
        <v>0</v>
      </c>
      <c r="N404" s="60">
        <v>0</v>
      </c>
    </row>
    <row r="405" spans="1:14">
      <c r="A405" s="57" t="s">
        <v>227</v>
      </c>
      <c r="B405" s="58" t="s">
        <v>302</v>
      </c>
      <c r="C405" s="59">
        <v>40432</v>
      </c>
      <c r="D405" s="58" t="s">
        <v>229</v>
      </c>
      <c r="E405" s="58" t="s">
        <v>158</v>
      </c>
      <c r="F405" s="58">
        <v>55</v>
      </c>
      <c r="G405" s="58">
        <v>0</v>
      </c>
      <c r="H405" s="58">
        <v>0</v>
      </c>
      <c r="I405" s="58">
        <v>3</v>
      </c>
      <c r="J405" s="58">
        <v>1</v>
      </c>
      <c r="K405" s="58">
        <v>1</v>
      </c>
      <c r="L405" s="58">
        <v>1</v>
      </c>
      <c r="M405" s="58">
        <v>0</v>
      </c>
      <c r="N405" s="60">
        <v>0</v>
      </c>
    </row>
    <row r="406" spans="1:14">
      <c r="A406" s="57" t="s">
        <v>227</v>
      </c>
      <c r="B406" s="58" t="s">
        <v>301</v>
      </c>
      <c r="C406" s="59">
        <v>40436</v>
      </c>
      <c r="D406" s="58" t="s">
        <v>151</v>
      </c>
      <c r="E406" s="58" t="s">
        <v>19</v>
      </c>
      <c r="F406" s="58">
        <v>90</v>
      </c>
      <c r="G406" s="58">
        <v>0</v>
      </c>
      <c r="H406" s="58">
        <v>1</v>
      </c>
      <c r="I406" s="58">
        <v>1</v>
      </c>
      <c r="J406" s="58">
        <v>0</v>
      </c>
      <c r="K406" s="58">
        <v>2</v>
      </c>
      <c r="L406" s="58">
        <v>1</v>
      </c>
      <c r="M406" s="58">
        <v>0</v>
      </c>
      <c r="N406" s="60">
        <v>0</v>
      </c>
    </row>
    <row r="407" spans="1:14">
      <c r="A407" s="57" t="s">
        <v>227</v>
      </c>
      <c r="B407" s="58" t="s">
        <v>279</v>
      </c>
      <c r="C407" s="59">
        <v>40439</v>
      </c>
      <c r="D407" s="58" t="s">
        <v>229</v>
      </c>
      <c r="E407" s="58" t="s">
        <v>22</v>
      </c>
      <c r="F407" s="58">
        <v>90</v>
      </c>
      <c r="G407" s="58">
        <v>0</v>
      </c>
      <c r="H407" s="58">
        <v>1</v>
      </c>
      <c r="I407" s="58">
        <v>1</v>
      </c>
      <c r="J407" s="58">
        <v>0</v>
      </c>
      <c r="K407" s="58">
        <v>0</v>
      </c>
      <c r="L407" s="58">
        <v>0</v>
      </c>
      <c r="M407" s="58">
        <v>0</v>
      </c>
      <c r="N407" s="60">
        <v>0</v>
      </c>
    </row>
    <row r="408" spans="1:14">
      <c r="A408" s="57" t="s">
        <v>227</v>
      </c>
      <c r="B408" s="58" t="s">
        <v>245</v>
      </c>
      <c r="C408" s="59">
        <v>40443</v>
      </c>
      <c r="D408" s="58" t="s">
        <v>229</v>
      </c>
      <c r="E408" s="58" t="s">
        <v>22</v>
      </c>
      <c r="F408" s="58">
        <v>90</v>
      </c>
      <c r="G408" s="58">
        <v>0</v>
      </c>
      <c r="H408" s="58">
        <v>0</v>
      </c>
      <c r="I408" s="58">
        <v>1</v>
      </c>
      <c r="J408" s="58">
        <v>0</v>
      </c>
      <c r="K408" s="58">
        <v>2</v>
      </c>
      <c r="L408" s="58">
        <v>1</v>
      </c>
      <c r="M408" s="58">
        <v>0</v>
      </c>
      <c r="N408" s="60">
        <v>0</v>
      </c>
    </row>
    <row r="409" spans="1:14">
      <c r="A409" s="57" t="s">
        <v>227</v>
      </c>
      <c r="B409" s="58" t="s">
        <v>246</v>
      </c>
      <c r="C409" s="59">
        <v>40446</v>
      </c>
      <c r="D409" s="58" t="s">
        <v>229</v>
      </c>
      <c r="E409" s="58" t="s">
        <v>31</v>
      </c>
      <c r="F409" s="58">
        <v>70</v>
      </c>
      <c r="G409" s="58">
        <v>0</v>
      </c>
      <c r="H409" s="58">
        <v>0</v>
      </c>
      <c r="I409" s="58">
        <v>1</v>
      </c>
      <c r="J409" s="58">
        <v>0</v>
      </c>
      <c r="K409" s="58">
        <v>0</v>
      </c>
      <c r="L409" s="58">
        <v>1</v>
      </c>
      <c r="M409" s="58">
        <v>0</v>
      </c>
      <c r="N409" s="60">
        <v>0</v>
      </c>
    </row>
    <row r="410" spans="1:14">
      <c r="A410" s="57" t="s">
        <v>227</v>
      </c>
      <c r="B410" s="58" t="s">
        <v>300</v>
      </c>
      <c r="C410" s="59">
        <v>40449</v>
      </c>
      <c r="D410" s="58" t="s">
        <v>151</v>
      </c>
      <c r="E410" s="58" t="s">
        <v>22</v>
      </c>
      <c r="F410" s="58">
        <v>0</v>
      </c>
      <c r="G410" s="58"/>
      <c r="H410" s="58"/>
      <c r="I410" s="58"/>
      <c r="J410" s="58"/>
      <c r="K410" s="58"/>
      <c r="L410" s="58"/>
      <c r="M410" s="58"/>
      <c r="N410" s="60"/>
    </row>
    <row r="411" spans="1:14">
      <c r="A411" s="57" t="s">
        <v>227</v>
      </c>
      <c r="B411" s="58" t="s">
        <v>280</v>
      </c>
      <c r="C411" s="59">
        <v>40453</v>
      </c>
      <c r="D411" s="58" t="s">
        <v>229</v>
      </c>
      <c r="E411" s="58" t="s">
        <v>24</v>
      </c>
      <c r="F411" s="58">
        <v>90</v>
      </c>
      <c r="G411" s="58">
        <v>0</v>
      </c>
      <c r="H411" s="58">
        <v>0</v>
      </c>
      <c r="I411" s="58">
        <v>3</v>
      </c>
      <c r="J411" s="58">
        <v>1</v>
      </c>
      <c r="K411" s="58">
        <v>1</v>
      </c>
      <c r="L411" s="58">
        <v>1</v>
      </c>
      <c r="M411" s="58">
        <v>0</v>
      </c>
      <c r="N411" s="60">
        <v>0</v>
      </c>
    </row>
    <row r="412" spans="1:14">
      <c r="A412" s="57" t="s">
        <v>227</v>
      </c>
      <c r="B412" s="58" t="s">
        <v>255</v>
      </c>
      <c r="C412" s="59">
        <v>40467</v>
      </c>
      <c r="D412" s="58" t="s">
        <v>229</v>
      </c>
      <c r="E412" s="58" t="s">
        <v>26</v>
      </c>
      <c r="F412" s="58">
        <v>90</v>
      </c>
      <c r="G412" s="58">
        <v>0</v>
      </c>
      <c r="H412" s="58">
        <v>1</v>
      </c>
      <c r="I412" s="58">
        <v>3</v>
      </c>
      <c r="J412" s="58">
        <v>2</v>
      </c>
      <c r="K412" s="58">
        <v>0</v>
      </c>
      <c r="L412" s="58">
        <v>4</v>
      </c>
      <c r="M412" s="58">
        <v>0</v>
      </c>
      <c r="N412" s="60">
        <v>0</v>
      </c>
    </row>
    <row r="413" spans="1:14">
      <c r="A413" s="57" t="s">
        <v>227</v>
      </c>
      <c r="B413" s="58" t="s">
        <v>104</v>
      </c>
      <c r="C413" s="59">
        <v>40470</v>
      </c>
      <c r="D413" s="58" t="s">
        <v>151</v>
      </c>
      <c r="E413" s="58" t="s">
        <v>158</v>
      </c>
      <c r="F413" s="58">
        <v>71</v>
      </c>
      <c r="G413" s="58">
        <v>0</v>
      </c>
      <c r="H413" s="58">
        <v>0</v>
      </c>
      <c r="I413" s="58">
        <v>0</v>
      </c>
      <c r="J413" s="58">
        <v>0</v>
      </c>
      <c r="K413" s="58">
        <v>1</v>
      </c>
      <c r="L413" s="58">
        <v>0</v>
      </c>
      <c r="M413" s="58">
        <v>0</v>
      </c>
      <c r="N413" s="60">
        <v>0</v>
      </c>
    </row>
    <row r="414" spans="1:14">
      <c r="A414" s="57" t="s">
        <v>227</v>
      </c>
      <c r="B414" s="58" t="s">
        <v>160</v>
      </c>
      <c r="C414" s="59">
        <v>40485</v>
      </c>
      <c r="D414" s="58" t="s">
        <v>151</v>
      </c>
      <c r="E414" s="58" t="s">
        <v>53</v>
      </c>
      <c r="F414" s="58">
        <v>59</v>
      </c>
      <c r="G414" s="58">
        <v>0</v>
      </c>
      <c r="H414" s="58">
        <v>0</v>
      </c>
      <c r="I414" s="58">
        <v>1</v>
      </c>
      <c r="J414" s="58">
        <v>0</v>
      </c>
      <c r="K414" s="58">
        <v>1</v>
      </c>
      <c r="L414" s="58">
        <v>1</v>
      </c>
      <c r="M414" s="58">
        <v>0</v>
      </c>
      <c r="N414" s="60">
        <v>0</v>
      </c>
    </row>
    <row r="415" spans="1:14">
      <c r="A415" s="57" t="s">
        <v>227</v>
      </c>
      <c r="B415" s="58" t="s">
        <v>283</v>
      </c>
      <c r="C415" s="59">
        <v>40489</v>
      </c>
      <c r="D415" s="58" t="s">
        <v>229</v>
      </c>
      <c r="E415" s="58" t="s">
        <v>79</v>
      </c>
      <c r="F415" s="58">
        <v>0</v>
      </c>
      <c r="G415" s="58"/>
      <c r="H415" s="58"/>
      <c r="I415" s="58"/>
      <c r="J415" s="58"/>
      <c r="K415" s="58"/>
      <c r="L415" s="58"/>
      <c r="M415" s="58"/>
      <c r="N415" s="60"/>
    </row>
    <row r="416" spans="1:14">
      <c r="A416" s="57" t="s">
        <v>227</v>
      </c>
      <c r="B416" s="58" t="s">
        <v>235</v>
      </c>
      <c r="C416" s="59">
        <v>40492</v>
      </c>
      <c r="D416" s="58" t="s">
        <v>229</v>
      </c>
      <c r="E416" s="58" t="s">
        <v>26</v>
      </c>
      <c r="F416" s="58">
        <v>0</v>
      </c>
      <c r="G416" s="58"/>
      <c r="H416" s="58"/>
      <c r="I416" s="58"/>
      <c r="J416" s="58"/>
      <c r="K416" s="58"/>
      <c r="L416" s="58"/>
      <c r="M416" s="58"/>
      <c r="N416" s="60"/>
    </row>
    <row r="417" spans="1:14">
      <c r="A417" s="57" t="s">
        <v>227</v>
      </c>
      <c r="B417" s="58" t="s">
        <v>243</v>
      </c>
      <c r="C417" s="59">
        <v>40496</v>
      </c>
      <c r="D417" s="58" t="s">
        <v>229</v>
      </c>
      <c r="E417" s="58" t="s">
        <v>24</v>
      </c>
      <c r="F417" s="58">
        <v>0</v>
      </c>
      <c r="G417" s="58"/>
      <c r="H417" s="58"/>
      <c r="I417" s="58"/>
      <c r="J417" s="58"/>
      <c r="K417" s="58"/>
      <c r="L417" s="58"/>
      <c r="M417" s="58"/>
      <c r="N417" s="60"/>
    </row>
    <row r="418" spans="1:14">
      <c r="A418" s="57" t="s">
        <v>227</v>
      </c>
      <c r="B418" s="58" t="s">
        <v>248</v>
      </c>
      <c r="C418" s="59">
        <v>40502</v>
      </c>
      <c r="D418" s="58" t="s">
        <v>229</v>
      </c>
      <c r="E418" s="58" t="s">
        <v>31</v>
      </c>
      <c r="F418" s="58">
        <v>85</v>
      </c>
      <c r="G418" s="58">
        <v>0</v>
      </c>
      <c r="H418" s="58">
        <v>0</v>
      </c>
      <c r="I418" s="58">
        <v>0</v>
      </c>
      <c r="J418" s="58">
        <v>0</v>
      </c>
      <c r="K418" s="58">
        <v>0</v>
      </c>
      <c r="L418" s="58">
        <v>0</v>
      </c>
      <c r="M418" s="58">
        <v>0</v>
      </c>
      <c r="N418" s="60">
        <v>0</v>
      </c>
    </row>
    <row r="419" spans="1:14">
      <c r="A419" s="57" t="s">
        <v>227</v>
      </c>
      <c r="B419" s="58" t="s">
        <v>62</v>
      </c>
      <c r="C419" s="59">
        <v>40505</v>
      </c>
      <c r="D419" s="58" t="s">
        <v>151</v>
      </c>
      <c r="E419" s="58" t="s">
        <v>82</v>
      </c>
      <c r="F419" s="58">
        <v>85</v>
      </c>
      <c r="G419" s="58">
        <v>1</v>
      </c>
      <c r="H419" s="58">
        <v>0</v>
      </c>
      <c r="I419" s="58">
        <v>1</v>
      </c>
      <c r="J419" s="58">
        <v>1</v>
      </c>
      <c r="K419" s="58">
        <v>0</v>
      </c>
      <c r="L419" s="58">
        <v>1</v>
      </c>
      <c r="M419" s="58">
        <v>0</v>
      </c>
      <c r="N419" s="60">
        <v>0</v>
      </c>
    </row>
    <row r="420" spans="1:14">
      <c r="A420" s="57" t="s">
        <v>227</v>
      </c>
      <c r="B420" s="58" t="s">
        <v>278</v>
      </c>
      <c r="C420" s="59">
        <v>40509</v>
      </c>
      <c r="D420" s="58" t="s">
        <v>229</v>
      </c>
      <c r="E420" s="58" t="s">
        <v>22</v>
      </c>
      <c r="F420" s="58">
        <v>90</v>
      </c>
      <c r="G420" s="58">
        <v>0</v>
      </c>
      <c r="H420" s="58">
        <v>0</v>
      </c>
      <c r="I420" s="58">
        <v>0</v>
      </c>
      <c r="J420" s="58">
        <v>0</v>
      </c>
      <c r="K420" s="58">
        <v>0</v>
      </c>
      <c r="L420" s="58">
        <v>0</v>
      </c>
      <c r="M420" s="58">
        <v>0</v>
      </c>
      <c r="N420" s="60">
        <v>0</v>
      </c>
    </row>
    <row r="421" spans="1:14">
      <c r="A421" s="57" t="s">
        <v>227</v>
      </c>
      <c r="B421" s="58" t="s">
        <v>299</v>
      </c>
      <c r="C421" s="59">
        <v>40516</v>
      </c>
      <c r="D421" s="58" t="s">
        <v>229</v>
      </c>
      <c r="E421" s="58" t="s">
        <v>59</v>
      </c>
      <c r="F421" s="58">
        <v>69</v>
      </c>
      <c r="G421" s="58">
        <v>0</v>
      </c>
      <c r="H421" s="58">
        <v>0</v>
      </c>
      <c r="I421" s="58">
        <v>1</v>
      </c>
      <c r="J421" s="58">
        <v>0</v>
      </c>
      <c r="K421" s="58">
        <v>0</v>
      </c>
      <c r="L421" s="58">
        <v>1</v>
      </c>
      <c r="M421" s="58">
        <v>0</v>
      </c>
      <c r="N421" s="60">
        <v>0</v>
      </c>
    </row>
    <row r="422" spans="1:14">
      <c r="A422" s="57" t="s">
        <v>227</v>
      </c>
      <c r="B422" s="58" t="s">
        <v>298</v>
      </c>
      <c r="C422" s="59">
        <v>40520</v>
      </c>
      <c r="D422" s="58" t="s">
        <v>151</v>
      </c>
      <c r="E422" s="58" t="s">
        <v>135</v>
      </c>
      <c r="F422" s="58">
        <v>90</v>
      </c>
      <c r="G422" s="58">
        <v>0</v>
      </c>
      <c r="H422" s="58">
        <v>0</v>
      </c>
      <c r="I422" s="58">
        <v>4</v>
      </c>
      <c r="J422" s="58">
        <v>1</v>
      </c>
      <c r="K422" s="58">
        <v>6</v>
      </c>
      <c r="L422" s="58">
        <v>2</v>
      </c>
      <c r="M422" s="58">
        <v>0</v>
      </c>
      <c r="N422" s="60">
        <v>0</v>
      </c>
    </row>
    <row r="423" spans="1:14">
      <c r="A423" s="57" t="s">
        <v>227</v>
      </c>
      <c r="B423" s="58" t="s">
        <v>247</v>
      </c>
      <c r="C423" s="59">
        <v>40524</v>
      </c>
      <c r="D423" s="58" t="s">
        <v>229</v>
      </c>
      <c r="E423" s="58" t="s">
        <v>67</v>
      </c>
      <c r="F423" s="58">
        <v>0</v>
      </c>
      <c r="G423" s="58"/>
      <c r="H423" s="58"/>
      <c r="I423" s="58"/>
      <c r="J423" s="58"/>
      <c r="K423" s="58"/>
      <c r="L423" s="58"/>
      <c r="M423" s="58"/>
      <c r="N423" s="60"/>
    </row>
    <row r="424" spans="1:14">
      <c r="A424" s="57" t="s">
        <v>227</v>
      </c>
      <c r="B424" s="58" t="s">
        <v>230</v>
      </c>
      <c r="C424" s="59">
        <v>40530</v>
      </c>
      <c r="D424" s="58" t="s">
        <v>229</v>
      </c>
      <c r="E424" s="58" t="s">
        <v>64</v>
      </c>
      <c r="F424" s="58">
        <v>85</v>
      </c>
      <c r="G424" s="58">
        <v>0</v>
      </c>
      <c r="H424" s="58">
        <v>0</v>
      </c>
      <c r="I424" s="58">
        <v>1</v>
      </c>
      <c r="J424" s="58">
        <v>0</v>
      </c>
      <c r="K424" s="58">
        <v>0</v>
      </c>
      <c r="L424" s="58">
        <v>0</v>
      </c>
      <c r="M424" s="58">
        <v>0</v>
      </c>
      <c r="N424" s="60">
        <v>0</v>
      </c>
    </row>
    <row r="425" spans="1:14">
      <c r="A425" s="62" t="s">
        <v>303</v>
      </c>
      <c r="B425" s="63" t="s">
        <v>358</v>
      </c>
      <c r="C425" s="64">
        <v>40576</v>
      </c>
      <c r="D425" s="63" t="s">
        <v>348</v>
      </c>
      <c r="E425" s="65" t="s">
        <v>31</v>
      </c>
      <c r="F425" s="63">
        <v>90</v>
      </c>
      <c r="G425" s="63">
        <v>0</v>
      </c>
      <c r="H425" s="63">
        <v>0</v>
      </c>
      <c r="I425" s="63">
        <v>4</v>
      </c>
      <c r="J425" s="63">
        <v>3</v>
      </c>
      <c r="K425" s="63">
        <v>2</v>
      </c>
      <c r="L425" s="63">
        <v>4</v>
      </c>
      <c r="M425" s="63">
        <v>0</v>
      </c>
      <c r="N425" s="66">
        <v>0</v>
      </c>
    </row>
    <row r="426" spans="1:14">
      <c r="A426" s="62" t="s">
        <v>303</v>
      </c>
      <c r="B426" s="63" t="s">
        <v>72</v>
      </c>
      <c r="C426" s="64">
        <v>40580</v>
      </c>
      <c r="D426" s="63" t="s">
        <v>348</v>
      </c>
      <c r="E426" s="65" t="s">
        <v>79</v>
      </c>
      <c r="F426" s="63">
        <v>90</v>
      </c>
      <c r="G426" s="63">
        <v>1</v>
      </c>
      <c r="H426" s="63">
        <v>0</v>
      </c>
      <c r="I426" s="63">
        <v>2</v>
      </c>
      <c r="J426" s="63">
        <v>2</v>
      </c>
      <c r="K426" s="63">
        <v>2</v>
      </c>
      <c r="L426" s="63">
        <v>1</v>
      </c>
      <c r="M426" s="63">
        <v>1</v>
      </c>
      <c r="N426" s="66">
        <v>0</v>
      </c>
    </row>
    <row r="427" spans="1:14">
      <c r="A427" s="62" t="s">
        <v>303</v>
      </c>
      <c r="B427" s="63" t="s">
        <v>357</v>
      </c>
      <c r="C427" s="64">
        <v>40587</v>
      </c>
      <c r="D427" s="63" t="s">
        <v>348</v>
      </c>
      <c r="E427" s="65" t="s">
        <v>31</v>
      </c>
      <c r="F427" s="63">
        <v>84</v>
      </c>
      <c r="G427" s="63">
        <v>0</v>
      </c>
      <c r="H427" s="63">
        <v>0</v>
      </c>
      <c r="I427" s="63">
        <v>0</v>
      </c>
      <c r="J427" s="63">
        <v>0</v>
      </c>
      <c r="K427" s="63">
        <v>0</v>
      </c>
      <c r="L427" s="63">
        <v>1</v>
      </c>
      <c r="M427" s="63">
        <v>0</v>
      </c>
      <c r="N427" s="66">
        <v>0</v>
      </c>
    </row>
    <row r="428" spans="1:14">
      <c r="A428" s="62" t="s">
        <v>303</v>
      </c>
      <c r="B428" s="63" t="s">
        <v>344</v>
      </c>
      <c r="C428" s="64">
        <v>40594</v>
      </c>
      <c r="D428" s="63" t="s">
        <v>348</v>
      </c>
      <c r="E428" s="65" t="s">
        <v>356</v>
      </c>
      <c r="F428" s="63">
        <v>90</v>
      </c>
      <c r="G428" s="63">
        <v>0</v>
      </c>
      <c r="H428" s="63">
        <v>0</v>
      </c>
      <c r="I428" s="63">
        <v>2</v>
      </c>
      <c r="J428" s="63">
        <v>1</v>
      </c>
      <c r="K428" s="63">
        <v>2</v>
      </c>
      <c r="L428" s="63">
        <v>3</v>
      </c>
      <c r="M428" s="63">
        <v>0</v>
      </c>
      <c r="N428" s="66">
        <v>0</v>
      </c>
    </row>
    <row r="429" spans="1:14">
      <c r="A429" s="62" t="s">
        <v>303</v>
      </c>
      <c r="B429" s="63" t="s">
        <v>72</v>
      </c>
      <c r="C429" s="64">
        <v>40601</v>
      </c>
      <c r="D429" s="63" t="s">
        <v>348</v>
      </c>
      <c r="E429" s="65" t="s">
        <v>24</v>
      </c>
      <c r="F429" s="63">
        <v>90</v>
      </c>
      <c r="G429" s="63">
        <v>1</v>
      </c>
      <c r="H429" s="63">
        <v>0</v>
      </c>
      <c r="I429" s="63">
        <v>2</v>
      </c>
      <c r="J429" s="63">
        <v>2</v>
      </c>
      <c r="K429" s="63">
        <v>3</v>
      </c>
      <c r="L429" s="63">
        <v>0</v>
      </c>
      <c r="M429" s="63">
        <v>1</v>
      </c>
      <c r="N429" s="66">
        <v>0</v>
      </c>
    </row>
    <row r="430" spans="1:14">
      <c r="A430" s="62" t="s">
        <v>303</v>
      </c>
      <c r="B430" s="63" t="s">
        <v>355</v>
      </c>
      <c r="C430" s="64">
        <v>40607</v>
      </c>
      <c r="D430" s="63" t="s">
        <v>348</v>
      </c>
      <c r="E430" s="65" t="s">
        <v>115</v>
      </c>
      <c r="F430" s="63">
        <v>90</v>
      </c>
      <c r="G430" s="63">
        <v>1</v>
      </c>
      <c r="H430" s="63">
        <v>0</v>
      </c>
      <c r="I430" s="63">
        <v>6</v>
      </c>
      <c r="J430" s="63">
        <v>4</v>
      </c>
      <c r="K430" s="63">
        <v>0</v>
      </c>
      <c r="L430" s="63">
        <v>0</v>
      </c>
      <c r="M430" s="63">
        <v>0</v>
      </c>
      <c r="N430" s="66">
        <v>0</v>
      </c>
    </row>
    <row r="431" spans="1:14">
      <c r="A431" s="62" t="s">
        <v>303</v>
      </c>
      <c r="B431" s="63" t="s">
        <v>354</v>
      </c>
      <c r="C431" s="64">
        <v>40612</v>
      </c>
      <c r="D431" s="63" t="s">
        <v>348</v>
      </c>
      <c r="E431" s="65" t="s">
        <v>38</v>
      </c>
      <c r="F431" s="63">
        <v>90</v>
      </c>
      <c r="G431" s="63">
        <v>1</v>
      </c>
      <c r="H431" s="63">
        <v>0</v>
      </c>
      <c r="I431" s="63">
        <v>5</v>
      </c>
      <c r="J431" s="63">
        <v>3</v>
      </c>
      <c r="K431" s="63">
        <v>3</v>
      </c>
      <c r="L431" s="63">
        <v>3</v>
      </c>
      <c r="M431" s="63">
        <v>1</v>
      </c>
      <c r="N431" s="66">
        <v>0</v>
      </c>
    </row>
    <row r="432" spans="1:14">
      <c r="A432" s="62" t="s">
        <v>303</v>
      </c>
      <c r="B432" s="63" t="s">
        <v>353</v>
      </c>
      <c r="C432" s="64">
        <v>40615</v>
      </c>
      <c r="D432" s="63" t="s">
        <v>348</v>
      </c>
      <c r="E432" s="65" t="s">
        <v>33</v>
      </c>
      <c r="F432" s="63">
        <v>90</v>
      </c>
      <c r="G432" s="63">
        <v>0</v>
      </c>
      <c r="H432" s="63">
        <v>0</v>
      </c>
      <c r="I432" s="63">
        <v>3</v>
      </c>
      <c r="J432" s="63">
        <v>1</v>
      </c>
      <c r="K432" s="63">
        <v>5</v>
      </c>
      <c r="L432" s="63">
        <v>3</v>
      </c>
      <c r="M432" s="63">
        <v>1</v>
      </c>
      <c r="N432" s="66">
        <v>0</v>
      </c>
    </row>
    <row r="433" spans="1:14">
      <c r="A433" s="62" t="s">
        <v>303</v>
      </c>
      <c r="B433" s="63" t="s">
        <v>352</v>
      </c>
      <c r="C433" s="64">
        <v>40629</v>
      </c>
      <c r="D433" s="63" t="s">
        <v>348</v>
      </c>
      <c r="E433" s="65" t="s">
        <v>131</v>
      </c>
      <c r="F433" s="63">
        <v>90</v>
      </c>
      <c r="G433" s="63">
        <v>0</v>
      </c>
      <c r="H433" s="63">
        <v>0</v>
      </c>
      <c r="I433" s="63">
        <v>3</v>
      </c>
      <c r="J433" s="63">
        <v>2</v>
      </c>
      <c r="K433" s="63">
        <v>1</v>
      </c>
      <c r="L433" s="63">
        <v>1</v>
      </c>
      <c r="M433" s="63">
        <v>0</v>
      </c>
      <c r="N433" s="66">
        <v>0</v>
      </c>
    </row>
    <row r="434" spans="1:14">
      <c r="A434" s="62" t="s">
        <v>303</v>
      </c>
      <c r="B434" s="63" t="s">
        <v>351</v>
      </c>
      <c r="C434" s="64">
        <v>40635</v>
      </c>
      <c r="D434" s="63" t="s">
        <v>348</v>
      </c>
      <c r="E434" s="65" t="s">
        <v>82</v>
      </c>
      <c r="F434" s="63">
        <v>90</v>
      </c>
      <c r="G434" s="63">
        <v>0</v>
      </c>
      <c r="H434" s="63">
        <v>0</v>
      </c>
      <c r="I434" s="63">
        <v>1</v>
      </c>
      <c r="J434" s="63">
        <v>1</v>
      </c>
      <c r="K434" s="63">
        <v>3</v>
      </c>
      <c r="L434" s="63">
        <v>3</v>
      </c>
      <c r="M434" s="63">
        <v>0</v>
      </c>
      <c r="N434" s="66">
        <v>0</v>
      </c>
    </row>
    <row r="435" spans="1:14">
      <c r="A435" s="62" t="s">
        <v>303</v>
      </c>
      <c r="B435" s="63" t="s">
        <v>327</v>
      </c>
      <c r="C435" s="64">
        <v>40643</v>
      </c>
      <c r="D435" s="63" t="s">
        <v>348</v>
      </c>
      <c r="E435" s="65" t="s">
        <v>82</v>
      </c>
      <c r="F435" s="63">
        <v>90</v>
      </c>
      <c r="G435" s="63">
        <v>0</v>
      </c>
      <c r="H435" s="63">
        <v>0</v>
      </c>
      <c r="I435" s="63">
        <v>2</v>
      </c>
      <c r="J435" s="63">
        <v>1</v>
      </c>
      <c r="K435" s="63">
        <v>1</v>
      </c>
      <c r="L435" s="63">
        <v>1</v>
      </c>
      <c r="M435" s="63">
        <v>1</v>
      </c>
      <c r="N435" s="66">
        <v>0</v>
      </c>
    </row>
    <row r="436" spans="1:14">
      <c r="A436" s="62" t="s">
        <v>303</v>
      </c>
      <c r="B436" s="63" t="s">
        <v>350</v>
      </c>
      <c r="C436" s="64">
        <v>40650</v>
      </c>
      <c r="D436" s="63" t="s">
        <v>348</v>
      </c>
      <c r="E436" s="65" t="s">
        <v>22</v>
      </c>
      <c r="F436" s="63">
        <v>90</v>
      </c>
      <c r="G436" s="63">
        <v>0</v>
      </c>
      <c r="H436" s="63">
        <v>1</v>
      </c>
      <c r="I436" s="63">
        <v>2</v>
      </c>
      <c r="J436" s="63">
        <v>0</v>
      </c>
      <c r="K436" s="63">
        <v>0</v>
      </c>
      <c r="L436" s="63">
        <v>1</v>
      </c>
      <c r="M436" s="63">
        <v>0</v>
      </c>
      <c r="N436" s="66">
        <v>0</v>
      </c>
    </row>
    <row r="437" spans="1:14">
      <c r="A437" s="62" t="s">
        <v>303</v>
      </c>
      <c r="B437" s="63" t="s">
        <v>313</v>
      </c>
      <c r="C437" s="64">
        <v>40664</v>
      </c>
      <c r="D437" s="63" t="s">
        <v>348</v>
      </c>
      <c r="E437" s="65" t="s">
        <v>349</v>
      </c>
      <c r="F437" s="63">
        <v>90</v>
      </c>
      <c r="G437" s="63">
        <v>0</v>
      </c>
      <c r="H437" s="63">
        <v>0</v>
      </c>
      <c r="I437" s="63">
        <v>2</v>
      </c>
      <c r="J437" s="63">
        <v>1</v>
      </c>
      <c r="K437" s="63">
        <v>3</v>
      </c>
      <c r="L437" s="63">
        <v>2</v>
      </c>
      <c r="M437" s="63">
        <v>0</v>
      </c>
      <c r="N437" s="66">
        <v>0</v>
      </c>
    </row>
    <row r="438" spans="1:14">
      <c r="A438" s="62" t="s">
        <v>303</v>
      </c>
      <c r="B438" s="63" t="s">
        <v>347</v>
      </c>
      <c r="C438" s="64">
        <v>40684</v>
      </c>
      <c r="D438" s="63" t="s">
        <v>314</v>
      </c>
      <c r="E438" s="65" t="s">
        <v>51</v>
      </c>
      <c r="F438" s="63">
        <v>90</v>
      </c>
      <c r="G438" s="63">
        <v>1</v>
      </c>
      <c r="H438" s="63">
        <v>1</v>
      </c>
      <c r="I438" s="63">
        <v>1</v>
      </c>
      <c r="J438" s="63">
        <v>1</v>
      </c>
      <c r="K438" s="63">
        <v>1</v>
      </c>
      <c r="L438" s="63">
        <v>0</v>
      </c>
      <c r="M438" s="63">
        <v>0</v>
      </c>
      <c r="N438" s="66">
        <v>0</v>
      </c>
    </row>
    <row r="439" spans="1:14">
      <c r="A439" s="62" t="s">
        <v>303</v>
      </c>
      <c r="B439" s="63" t="s">
        <v>346</v>
      </c>
      <c r="C439" s="64">
        <v>40692</v>
      </c>
      <c r="D439" s="63" t="s">
        <v>314</v>
      </c>
      <c r="E439" s="65" t="s">
        <v>131</v>
      </c>
      <c r="F439" s="63">
        <v>90</v>
      </c>
      <c r="G439" s="63">
        <v>1</v>
      </c>
      <c r="H439" s="63">
        <v>0</v>
      </c>
      <c r="I439" s="63">
        <v>4</v>
      </c>
      <c r="J439" s="63">
        <v>2</v>
      </c>
      <c r="K439" s="63">
        <v>0</v>
      </c>
      <c r="L439" s="63">
        <v>1</v>
      </c>
      <c r="M439" s="63">
        <v>0</v>
      </c>
      <c r="N439" s="66">
        <v>0</v>
      </c>
    </row>
    <row r="440" spans="1:14">
      <c r="A440" s="62" t="s">
        <v>303</v>
      </c>
      <c r="B440" s="63" t="s">
        <v>345</v>
      </c>
      <c r="C440" s="64">
        <v>40699</v>
      </c>
      <c r="D440" s="63" t="s">
        <v>314</v>
      </c>
      <c r="E440" s="65" t="s">
        <v>22</v>
      </c>
      <c r="F440" s="63">
        <v>90</v>
      </c>
      <c r="G440" s="63">
        <v>0</v>
      </c>
      <c r="H440" s="63">
        <v>0</v>
      </c>
      <c r="I440" s="63">
        <v>1</v>
      </c>
      <c r="J440" s="63">
        <v>0</v>
      </c>
      <c r="K440" s="63">
        <v>2</v>
      </c>
      <c r="L440" s="63">
        <v>2</v>
      </c>
      <c r="M440" s="63">
        <v>0</v>
      </c>
      <c r="N440" s="66">
        <v>0</v>
      </c>
    </row>
    <row r="441" spans="1:14">
      <c r="A441" s="62" t="s">
        <v>303</v>
      </c>
      <c r="B441" s="63" t="s">
        <v>332</v>
      </c>
      <c r="C441" s="64">
        <v>40706</v>
      </c>
      <c r="D441" s="63" t="s">
        <v>314</v>
      </c>
      <c r="E441" s="65" t="s">
        <v>22</v>
      </c>
      <c r="F441" s="63">
        <v>90</v>
      </c>
      <c r="G441" s="63">
        <v>0</v>
      </c>
      <c r="H441" s="63">
        <v>0</v>
      </c>
      <c r="I441" s="63">
        <v>2</v>
      </c>
      <c r="J441" s="63">
        <v>1</v>
      </c>
      <c r="K441" s="63">
        <v>0</v>
      </c>
      <c r="L441" s="63">
        <v>3</v>
      </c>
      <c r="M441" s="63">
        <v>0</v>
      </c>
      <c r="N441" s="66">
        <v>0</v>
      </c>
    </row>
    <row r="442" spans="1:14">
      <c r="A442" s="62" t="s">
        <v>303</v>
      </c>
      <c r="B442" s="63" t="s">
        <v>344</v>
      </c>
      <c r="C442" s="64">
        <v>40713</v>
      </c>
      <c r="D442" s="63" t="s">
        <v>314</v>
      </c>
      <c r="E442" s="65" t="s">
        <v>33</v>
      </c>
      <c r="F442" s="63">
        <v>87</v>
      </c>
      <c r="G442" s="63">
        <v>0</v>
      </c>
      <c r="H442" s="63">
        <v>0</v>
      </c>
      <c r="I442" s="63">
        <v>1</v>
      </c>
      <c r="J442" s="63">
        <v>1</v>
      </c>
      <c r="K442" s="63">
        <v>3</v>
      </c>
      <c r="L442" s="63">
        <v>3</v>
      </c>
      <c r="M442" s="63">
        <v>1</v>
      </c>
      <c r="N442" s="66">
        <v>0</v>
      </c>
    </row>
    <row r="443" spans="1:14">
      <c r="A443" s="62" t="s">
        <v>303</v>
      </c>
      <c r="B443" s="63" t="s">
        <v>343</v>
      </c>
      <c r="C443" s="64">
        <v>40719</v>
      </c>
      <c r="D443" s="63" t="s">
        <v>314</v>
      </c>
      <c r="E443" s="65" t="s">
        <v>103</v>
      </c>
      <c r="F443" s="63">
        <v>90</v>
      </c>
      <c r="G443" s="63">
        <v>1</v>
      </c>
      <c r="H443" s="63">
        <v>0</v>
      </c>
      <c r="I443" s="63">
        <v>6</v>
      </c>
      <c r="J443" s="63">
        <v>4</v>
      </c>
      <c r="K443" s="63">
        <v>1</v>
      </c>
      <c r="L443" s="63">
        <v>4</v>
      </c>
      <c r="M443" s="63">
        <v>0</v>
      </c>
      <c r="N443" s="66">
        <v>0</v>
      </c>
    </row>
    <row r="444" spans="1:14">
      <c r="A444" s="62" t="s">
        <v>303</v>
      </c>
      <c r="B444" s="63" t="s">
        <v>342</v>
      </c>
      <c r="C444" s="64">
        <v>40723</v>
      </c>
      <c r="D444" s="63" t="s">
        <v>314</v>
      </c>
      <c r="E444" s="65" t="s">
        <v>79</v>
      </c>
      <c r="F444" s="63">
        <v>90</v>
      </c>
      <c r="G444" s="63">
        <v>2</v>
      </c>
      <c r="H444" s="63">
        <v>0</v>
      </c>
      <c r="I444" s="63">
        <v>3</v>
      </c>
      <c r="J444" s="63">
        <v>2</v>
      </c>
      <c r="K444" s="63">
        <v>1</v>
      </c>
      <c r="L444" s="63">
        <v>2</v>
      </c>
      <c r="M444" s="63">
        <v>1</v>
      </c>
      <c r="N444" s="66">
        <v>0</v>
      </c>
    </row>
    <row r="445" spans="1:14">
      <c r="A445" s="62" t="s">
        <v>303</v>
      </c>
      <c r="B445" s="63" t="s">
        <v>341</v>
      </c>
      <c r="C445" s="64">
        <v>40730</v>
      </c>
      <c r="D445" s="63" t="s">
        <v>314</v>
      </c>
      <c r="E445" s="65" t="s">
        <v>31</v>
      </c>
      <c r="F445" s="63">
        <v>90</v>
      </c>
      <c r="G445" s="63">
        <v>0</v>
      </c>
      <c r="H445" s="63">
        <v>0</v>
      </c>
      <c r="I445" s="63">
        <v>2</v>
      </c>
      <c r="J445" s="63">
        <v>1</v>
      </c>
      <c r="K445" s="63">
        <v>0</v>
      </c>
      <c r="L445" s="63">
        <v>6</v>
      </c>
      <c r="M445" s="63">
        <v>0</v>
      </c>
      <c r="N445" s="66">
        <v>0</v>
      </c>
    </row>
    <row r="446" spans="1:14">
      <c r="A446" s="62" t="s">
        <v>303</v>
      </c>
      <c r="B446" s="63" t="s">
        <v>340</v>
      </c>
      <c r="C446" s="64">
        <v>40734</v>
      </c>
      <c r="D446" s="63" t="s">
        <v>314</v>
      </c>
      <c r="E446" s="65" t="s">
        <v>24</v>
      </c>
      <c r="F446" s="63">
        <v>81</v>
      </c>
      <c r="G446" s="63">
        <v>0</v>
      </c>
      <c r="H446" s="63">
        <v>0</v>
      </c>
      <c r="I446" s="63">
        <v>0</v>
      </c>
      <c r="J446" s="63">
        <v>0</v>
      </c>
      <c r="K446" s="63">
        <v>1</v>
      </c>
      <c r="L446" s="63">
        <v>5</v>
      </c>
      <c r="M446" s="63">
        <v>0</v>
      </c>
      <c r="N446" s="66">
        <v>0</v>
      </c>
    </row>
    <row r="447" spans="1:14">
      <c r="A447" s="62" t="s">
        <v>303</v>
      </c>
      <c r="B447" s="63" t="s">
        <v>339</v>
      </c>
      <c r="C447" s="64">
        <v>40744</v>
      </c>
      <c r="D447" s="63" t="s">
        <v>314</v>
      </c>
      <c r="E447" s="65" t="s">
        <v>33</v>
      </c>
      <c r="F447" s="63">
        <v>90</v>
      </c>
      <c r="G447" s="63">
        <v>0</v>
      </c>
      <c r="H447" s="63">
        <v>0</v>
      </c>
      <c r="I447" s="63">
        <v>3</v>
      </c>
      <c r="J447" s="63">
        <v>2</v>
      </c>
      <c r="K447" s="63">
        <v>1</v>
      </c>
      <c r="L447" s="63">
        <v>2</v>
      </c>
      <c r="M447" s="63">
        <v>1</v>
      </c>
      <c r="N447" s="66">
        <v>0</v>
      </c>
    </row>
    <row r="448" spans="1:14">
      <c r="A448" s="62" t="s">
        <v>303</v>
      </c>
      <c r="B448" s="63" t="s">
        <v>337</v>
      </c>
      <c r="C448" s="64">
        <v>40751</v>
      </c>
      <c r="D448" s="63" t="s">
        <v>314</v>
      </c>
      <c r="E448" s="65" t="s">
        <v>338</v>
      </c>
      <c r="F448" s="63">
        <v>90</v>
      </c>
      <c r="G448" s="63">
        <v>3</v>
      </c>
      <c r="H448" s="63">
        <v>1</v>
      </c>
      <c r="I448" s="63">
        <v>6</v>
      </c>
      <c r="J448" s="63">
        <v>6</v>
      </c>
      <c r="K448" s="63">
        <v>3</v>
      </c>
      <c r="L448" s="63">
        <v>4</v>
      </c>
      <c r="M448" s="63">
        <v>0</v>
      </c>
      <c r="N448" s="66">
        <v>0</v>
      </c>
    </row>
    <row r="449" spans="1:14">
      <c r="A449" s="62" t="s">
        <v>303</v>
      </c>
      <c r="B449" s="63" t="s">
        <v>336</v>
      </c>
      <c r="C449" s="64">
        <v>40754</v>
      </c>
      <c r="D449" s="63" t="s">
        <v>314</v>
      </c>
      <c r="E449" s="65" t="s">
        <v>19</v>
      </c>
      <c r="F449" s="63">
        <v>90</v>
      </c>
      <c r="G449" s="63">
        <v>1</v>
      </c>
      <c r="H449" s="63">
        <v>1</v>
      </c>
      <c r="I449" s="63">
        <v>1</v>
      </c>
      <c r="J449" s="63">
        <v>1</v>
      </c>
      <c r="K449" s="63">
        <v>1</v>
      </c>
      <c r="L449" s="63">
        <v>0</v>
      </c>
      <c r="M449" s="63">
        <v>0</v>
      </c>
      <c r="N449" s="66">
        <v>0</v>
      </c>
    </row>
    <row r="450" spans="1:14">
      <c r="A450" s="62" t="s">
        <v>303</v>
      </c>
      <c r="B450" s="63" t="s">
        <v>335</v>
      </c>
      <c r="C450" s="64">
        <v>40758</v>
      </c>
      <c r="D450" s="63" t="s">
        <v>314</v>
      </c>
      <c r="E450" s="65" t="s">
        <v>24</v>
      </c>
      <c r="F450" s="63">
        <v>90</v>
      </c>
      <c r="G450" s="63">
        <v>0</v>
      </c>
      <c r="H450" s="63">
        <v>1</v>
      </c>
      <c r="I450" s="63">
        <v>0</v>
      </c>
      <c r="J450" s="63">
        <v>0</v>
      </c>
      <c r="K450" s="63">
        <v>3</v>
      </c>
      <c r="L450" s="63">
        <v>4</v>
      </c>
      <c r="M450" s="63">
        <v>1</v>
      </c>
      <c r="N450" s="66">
        <v>0</v>
      </c>
    </row>
    <row r="451" spans="1:14">
      <c r="A451" s="62" t="s">
        <v>303</v>
      </c>
      <c r="B451" s="63" t="s">
        <v>334</v>
      </c>
      <c r="C451" s="64">
        <v>40761</v>
      </c>
      <c r="D451" s="63" t="s">
        <v>314</v>
      </c>
      <c r="E451" s="65" t="s">
        <v>31</v>
      </c>
      <c r="F451" s="63">
        <v>90</v>
      </c>
      <c r="G451" s="63">
        <v>0</v>
      </c>
      <c r="H451" s="63">
        <v>1</v>
      </c>
      <c r="I451" s="63">
        <v>0</v>
      </c>
      <c r="J451" s="63">
        <v>0</v>
      </c>
      <c r="K451" s="63">
        <v>1</v>
      </c>
      <c r="L451" s="63">
        <v>3</v>
      </c>
      <c r="M451" s="63">
        <v>1</v>
      </c>
      <c r="N451" s="66">
        <v>0</v>
      </c>
    </row>
    <row r="452" spans="1:14">
      <c r="A452" s="62" t="s">
        <v>303</v>
      </c>
      <c r="B452" s="63" t="s">
        <v>328</v>
      </c>
      <c r="C452" s="64">
        <v>40765</v>
      </c>
      <c r="D452" s="63" t="s">
        <v>322</v>
      </c>
      <c r="E452" s="65" t="s">
        <v>31</v>
      </c>
      <c r="F452" s="63">
        <v>60</v>
      </c>
      <c r="G452" s="63">
        <v>1</v>
      </c>
      <c r="H452" s="63">
        <v>0</v>
      </c>
      <c r="I452" s="63">
        <v>1</v>
      </c>
      <c r="J452" s="63">
        <v>1</v>
      </c>
      <c r="K452" s="63">
        <v>0</v>
      </c>
      <c r="L452" s="63">
        <v>0</v>
      </c>
      <c r="M452" s="63">
        <v>0</v>
      </c>
      <c r="N452" s="66">
        <v>0</v>
      </c>
    </row>
    <row r="453" spans="1:14">
      <c r="A453" s="62" t="s">
        <v>303</v>
      </c>
      <c r="B453" s="63" t="s">
        <v>333</v>
      </c>
      <c r="C453" s="64">
        <v>40769</v>
      </c>
      <c r="D453" s="63" t="s">
        <v>314</v>
      </c>
      <c r="E453" s="65" t="s">
        <v>53</v>
      </c>
      <c r="F453" s="63">
        <v>90</v>
      </c>
      <c r="G453" s="63">
        <v>0</v>
      </c>
      <c r="H453" s="63">
        <v>0</v>
      </c>
      <c r="I453" s="63">
        <v>1</v>
      </c>
      <c r="J453" s="63">
        <v>1</v>
      </c>
      <c r="K453" s="63">
        <v>2</v>
      </c>
      <c r="L453" s="63">
        <v>2</v>
      </c>
      <c r="M453" s="63">
        <v>1</v>
      </c>
      <c r="N453" s="66">
        <v>0</v>
      </c>
    </row>
    <row r="454" spans="1:14">
      <c r="A454" s="62" t="s">
        <v>303</v>
      </c>
      <c r="B454" s="63" t="s">
        <v>201</v>
      </c>
      <c r="C454" s="64">
        <v>40776</v>
      </c>
      <c r="D454" s="63" t="s">
        <v>314</v>
      </c>
      <c r="E454" s="65" t="s">
        <v>53</v>
      </c>
      <c r="F454" s="63">
        <v>90</v>
      </c>
      <c r="G454" s="63">
        <v>1</v>
      </c>
      <c r="H454" s="63">
        <v>0</v>
      </c>
      <c r="I454" s="63">
        <v>3</v>
      </c>
      <c r="J454" s="63">
        <v>1</v>
      </c>
      <c r="K454" s="63">
        <v>1</v>
      </c>
      <c r="L454" s="63">
        <v>1</v>
      </c>
      <c r="M454" s="63">
        <v>1</v>
      </c>
      <c r="N454" s="66">
        <v>0</v>
      </c>
    </row>
    <row r="455" spans="1:14">
      <c r="A455" s="62" t="s">
        <v>303</v>
      </c>
      <c r="B455" s="63" t="s">
        <v>332</v>
      </c>
      <c r="C455" s="64">
        <v>40779</v>
      </c>
      <c r="D455" s="63" t="s">
        <v>322</v>
      </c>
      <c r="E455" s="65" t="s">
        <v>24</v>
      </c>
      <c r="F455" s="63">
        <v>59</v>
      </c>
      <c r="G455" s="63">
        <v>1</v>
      </c>
      <c r="H455" s="63">
        <v>0</v>
      </c>
      <c r="I455" s="63">
        <v>1</v>
      </c>
      <c r="J455" s="63">
        <v>1</v>
      </c>
      <c r="K455" s="63">
        <v>0</v>
      </c>
      <c r="L455" s="63">
        <v>0</v>
      </c>
      <c r="M455" s="63">
        <v>0</v>
      </c>
      <c r="N455" s="66">
        <v>0</v>
      </c>
    </row>
    <row r="456" spans="1:14">
      <c r="A456" s="62" t="s">
        <v>303</v>
      </c>
      <c r="B456" s="63" t="s">
        <v>331</v>
      </c>
      <c r="C456" s="64">
        <v>40783</v>
      </c>
      <c r="D456" s="63" t="s">
        <v>314</v>
      </c>
      <c r="E456" s="65" t="s">
        <v>33</v>
      </c>
      <c r="F456" s="63">
        <v>90</v>
      </c>
      <c r="G456" s="63">
        <v>0</v>
      </c>
      <c r="H456" s="63">
        <v>0</v>
      </c>
      <c r="I456" s="63">
        <v>2</v>
      </c>
      <c r="J456" s="63">
        <v>2</v>
      </c>
      <c r="K456" s="63">
        <v>1</v>
      </c>
      <c r="L456" s="63">
        <v>2</v>
      </c>
      <c r="M456" s="63">
        <v>0</v>
      </c>
      <c r="N456" s="66">
        <v>0</v>
      </c>
    </row>
    <row r="457" spans="1:14">
      <c r="A457" s="62" t="s">
        <v>303</v>
      </c>
      <c r="B457" s="63" t="s">
        <v>330</v>
      </c>
      <c r="C457" s="64">
        <v>40786</v>
      </c>
      <c r="D457" s="63" t="s">
        <v>314</v>
      </c>
      <c r="E457" s="65" t="s">
        <v>69</v>
      </c>
      <c r="F457" s="63">
        <v>90</v>
      </c>
      <c r="G457" s="63">
        <v>2</v>
      </c>
      <c r="H457" s="63">
        <v>0</v>
      </c>
      <c r="I457" s="63">
        <v>4</v>
      </c>
      <c r="J457" s="63">
        <v>2</v>
      </c>
      <c r="K457" s="63">
        <v>0</v>
      </c>
      <c r="L457" s="63">
        <v>0</v>
      </c>
      <c r="M457" s="63">
        <v>0</v>
      </c>
      <c r="N457" s="66">
        <v>0</v>
      </c>
    </row>
    <row r="458" spans="1:14">
      <c r="A458" s="62" t="s">
        <v>76</v>
      </c>
      <c r="B458" s="63" t="s">
        <v>211</v>
      </c>
      <c r="C458" s="64">
        <v>40791</v>
      </c>
      <c r="D458" s="63" t="s">
        <v>78</v>
      </c>
      <c r="E458" s="65" t="s">
        <v>31</v>
      </c>
      <c r="F458" s="63">
        <v>90</v>
      </c>
      <c r="G458" s="63">
        <v>0</v>
      </c>
      <c r="H458" s="63">
        <v>0</v>
      </c>
      <c r="I458" s="63">
        <v>0</v>
      </c>
      <c r="J458" s="63">
        <v>0</v>
      </c>
      <c r="K458" s="63">
        <v>0</v>
      </c>
      <c r="L458" s="63">
        <v>0</v>
      </c>
      <c r="M458" s="63">
        <v>0</v>
      </c>
      <c r="N458" s="66">
        <v>0</v>
      </c>
    </row>
    <row r="459" spans="1:14">
      <c r="A459" s="62" t="s">
        <v>303</v>
      </c>
      <c r="B459" s="63" t="s">
        <v>329</v>
      </c>
      <c r="C459" s="64">
        <v>40794</v>
      </c>
      <c r="D459" s="63" t="s">
        <v>314</v>
      </c>
      <c r="E459" s="65" t="s">
        <v>85</v>
      </c>
      <c r="F459" s="63">
        <v>90</v>
      </c>
      <c r="G459" s="63">
        <v>0</v>
      </c>
      <c r="H459" s="63">
        <v>1</v>
      </c>
      <c r="I459" s="63">
        <v>1</v>
      </c>
      <c r="J459" s="63">
        <v>1</v>
      </c>
      <c r="K459" s="63">
        <v>1</v>
      </c>
      <c r="L459" s="63">
        <v>3</v>
      </c>
      <c r="M459" s="63">
        <v>1</v>
      </c>
      <c r="N459" s="66">
        <v>0</v>
      </c>
    </row>
    <row r="460" spans="1:14">
      <c r="A460" s="62" t="s">
        <v>303</v>
      </c>
      <c r="B460" s="63" t="s">
        <v>328</v>
      </c>
      <c r="C460" s="64">
        <v>40797</v>
      </c>
      <c r="D460" s="63" t="s">
        <v>314</v>
      </c>
      <c r="E460" s="65" t="s">
        <v>40</v>
      </c>
      <c r="F460" s="63">
        <v>90</v>
      </c>
      <c r="G460" s="63">
        <v>0</v>
      </c>
      <c r="H460" s="63">
        <v>0</v>
      </c>
      <c r="I460" s="63">
        <v>4</v>
      </c>
      <c r="J460" s="63">
        <v>2</v>
      </c>
      <c r="K460" s="63">
        <v>1</v>
      </c>
      <c r="L460" s="63">
        <v>1</v>
      </c>
      <c r="M460" s="63">
        <v>0</v>
      </c>
      <c r="N460" s="66">
        <v>0</v>
      </c>
    </row>
    <row r="461" spans="1:14">
      <c r="A461" s="62" t="s">
        <v>76</v>
      </c>
      <c r="B461" s="63" t="s">
        <v>273</v>
      </c>
      <c r="C461" s="64">
        <v>40800</v>
      </c>
      <c r="D461" s="63" t="s">
        <v>78</v>
      </c>
      <c r="E461" s="65" t="s">
        <v>33</v>
      </c>
      <c r="F461" s="63">
        <v>90</v>
      </c>
      <c r="G461" s="63">
        <v>0</v>
      </c>
      <c r="H461" s="63">
        <v>0</v>
      </c>
      <c r="I461" s="63">
        <v>0</v>
      </c>
      <c r="J461" s="63">
        <v>0</v>
      </c>
      <c r="K461" s="63">
        <v>0</v>
      </c>
      <c r="L461" s="63">
        <v>0</v>
      </c>
      <c r="M461" s="63">
        <v>0</v>
      </c>
      <c r="N461" s="66">
        <v>0</v>
      </c>
    </row>
    <row r="462" spans="1:14">
      <c r="A462" s="62" t="s">
        <v>303</v>
      </c>
      <c r="B462" s="63" t="s">
        <v>327</v>
      </c>
      <c r="C462" s="64">
        <v>40804</v>
      </c>
      <c r="D462" s="63" t="s">
        <v>314</v>
      </c>
      <c r="E462" s="65" t="s">
        <v>22</v>
      </c>
      <c r="F462" s="63">
        <v>90</v>
      </c>
      <c r="G462" s="63">
        <v>0</v>
      </c>
      <c r="H462" s="63">
        <v>0</v>
      </c>
      <c r="I462" s="63">
        <v>2</v>
      </c>
      <c r="J462" s="63">
        <v>2</v>
      </c>
      <c r="K462" s="63">
        <v>1</v>
      </c>
      <c r="L462" s="63">
        <v>2</v>
      </c>
      <c r="M462" s="63">
        <v>0</v>
      </c>
      <c r="N462" s="66">
        <v>0</v>
      </c>
    </row>
    <row r="463" spans="1:14">
      <c r="A463" s="62" t="s">
        <v>303</v>
      </c>
      <c r="B463" s="63" t="s">
        <v>326</v>
      </c>
      <c r="C463" s="64">
        <v>40807</v>
      </c>
      <c r="D463" s="63" t="s">
        <v>314</v>
      </c>
      <c r="E463" s="65" t="s">
        <v>22</v>
      </c>
      <c r="F463" s="63">
        <v>90</v>
      </c>
      <c r="G463" s="63">
        <v>1</v>
      </c>
      <c r="H463" s="63">
        <v>0</v>
      </c>
      <c r="I463" s="63">
        <v>1</v>
      </c>
      <c r="J463" s="63">
        <v>1</v>
      </c>
      <c r="K463" s="63">
        <v>2</v>
      </c>
      <c r="L463" s="63">
        <v>3</v>
      </c>
      <c r="M463" s="63">
        <v>1</v>
      </c>
      <c r="N463" s="66">
        <v>0</v>
      </c>
    </row>
    <row r="464" spans="1:14">
      <c r="A464" s="62" t="s">
        <v>76</v>
      </c>
      <c r="B464" s="63" t="s">
        <v>183</v>
      </c>
      <c r="C464" s="64">
        <v>40814</v>
      </c>
      <c r="D464" s="63" t="s">
        <v>78</v>
      </c>
      <c r="E464" s="65" t="s">
        <v>19</v>
      </c>
      <c r="F464" s="63">
        <v>90</v>
      </c>
      <c r="G464" s="63">
        <v>0</v>
      </c>
      <c r="H464" s="63">
        <v>0</v>
      </c>
      <c r="I464" s="63">
        <v>0</v>
      </c>
      <c r="J464" s="63">
        <v>0</v>
      </c>
      <c r="K464" s="63">
        <v>0</v>
      </c>
      <c r="L464" s="63">
        <v>0</v>
      </c>
      <c r="M464" s="63">
        <v>0</v>
      </c>
      <c r="N464" s="66">
        <v>0</v>
      </c>
    </row>
    <row r="465" spans="1:14">
      <c r="A465" s="62" t="s">
        <v>303</v>
      </c>
      <c r="B465" s="63" t="s">
        <v>325</v>
      </c>
      <c r="C465" s="64">
        <v>40818</v>
      </c>
      <c r="D465" s="63" t="s">
        <v>314</v>
      </c>
      <c r="E465" s="65" t="s">
        <v>38</v>
      </c>
      <c r="F465" s="63">
        <v>90</v>
      </c>
      <c r="G465" s="63">
        <v>0</v>
      </c>
      <c r="H465" s="63">
        <v>0</v>
      </c>
      <c r="I465" s="63">
        <v>3</v>
      </c>
      <c r="J465" s="63">
        <v>2</v>
      </c>
      <c r="K465" s="63">
        <v>0</v>
      </c>
      <c r="L465" s="63">
        <v>1</v>
      </c>
      <c r="M465" s="63">
        <v>0</v>
      </c>
      <c r="N465" s="66">
        <v>0</v>
      </c>
    </row>
    <row r="466" spans="1:14">
      <c r="A466" s="62" t="s">
        <v>76</v>
      </c>
      <c r="B466" s="63" t="s">
        <v>324</v>
      </c>
      <c r="C466" s="64">
        <v>40823</v>
      </c>
      <c r="D466" s="63" t="s">
        <v>78</v>
      </c>
      <c r="E466" s="65" t="s">
        <v>24</v>
      </c>
      <c r="F466" s="63">
        <v>90</v>
      </c>
      <c r="G466" s="63">
        <v>0</v>
      </c>
      <c r="H466" s="63">
        <v>0</v>
      </c>
      <c r="I466" s="63">
        <v>0</v>
      </c>
      <c r="J466" s="63">
        <v>0</v>
      </c>
      <c r="K466" s="63">
        <v>0</v>
      </c>
      <c r="L466" s="63">
        <v>0</v>
      </c>
      <c r="M466" s="63">
        <v>0</v>
      </c>
      <c r="N466" s="66">
        <v>0</v>
      </c>
    </row>
    <row r="467" spans="1:14">
      <c r="A467" s="62" t="s">
        <v>76</v>
      </c>
      <c r="B467" s="63" t="s">
        <v>186</v>
      </c>
      <c r="C467" s="64">
        <v>40827</v>
      </c>
      <c r="D467" s="63" t="s">
        <v>78</v>
      </c>
      <c r="E467" s="65" t="s">
        <v>38</v>
      </c>
      <c r="F467" s="63">
        <v>90</v>
      </c>
      <c r="G467" s="63">
        <v>1</v>
      </c>
      <c r="H467" s="63">
        <v>0</v>
      </c>
      <c r="I467" s="63">
        <v>0</v>
      </c>
      <c r="J467" s="63">
        <v>0</v>
      </c>
      <c r="K467" s="63">
        <v>0</v>
      </c>
      <c r="L467" s="63">
        <v>0</v>
      </c>
      <c r="M467" s="63">
        <v>0</v>
      </c>
      <c r="N467" s="66">
        <v>0</v>
      </c>
    </row>
    <row r="468" spans="1:14">
      <c r="A468" s="62" t="s">
        <v>303</v>
      </c>
      <c r="B468" s="63" t="s">
        <v>323</v>
      </c>
      <c r="C468" s="64">
        <v>40831</v>
      </c>
      <c r="D468" s="63" t="s">
        <v>314</v>
      </c>
      <c r="E468" s="65" t="s">
        <v>24</v>
      </c>
      <c r="F468" s="63">
        <v>90</v>
      </c>
      <c r="G468" s="63">
        <v>0</v>
      </c>
      <c r="H468" s="63">
        <v>0</v>
      </c>
      <c r="I468" s="63">
        <v>1</v>
      </c>
      <c r="J468" s="63">
        <v>0</v>
      </c>
      <c r="K468" s="63">
        <v>1</v>
      </c>
      <c r="L468" s="63">
        <v>2</v>
      </c>
      <c r="M468" s="63">
        <v>0</v>
      </c>
      <c r="N468" s="66">
        <v>1</v>
      </c>
    </row>
    <row r="469" spans="1:14">
      <c r="A469" s="62" t="s">
        <v>303</v>
      </c>
      <c r="B469" s="63" t="s">
        <v>321</v>
      </c>
      <c r="C469" s="64">
        <v>40835</v>
      </c>
      <c r="D469" s="63" t="s">
        <v>322</v>
      </c>
      <c r="E469" s="65" t="s">
        <v>293</v>
      </c>
      <c r="F469" s="63">
        <v>90</v>
      </c>
      <c r="G469" s="63">
        <v>0</v>
      </c>
      <c r="H469" s="63">
        <v>0</v>
      </c>
      <c r="I469" s="63">
        <v>0</v>
      </c>
      <c r="J469" s="63">
        <v>0</v>
      </c>
      <c r="K469" s="63">
        <v>1</v>
      </c>
      <c r="L469" s="63">
        <v>1</v>
      </c>
      <c r="M469" s="63">
        <v>0</v>
      </c>
      <c r="N469" s="66">
        <v>0</v>
      </c>
    </row>
    <row r="470" spans="1:14">
      <c r="A470" s="62" t="s">
        <v>303</v>
      </c>
      <c r="B470" s="63" t="s">
        <v>320</v>
      </c>
      <c r="C470" s="64">
        <v>40846</v>
      </c>
      <c r="D470" s="63" t="s">
        <v>314</v>
      </c>
      <c r="E470" s="65" t="s">
        <v>149</v>
      </c>
      <c r="F470" s="63">
        <v>90</v>
      </c>
      <c r="G470" s="63">
        <v>0</v>
      </c>
      <c r="H470" s="63">
        <v>0</v>
      </c>
      <c r="I470" s="63">
        <v>3</v>
      </c>
      <c r="J470" s="63">
        <v>0</v>
      </c>
      <c r="K470" s="63">
        <v>0</v>
      </c>
      <c r="L470" s="63">
        <v>2</v>
      </c>
      <c r="M470" s="63">
        <v>1</v>
      </c>
      <c r="N470" s="66">
        <v>0</v>
      </c>
    </row>
    <row r="471" spans="1:14">
      <c r="A471" s="62" t="s">
        <v>303</v>
      </c>
      <c r="B471" s="63" t="s">
        <v>319</v>
      </c>
      <c r="C471" s="64">
        <v>40853</v>
      </c>
      <c r="D471" s="63" t="s">
        <v>314</v>
      </c>
      <c r="E471" s="65" t="s">
        <v>175</v>
      </c>
      <c r="F471" s="63">
        <v>90</v>
      </c>
      <c r="G471" s="63">
        <v>0</v>
      </c>
      <c r="H471" s="63">
        <v>1</v>
      </c>
      <c r="I471" s="63">
        <v>2</v>
      </c>
      <c r="J471" s="63">
        <v>0</v>
      </c>
      <c r="K471" s="63">
        <v>1</v>
      </c>
      <c r="L471" s="63">
        <v>4</v>
      </c>
      <c r="M471" s="63">
        <v>0</v>
      </c>
      <c r="N471" s="66">
        <v>0</v>
      </c>
    </row>
    <row r="472" spans="1:14">
      <c r="A472" s="62" t="s">
        <v>303</v>
      </c>
      <c r="B472" s="63" t="s">
        <v>318</v>
      </c>
      <c r="C472" s="64">
        <v>40860</v>
      </c>
      <c r="D472" s="63" t="s">
        <v>314</v>
      </c>
      <c r="E472" s="65" t="s">
        <v>158</v>
      </c>
      <c r="F472" s="63">
        <v>90</v>
      </c>
      <c r="G472" s="63">
        <v>0</v>
      </c>
      <c r="H472" s="63">
        <v>0</v>
      </c>
      <c r="I472" s="63">
        <v>4</v>
      </c>
      <c r="J472" s="63">
        <v>0</v>
      </c>
      <c r="K472" s="63">
        <v>0</v>
      </c>
      <c r="L472" s="63">
        <v>3</v>
      </c>
      <c r="M472" s="63">
        <v>0</v>
      </c>
      <c r="N472" s="66">
        <v>0</v>
      </c>
    </row>
    <row r="473" spans="1:14">
      <c r="A473" s="62" t="s">
        <v>303</v>
      </c>
      <c r="B473" s="63" t="s">
        <v>317</v>
      </c>
      <c r="C473" s="64">
        <v>40864</v>
      </c>
      <c r="D473" s="63" t="s">
        <v>314</v>
      </c>
      <c r="E473" s="65" t="s">
        <v>33</v>
      </c>
      <c r="F473" s="63">
        <v>90</v>
      </c>
      <c r="G473" s="63">
        <v>0</v>
      </c>
      <c r="H473" s="63">
        <v>0</v>
      </c>
      <c r="I473" s="63">
        <v>1</v>
      </c>
      <c r="J473" s="63">
        <v>0</v>
      </c>
      <c r="K473" s="63">
        <v>5</v>
      </c>
      <c r="L473" s="63">
        <v>1</v>
      </c>
      <c r="M473" s="63">
        <v>0</v>
      </c>
      <c r="N473" s="66">
        <v>0</v>
      </c>
    </row>
    <row r="474" spans="1:14">
      <c r="A474" s="62" t="s">
        <v>303</v>
      </c>
      <c r="B474" s="63" t="s">
        <v>316</v>
      </c>
      <c r="C474" s="64">
        <v>40867</v>
      </c>
      <c r="D474" s="63" t="s">
        <v>314</v>
      </c>
      <c r="E474" s="65" t="s">
        <v>33</v>
      </c>
      <c r="F474" s="63">
        <v>90</v>
      </c>
      <c r="G474" s="63">
        <v>0</v>
      </c>
      <c r="H474" s="63">
        <v>0</v>
      </c>
      <c r="I474" s="63">
        <v>0</v>
      </c>
      <c r="J474" s="63">
        <v>0</v>
      </c>
      <c r="K474" s="63">
        <v>0</v>
      </c>
      <c r="L474" s="63">
        <v>3</v>
      </c>
      <c r="M474" s="63">
        <v>0</v>
      </c>
      <c r="N474" s="66">
        <v>0</v>
      </c>
    </row>
    <row r="475" spans="1:14">
      <c r="A475" s="62" t="s">
        <v>303</v>
      </c>
      <c r="B475" s="63" t="s">
        <v>315</v>
      </c>
      <c r="C475" s="64">
        <v>40874</v>
      </c>
      <c r="D475" s="63" t="s">
        <v>314</v>
      </c>
      <c r="E475" s="65" t="s">
        <v>31</v>
      </c>
      <c r="F475" s="63">
        <v>90</v>
      </c>
      <c r="G475" s="63">
        <v>1</v>
      </c>
      <c r="H475" s="63">
        <v>0</v>
      </c>
      <c r="I475" s="63">
        <v>4</v>
      </c>
      <c r="J475" s="63">
        <v>4</v>
      </c>
      <c r="K475" s="63">
        <v>3</v>
      </c>
      <c r="L475" s="63">
        <v>0</v>
      </c>
      <c r="M475" s="63">
        <v>1</v>
      </c>
      <c r="N475" s="66">
        <v>0</v>
      </c>
    </row>
    <row r="476" spans="1:14">
      <c r="A476" s="62" t="s">
        <v>303</v>
      </c>
      <c r="B476" s="63" t="s">
        <v>313</v>
      </c>
      <c r="C476" s="64">
        <v>40881</v>
      </c>
      <c r="D476" s="63" t="s">
        <v>314</v>
      </c>
      <c r="E476" s="65" t="s">
        <v>22</v>
      </c>
      <c r="F476" s="63">
        <v>90</v>
      </c>
      <c r="G476" s="63">
        <v>0</v>
      </c>
      <c r="H476" s="63">
        <v>0</v>
      </c>
      <c r="I476" s="63">
        <v>2</v>
      </c>
      <c r="J476" s="63">
        <v>2</v>
      </c>
      <c r="K476" s="63">
        <v>1</v>
      </c>
      <c r="L476" s="63">
        <v>3</v>
      </c>
      <c r="M476" s="63">
        <v>0</v>
      </c>
      <c r="N476" s="66">
        <v>0</v>
      </c>
    </row>
    <row r="477" spans="1:14">
      <c r="A477" s="62" t="s">
        <v>303</v>
      </c>
      <c r="B477" s="63" t="s">
        <v>312</v>
      </c>
      <c r="C477" s="64">
        <v>40933</v>
      </c>
      <c r="D477" s="63" t="s">
        <v>305</v>
      </c>
      <c r="E477" s="65" t="s">
        <v>85</v>
      </c>
      <c r="F477" s="63">
        <v>90</v>
      </c>
      <c r="G477" s="63">
        <v>0</v>
      </c>
      <c r="H477" s="63">
        <v>0</v>
      </c>
      <c r="I477" s="63">
        <v>0</v>
      </c>
      <c r="J477" s="63">
        <v>0</v>
      </c>
      <c r="K477" s="63">
        <v>1</v>
      </c>
      <c r="L477" s="63">
        <v>2</v>
      </c>
      <c r="M477" s="63">
        <v>0</v>
      </c>
      <c r="N477" s="66">
        <v>0</v>
      </c>
    </row>
    <row r="478" spans="1:14">
      <c r="A478" s="62" t="s">
        <v>303</v>
      </c>
      <c r="B478" s="63" t="s">
        <v>311</v>
      </c>
      <c r="C478" s="64">
        <v>40940</v>
      </c>
      <c r="D478" s="63" t="s">
        <v>305</v>
      </c>
      <c r="E478" s="65" t="s">
        <v>19</v>
      </c>
      <c r="F478" s="63">
        <v>90</v>
      </c>
      <c r="G478" s="63">
        <v>1</v>
      </c>
      <c r="H478" s="63">
        <v>1</v>
      </c>
      <c r="I478" s="63">
        <v>3</v>
      </c>
      <c r="J478" s="63">
        <v>1</v>
      </c>
      <c r="K478" s="63">
        <v>0</v>
      </c>
      <c r="L478" s="63">
        <v>3</v>
      </c>
      <c r="M478" s="63">
        <v>0</v>
      </c>
      <c r="N478" s="66">
        <v>0</v>
      </c>
    </row>
    <row r="479" spans="1:14">
      <c r="A479" s="62" t="s">
        <v>303</v>
      </c>
      <c r="B479" s="63" t="s">
        <v>327</v>
      </c>
      <c r="C479" s="64">
        <v>40944</v>
      </c>
      <c r="D479" s="63" t="s">
        <v>348</v>
      </c>
      <c r="E479" s="65" t="s">
        <v>33</v>
      </c>
      <c r="F479" s="63">
        <v>90</v>
      </c>
      <c r="G479" s="63">
        <v>0</v>
      </c>
      <c r="H479" s="63">
        <v>0</v>
      </c>
      <c r="I479" s="63">
        <v>1</v>
      </c>
      <c r="J479" s="63">
        <v>1</v>
      </c>
      <c r="K479" s="63">
        <v>0</v>
      </c>
      <c r="L479" s="63">
        <v>0</v>
      </c>
      <c r="M479" s="63">
        <v>0</v>
      </c>
      <c r="N479" s="66">
        <v>0</v>
      </c>
    </row>
    <row r="480" spans="1:14">
      <c r="A480" s="62" t="s">
        <v>303</v>
      </c>
      <c r="B480" s="63" t="s">
        <v>352</v>
      </c>
      <c r="C480" s="64">
        <v>40948</v>
      </c>
      <c r="D480" s="63" t="s">
        <v>348</v>
      </c>
      <c r="E480" s="65" t="s">
        <v>31</v>
      </c>
      <c r="F480" s="63">
        <v>90</v>
      </c>
      <c r="G480" s="63">
        <v>0</v>
      </c>
      <c r="H480" s="63">
        <v>0</v>
      </c>
      <c r="I480" s="63">
        <v>0</v>
      </c>
      <c r="J480" s="63">
        <v>0</v>
      </c>
      <c r="K480" s="63">
        <v>0</v>
      </c>
      <c r="L480" s="63">
        <v>0</v>
      </c>
      <c r="M480" s="63">
        <v>0</v>
      </c>
      <c r="N480" s="66">
        <v>0</v>
      </c>
    </row>
    <row r="481" spans="1:14">
      <c r="A481" s="62" t="s">
        <v>303</v>
      </c>
      <c r="B481" s="63" t="s">
        <v>310</v>
      </c>
      <c r="C481" s="64">
        <v>40954</v>
      </c>
      <c r="D481" s="63" t="s">
        <v>305</v>
      </c>
      <c r="E481" s="65" t="s">
        <v>22</v>
      </c>
      <c r="F481" s="63">
        <v>90</v>
      </c>
      <c r="G481" s="63">
        <v>0</v>
      </c>
      <c r="H481" s="63">
        <v>0</v>
      </c>
      <c r="I481" s="63">
        <v>1</v>
      </c>
      <c r="J481" s="63">
        <v>1</v>
      </c>
      <c r="K481" s="63">
        <v>0</v>
      </c>
      <c r="L481" s="63">
        <v>1</v>
      </c>
      <c r="M481" s="63">
        <v>0</v>
      </c>
      <c r="N481" s="66">
        <v>0</v>
      </c>
    </row>
    <row r="482" spans="1:14">
      <c r="A482" s="62" t="s">
        <v>303</v>
      </c>
      <c r="B482" s="63" t="s">
        <v>387</v>
      </c>
      <c r="C482" s="64">
        <v>40957</v>
      </c>
      <c r="D482" s="63" t="s">
        <v>348</v>
      </c>
      <c r="E482" s="65" t="s">
        <v>107</v>
      </c>
      <c r="F482" s="63">
        <v>90</v>
      </c>
      <c r="G482" s="63">
        <v>1</v>
      </c>
      <c r="H482" s="63">
        <v>0</v>
      </c>
      <c r="I482" s="63">
        <v>1</v>
      </c>
      <c r="J482" s="63">
        <v>1</v>
      </c>
      <c r="K482" s="63">
        <v>0</v>
      </c>
      <c r="L482" s="63">
        <v>0</v>
      </c>
      <c r="M482" s="63">
        <v>0</v>
      </c>
      <c r="N482" s="66">
        <v>0</v>
      </c>
    </row>
    <row r="483" spans="1:14">
      <c r="A483" s="62" t="s">
        <v>303</v>
      </c>
      <c r="B483" s="63" t="s">
        <v>313</v>
      </c>
      <c r="C483" s="64">
        <v>40961</v>
      </c>
      <c r="D483" s="63" t="s">
        <v>348</v>
      </c>
      <c r="E483" s="65" t="s">
        <v>85</v>
      </c>
      <c r="F483" s="63">
        <v>90</v>
      </c>
      <c r="G483" s="63">
        <v>0</v>
      </c>
      <c r="H483" s="63">
        <v>0</v>
      </c>
      <c r="I483" s="63">
        <v>0</v>
      </c>
      <c r="J483" s="63">
        <v>0</v>
      </c>
      <c r="K483" s="63">
        <v>0</v>
      </c>
      <c r="L483" s="63">
        <v>0</v>
      </c>
      <c r="M483" s="63">
        <v>0</v>
      </c>
      <c r="N483" s="66">
        <v>0</v>
      </c>
    </row>
    <row r="484" spans="1:14">
      <c r="A484" s="62" t="s">
        <v>76</v>
      </c>
      <c r="B484" s="63" t="s">
        <v>386</v>
      </c>
      <c r="C484" s="64">
        <v>40967</v>
      </c>
      <c r="D484" s="63" t="s">
        <v>78</v>
      </c>
      <c r="E484" s="65" t="s">
        <v>85</v>
      </c>
      <c r="F484" s="63">
        <v>63</v>
      </c>
      <c r="G484" s="63">
        <v>0</v>
      </c>
      <c r="H484" s="63">
        <v>0</v>
      </c>
      <c r="I484" s="63">
        <v>0</v>
      </c>
      <c r="J484" s="63">
        <v>0</v>
      </c>
      <c r="K484" s="63">
        <v>0</v>
      </c>
      <c r="L484" s="63">
        <v>0</v>
      </c>
      <c r="M484" s="63">
        <v>0</v>
      </c>
      <c r="N484" s="66">
        <v>0</v>
      </c>
    </row>
    <row r="485" spans="1:14">
      <c r="A485" s="62" t="s">
        <v>303</v>
      </c>
      <c r="B485" s="63" t="s">
        <v>351</v>
      </c>
      <c r="C485" s="64">
        <v>40972</v>
      </c>
      <c r="D485" s="63" t="s">
        <v>348</v>
      </c>
      <c r="E485" s="65" t="s">
        <v>38</v>
      </c>
      <c r="F485" s="63">
        <v>90</v>
      </c>
      <c r="G485" s="63">
        <v>1</v>
      </c>
      <c r="H485" s="63">
        <v>0</v>
      </c>
      <c r="I485" s="63">
        <v>3</v>
      </c>
      <c r="J485" s="63">
        <v>2</v>
      </c>
      <c r="K485" s="63">
        <v>2</v>
      </c>
      <c r="L485" s="63">
        <v>3</v>
      </c>
      <c r="M485" s="63">
        <v>0</v>
      </c>
      <c r="N485" s="66">
        <v>0</v>
      </c>
    </row>
    <row r="486" spans="1:14">
      <c r="A486" s="62" t="s">
        <v>303</v>
      </c>
      <c r="B486" s="63" t="s">
        <v>309</v>
      </c>
      <c r="C486" s="64">
        <v>40976</v>
      </c>
      <c r="D486" s="63" t="s">
        <v>305</v>
      </c>
      <c r="E486" s="65" t="s">
        <v>31</v>
      </c>
      <c r="F486" s="63">
        <v>90</v>
      </c>
      <c r="G486" s="63">
        <v>0</v>
      </c>
      <c r="H486" s="63">
        <v>0</v>
      </c>
      <c r="I486" s="63">
        <v>3</v>
      </c>
      <c r="J486" s="63">
        <v>1</v>
      </c>
      <c r="K486" s="63">
        <v>0</v>
      </c>
      <c r="L486" s="63">
        <v>2</v>
      </c>
      <c r="M486" s="63">
        <v>0</v>
      </c>
      <c r="N486" s="66">
        <v>0</v>
      </c>
    </row>
    <row r="487" spans="1:14">
      <c r="A487" s="62" t="s">
        <v>303</v>
      </c>
      <c r="B487" s="63" t="s">
        <v>353</v>
      </c>
      <c r="C487" s="64">
        <v>40979</v>
      </c>
      <c r="D487" s="63" t="s">
        <v>348</v>
      </c>
      <c r="E487" s="65" t="s">
        <v>19</v>
      </c>
      <c r="F487" s="63">
        <v>90</v>
      </c>
      <c r="G487" s="63">
        <v>1</v>
      </c>
      <c r="H487" s="63">
        <v>0</v>
      </c>
      <c r="I487" s="63">
        <v>1</v>
      </c>
      <c r="J487" s="63">
        <v>1</v>
      </c>
      <c r="K487" s="63">
        <v>3</v>
      </c>
      <c r="L487" s="63">
        <v>3</v>
      </c>
      <c r="M487" s="63">
        <v>1</v>
      </c>
      <c r="N487" s="66">
        <v>1</v>
      </c>
    </row>
    <row r="488" spans="1:14">
      <c r="A488" s="62" t="s">
        <v>303</v>
      </c>
      <c r="B488" s="63" t="s">
        <v>308</v>
      </c>
      <c r="C488" s="64">
        <v>40983</v>
      </c>
      <c r="D488" s="63" t="s">
        <v>305</v>
      </c>
      <c r="E488" s="65" t="s">
        <v>131</v>
      </c>
      <c r="F488" s="63">
        <v>90</v>
      </c>
      <c r="G488" s="63">
        <v>1</v>
      </c>
      <c r="H488" s="63">
        <v>0</v>
      </c>
      <c r="I488" s="63">
        <v>5</v>
      </c>
      <c r="J488" s="63">
        <v>3</v>
      </c>
      <c r="K488" s="63">
        <v>0</v>
      </c>
      <c r="L488" s="63">
        <v>4</v>
      </c>
      <c r="M488" s="63">
        <v>0</v>
      </c>
      <c r="N488" s="66">
        <v>0</v>
      </c>
    </row>
    <row r="489" spans="1:14">
      <c r="A489" s="62" t="s">
        <v>303</v>
      </c>
      <c r="B489" s="63" t="s">
        <v>307</v>
      </c>
      <c r="C489" s="64">
        <v>40996</v>
      </c>
      <c r="D489" s="63" t="s">
        <v>305</v>
      </c>
      <c r="E489" s="65" t="s">
        <v>69</v>
      </c>
      <c r="F489" s="63">
        <v>90</v>
      </c>
      <c r="G489" s="63">
        <v>0</v>
      </c>
      <c r="H489" s="63">
        <v>1</v>
      </c>
      <c r="I489" s="63">
        <v>0</v>
      </c>
      <c r="J489" s="63">
        <v>0</v>
      </c>
      <c r="K489" s="63">
        <v>0</v>
      </c>
      <c r="L489" s="63">
        <v>1</v>
      </c>
      <c r="M489" s="63">
        <v>0</v>
      </c>
      <c r="N489" s="66">
        <v>0</v>
      </c>
    </row>
    <row r="490" spans="1:14">
      <c r="A490" s="62" t="s">
        <v>303</v>
      </c>
      <c r="B490" s="63" t="s">
        <v>385</v>
      </c>
      <c r="C490" s="64">
        <v>41000</v>
      </c>
      <c r="D490" s="63" t="s">
        <v>348</v>
      </c>
      <c r="E490" s="65" t="s">
        <v>63</v>
      </c>
      <c r="F490" s="63">
        <v>90</v>
      </c>
      <c r="G490" s="63">
        <v>0</v>
      </c>
      <c r="H490" s="63">
        <v>1</v>
      </c>
      <c r="I490" s="63">
        <v>3</v>
      </c>
      <c r="J490" s="63">
        <v>1</v>
      </c>
      <c r="K490" s="63">
        <v>0</v>
      </c>
      <c r="L490" s="63">
        <v>0</v>
      </c>
      <c r="M490" s="63">
        <v>0</v>
      </c>
      <c r="N490" s="66">
        <v>0</v>
      </c>
    </row>
    <row r="491" spans="1:14">
      <c r="A491" s="62" t="s">
        <v>303</v>
      </c>
      <c r="B491" s="63" t="s">
        <v>306</v>
      </c>
      <c r="C491" s="64">
        <v>41003</v>
      </c>
      <c r="D491" s="63" t="s">
        <v>305</v>
      </c>
      <c r="E491" s="65" t="s">
        <v>69</v>
      </c>
      <c r="F491" s="63">
        <v>90</v>
      </c>
      <c r="G491" s="63">
        <v>0</v>
      </c>
      <c r="H491" s="63">
        <v>0</v>
      </c>
      <c r="I491" s="63">
        <v>2</v>
      </c>
      <c r="J491" s="63">
        <v>0</v>
      </c>
      <c r="K491" s="63">
        <v>0</v>
      </c>
      <c r="L491" s="63">
        <v>5</v>
      </c>
      <c r="M491" s="63">
        <v>0</v>
      </c>
      <c r="N491" s="66">
        <v>0</v>
      </c>
    </row>
    <row r="492" spans="1:14">
      <c r="A492" s="62" t="s">
        <v>303</v>
      </c>
      <c r="B492" s="63" t="s">
        <v>313</v>
      </c>
      <c r="C492" s="64">
        <v>41006</v>
      </c>
      <c r="D492" s="63" t="s">
        <v>348</v>
      </c>
      <c r="E492" s="65" t="s">
        <v>38</v>
      </c>
      <c r="F492" s="63">
        <v>90</v>
      </c>
      <c r="G492" s="63">
        <v>1</v>
      </c>
      <c r="H492" s="63">
        <v>0</v>
      </c>
      <c r="I492" s="63">
        <v>2</v>
      </c>
      <c r="J492" s="63">
        <v>1</v>
      </c>
      <c r="K492" s="63">
        <v>1</v>
      </c>
      <c r="L492" s="63">
        <v>6</v>
      </c>
      <c r="M492" s="63">
        <v>0</v>
      </c>
      <c r="N492" s="66">
        <v>0</v>
      </c>
    </row>
    <row r="493" spans="1:14">
      <c r="A493" s="62" t="s">
        <v>303</v>
      </c>
      <c r="B493" s="63" t="s">
        <v>304</v>
      </c>
      <c r="C493" s="64">
        <v>41011</v>
      </c>
      <c r="D493" s="63" t="s">
        <v>305</v>
      </c>
      <c r="E493" s="65" t="s">
        <v>59</v>
      </c>
      <c r="F493" s="63">
        <v>90</v>
      </c>
      <c r="G493" s="63">
        <v>0</v>
      </c>
      <c r="H493" s="63">
        <v>2</v>
      </c>
      <c r="I493" s="63">
        <v>1</v>
      </c>
      <c r="J493" s="63">
        <v>0</v>
      </c>
      <c r="K493" s="63">
        <v>0</v>
      </c>
      <c r="L493" s="63">
        <v>1</v>
      </c>
      <c r="M493" s="63">
        <v>0</v>
      </c>
      <c r="N493" s="66">
        <v>0</v>
      </c>
    </row>
    <row r="494" spans="1:14">
      <c r="A494" s="62" t="s">
        <v>303</v>
      </c>
      <c r="B494" s="63" t="s">
        <v>331</v>
      </c>
      <c r="C494" s="64">
        <v>41021</v>
      </c>
      <c r="D494" s="63" t="s">
        <v>348</v>
      </c>
      <c r="E494" s="65" t="s">
        <v>231</v>
      </c>
      <c r="F494" s="63">
        <v>90</v>
      </c>
      <c r="G494" s="63">
        <v>0</v>
      </c>
      <c r="H494" s="63">
        <v>0</v>
      </c>
      <c r="I494" s="63">
        <v>7</v>
      </c>
      <c r="J494" s="63">
        <v>1</v>
      </c>
      <c r="K494" s="63">
        <v>2</v>
      </c>
      <c r="L494" s="63">
        <v>1</v>
      </c>
      <c r="M494" s="63">
        <v>0</v>
      </c>
      <c r="N494" s="66">
        <v>0</v>
      </c>
    </row>
    <row r="495" spans="1:14">
      <c r="A495" s="62" t="s">
        <v>303</v>
      </c>
      <c r="B495" s="63" t="s">
        <v>381</v>
      </c>
      <c r="C495" s="64">
        <v>41048</v>
      </c>
      <c r="D495" s="63" t="s">
        <v>314</v>
      </c>
      <c r="E495" s="65" t="s">
        <v>22</v>
      </c>
      <c r="F495" s="63">
        <v>90</v>
      </c>
      <c r="G495" s="63">
        <v>0</v>
      </c>
      <c r="H495" s="63">
        <v>1</v>
      </c>
      <c r="I495" s="63">
        <v>2</v>
      </c>
      <c r="J495" s="63">
        <v>0</v>
      </c>
      <c r="K495" s="63">
        <v>1</v>
      </c>
      <c r="L495" s="63">
        <v>2</v>
      </c>
      <c r="M495" s="63">
        <v>0</v>
      </c>
      <c r="N495" s="66">
        <v>0</v>
      </c>
    </row>
    <row r="496" spans="1:14">
      <c r="A496" s="62" t="s">
        <v>303</v>
      </c>
      <c r="B496" s="63" t="s">
        <v>315</v>
      </c>
      <c r="C496" s="64">
        <v>41055</v>
      </c>
      <c r="D496" s="63" t="s">
        <v>314</v>
      </c>
      <c r="E496" s="65" t="s">
        <v>131</v>
      </c>
      <c r="F496" s="63">
        <v>74</v>
      </c>
      <c r="G496" s="63">
        <v>1</v>
      </c>
      <c r="H496" s="63">
        <v>0</v>
      </c>
      <c r="I496" s="63">
        <v>2</v>
      </c>
      <c r="J496" s="63">
        <v>1</v>
      </c>
      <c r="K496" s="63">
        <v>0</v>
      </c>
      <c r="L496" s="63">
        <v>4</v>
      </c>
      <c r="M496" s="63">
        <v>0</v>
      </c>
      <c r="N496" s="66">
        <v>0</v>
      </c>
    </row>
    <row r="497" spans="1:14">
      <c r="A497" s="62" t="s">
        <v>359</v>
      </c>
      <c r="B497" s="63" t="s">
        <v>339</v>
      </c>
      <c r="C497" s="64">
        <v>41069</v>
      </c>
      <c r="D497" s="63" t="s">
        <v>314</v>
      </c>
      <c r="E497" s="65" t="s">
        <v>24</v>
      </c>
      <c r="F497" s="63">
        <v>90</v>
      </c>
      <c r="G497" s="63">
        <v>0</v>
      </c>
      <c r="H497" s="63">
        <v>0</v>
      </c>
      <c r="I497" s="63">
        <v>0</v>
      </c>
      <c r="J497" s="63">
        <v>0</v>
      </c>
      <c r="K497" s="63">
        <v>0</v>
      </c>
      <c r="L497" s="63">
        <v>3</v>
      </c>
      <c r="M497" s="63">
        <v>0</v>
      </c>
      <c r="N497" s="66">
        <v>0</v>
      </c>
    </row>
    <row r="498" spans="1:14">
      <c r="A498" s="62" t="s">
        <v>359</v>
      </c>
      <c r="B498" s="63" t="s">
        <v>325</v>
      </c>
      <c r="C498" s="64">
        <v>41077</v>
      </c>
      <c r="D498" s="63" t="s">
        <v>314</v>
      </c>
      <c r="E498" s="65" t="s">
        <v>17</v>
      </c>
      <c r="F498" s="63">
        <v>90</v>
      </c>
      <c r="G498" s="63">
        <v>0</v>
      </c>
      <c r="H498" s="63">
        <v>0</v>
      </c>
      <c r="I498" s="63">
        <v>2</v>
      </c>
      <c r="J498" s="63">
        <v>2</v>
      </c>
      <c r="K498" s="63">
        <v>4</v>
      </c>
      <c r="L498" s="63">
        <v>1</v>
      </c>
      <c r="M498" s="63">
        <v>0</v>
      </c>
      <c r="N498" s="66">
        <v>0</v>
      </c>
    </row>
    <row r="499" spans="1:14">
      <c r="A499" s="62" t="s">
        <v>359</v>
      </c>
      <c r="B499" s="63" t="s">
        <v>384</v>
      </c>
      <c r="C499" s="64">
        <v>41083</v>
      </c>
      <c r="D499" s="63" t="s">
        <v>314</v>
      </c>
      <c r="E499" s="65" t="s">
        <v>175</v>
      </c>
      <c r="F499" s="63">
        <v>90</v>
      </c>
      <c r="G499" s="63">
        <v>1</v>
      </c>
      <c r="H499" s="63">
        <v>1</v>
      </c>
      <c r="I499" s="63">
        <v>1</v>
      </c>
      <c r="J499" s="63">
        <v>1</v>
      </c>
      <c r="K499" s="63">
        <v>3</v>
      </c>
      <c r="L499" s="63">
        <v>4</v>
      </c>
      <c r="M499" s="63">
        <v>0</v>
      </c>
      <c r="N499" s="66">
        <v>0</v>
      </c>
    </row>
    <row r="500" spans="1:14">
      <c r="A500" s="62" t="s">
        <v>359</v>
      </c>
      <c r="B500" s="63" t="s">
        <v>320</v>
      </c>
      <c r="C500" s="64">
        <v>41091</v>
      </c>
      <c r="D500" s="63" t="s">
        <v>314</v>
      </c>
      <c r="E500" s="65" t="s">
        <v>24</v>
      </c>
      <c r="F500" s="63">
        <v>90</v>
      </c>
      <c r="G500" s="63">
        <v>0</v>
      </c>
      <c r="H500" s="63">
        <v>0</v>
      </c>
      <c r="I500" s="63">
        <v>2</v>
      </c>
      <c r="J500" s="63">
        <v>1</v>
      </c>
      <c r="K500" s="63">
        <v>3</v>
      </c>
      <c r="L500" s="63">
        <v>0</v>
      </c>
      <c r="M500" s="63">
        <v>0</v>
      </c>
      <c r="N500" s="66">
        <v>0</v>
      </c>
    </row>
    <row r="501" spans="1:14">
      <c r="A501" s="62" t="s">
        <v>359</v>
      </c>
      <c r="B501" s="63" t="s">
        <v>383</v>
      </c>
      <c r="C501" s="64">
        <v>41098</v>
      </c>
      <c r="D501" s="63" t="s">
        <v>314</v>
      </c>
      <c r="E501" s="65" t="s">
        <v>19</v>
      </c>
      <c r="F501" s="63">
        <v>90</v>
      </c>
      <c r="G501" s="63">
        <v>0</v>
      </c>
      <c r="H501" s="63">
        <v>0</v>
      </c>
      <c r="I501" s="63">
        <v>2</v>
      </c>
      <c r="J501" s="63">
        <v>1</v>
      </c>
      <c r="K501" s="63">
        <v>1</v>
      </c>
      <c r="L501" s="63">
        <v>0</v>
      </c>
      <c r="M501" s="63">
        <v>0</v>
      </c>
      <c r="N501" s="66">
        <v>0</v>
      </c>
    </row>
    <row r="502" spans="1:14">
      <c r="A502" s="62" t="s">
        <v>359</v>
      </c>
      <c r="B502" s="63" t="s">
        <v>333</v>
      </c>
      <c r="C502" s="64">
        <v>41104</v>
      </c>
      <c r="D502" s="63" t="s">
        <v>314</v>
      </c>
      <c r="E502" s="65" t="s">
        <v>382</v>
      </c>
      <c r="F502" s="63">
        <v>86</v>
      </c>
      <c r="G502" s="63">
        <v>1</v>
      </c>
      <c r="H502" s="63">
        <v>1</v>
      </c>
      <c r="I502" s="63">
        <v>3</v>
      </c>
      <c r="J502" s="63">
        <v>2</v>
      </c>
      <c r="K502" s="63">
        <v>1</v>
      </c>
      <c r="L502" s="63">
        <v>1</v>
      </c>
      <c r="M502" s="63">
        <v>1</v>
      </c>
      <c r="N502" s="66">
        <v>0</v>
      </c>
    </row>
    <row r="503" spans="1:14">
      <c r="A503" s="62" t="s">
        <v>359</v>
      </c>
      <c r="B503" s="63" t="s">
        <v>315</v>
      </c>
      <c r="C503" s="64">
        <v>41108</v>
      </c>
      <c r="D503" s="63" t="s">
        <v>314</v>
      </c>
      <c r="E503" s="65" t="s">
        <v>26</v>
      </c>
      <c r="F503" s="63">
        <v>90</v>
      </c>
      <c r="G503" s="63">
        <v>0</v>
      </c>
      <c r="H503" s="63">
        <v>0</v>
      </c>
      <c r="I503" s="63">
        <v>2</v>
      </c>
      <c r="J503" s="63">
        <v>1</v>
      </c>
      <c r="K503" s="63">
        <v>2</v>
      </c>
      <c r="L503" s="63">
        <v>3</v>
      </c>
      <c r="M503" s="63">
        <v>0</v>
      </c>
      <c r="N503" s="66">
        <v>0</v>
      </c>
    </row>
    <row r="504" spans="1:14">
      <c r="A504" s="62" t="s">
        <v>359</v>
      </c>
      <c r="B504" s="63" t="s">
        <v>381</v>
      </c>
      <c r="C504" s="64">
        <v>41111</v>
      </c>
      <c r="D504" s="63" t="s">
        <v>314</v>
      </c>
      <c r="E504" s="65" t="s">
        <v>154</v>
      </c>
      <c r="F504" s="63">
        <v>90</v>
      </c>
      <c r="G504" s="63">
        <v>1</v>
      </c>
      <c r="H504" s="63">
        <v>0</v>
      </c>
      <c r="I504" s="63">
        <v>2</v>
      </c>
      <c r="J504" s="63">
        <v>1</v>
      </c>
      <c r="K504" s="63">
        <v>0</v>
      </c>
      <c r="L504" s="63">
        <v>1</v>
      </c>
      <c r="M504" s="63">
        <v>0</v>
      </c>
      <c r="N504" s="66">
        <v>0</v>
      </c>
    </row>
    <row r="505" spans="1:14">
      <c r="A505" s="62" t="s">
        <v>359</v>
      </c>
      <c r="B505" s="63" t="s">
        <v>380</v>
      </c>
      <c r="C505" s="64">
        <v>41116</v>
      </c>
      <c r="D505" s="63" t="s">
        <v>314</v>
      </c>
      <c r="E505" s="65" t="s">
        <v>19</v>
      </c>
      <c r="F505" s="63">
        <v>90</v>
      </c>
      <c r="G505" s="63">
        <v>0</v>
      </c>
      <c r="H505" s="63">
        <v>0</v>
      </c>
      <c r="I505" s="63">
        <v>0</v>
      </c>
      <c r="J505" s="63">
        <v>0</v>
      </c>
      <c r="K505" s="63">
        <v>2</v>
      </c>
      <c r="L505" s="63">
        <v>2</v>
      </c>
      <c r="M505" s="63">
        <v>0</v>
      </c>
      <c r="N505" s="66">
        <v>0</v>
      </c>
    </row>
    <row r="506" spans="1:14">
      <c r="A506" s="62" t="s">
        <v>359</v>
      </c>
      <c r="B506" s="63" t="s">
        <v>340</v>
      </c>
      <c r="C506" s="64">
        <v>41119</v>
      </c>
      <c r="D506" s="63" t="s">
        <v>314</v>
      </c>
      <c r="E506" s="65" t="s">
        <v>33</v>
      </c>
      <c r="F506" s="63">
        <v>90</v>
      </c>
      <c r="G506" s="63">
        <v>0</v>
      </c>
      <c r="H506" s="63">
        <v>0</v>
      </c>
      <c r="I506" s="63">
        <v>4</v>
      </c>
      <c r="J506" s="63">
        <v>1</v>
      </c>
      <c r="K506" s="63">
        <v>3</v>
      </c>
      <c r="L506" s="63">
        <v>1</v>
      </c>
      <c r="M506" s="63">
        <v>0</v>
      </c>
      <c r="N506" s="66">
        <v>0</v>
      </c>
    </row>
    <row r="507" spans="1:14">
      <c r="A507" s="62" t="s">
        <v>359</v>
      </c>
      <c r="B507" s="63" t="s">
        <v>334</v>
      </c>
      <c r="C507" s="64">
        <v>41130</v>
      </c>
      <c r="D507" s="63" t="s">
        <v>314</v>
      </c>
      <c r="E507" s="65" t="s">
        <v>31</v>
      </c>
      <c r="F507" s="63">
        <v>90</v>
      </c>
      <c r="G507" s="63">
        <v>0</v>
      </c>
      <c r="H507" s="63">
        <v>1</v>
      </c>
      <c r="I507" s="63">
        <v>0</v>
      </c>
      <c r="J507" s="63">
        <v>0</v>
      </c>
      <c r="K507" s="63">
        <v>2</v>
      </c>
      <c r="L507" s="63">
        <v>1</v>
      </c>
      <c r="M507" s="63">
        <v>1</v>
      </c>
      <c r="N507" s="66">
        <v>0</v>
      </c>
    </row>
    <row r="508" spans="1:14">
      <c r="A508" s="62" t="s">
        <v>359</v>
      </c>
      <c r="B508" s="63" t="s">
        <v>331</v>
      </c>
      <c r="C508" s="64">
        <v>41133</v>
      </c>
      <c r="D508" s="63" t="s">
        <v>314</v>
      </c>
      <c r="E508" s="65" t="s">
        <v>31</v>
      </c>
      <c r="F508" s="63">
        <v>89</v>
      </c>
      <c r="G508" s="63">
        <v>0</v>
      </c>
      <c r="H508" s="63">
        <v>0</v>
      </c>
      <c r="I508" s="63">
        <v>2</v>
      </c>
      <c r="J508" s="63">
        <v>2</v>
      </c>
      <c r="K508" s="63">
        <v>0</v>
      </c>
      <c r="L508" s="63">
        <v>2</v>
      </c>
      <c r="M508" s="63">
        <v>0</v>
      </c>
      <c r="N508" s="66">
        <v>0</v>
      </c>
    </row>
    <row r="509" spans="1:14">
      <c r="A509" s="62" t="s">
        <v>359</v>
      </c>
      <c r="B509" s="63" t="s">
        <v>316</v>
      </c>
      <c r="C509" s="64">
        <v>41136</v>
      </c>
      <c r="D509" s="63" t="s">
        <v>314</v>
      </c>
      <c r="E509" s="65" t="s">
        <v>22</v>
      </c>
      <c r="F509" s="63">
        <v>90</v>
      </c>
      <c r="G509" s="63">
        <v>0</v>
      </c>
      <c r="H509" s="63">
        <v>0</v>
      </c>
      <c r="I509" s="63">
        <v>0</v>
      </c>
      <c r="J509" s="63">
        <v>0</v>
      </c>
      <c r="K509" s="63">
        <v>0</v>
      </c>
      <c r="L509" s="63">
        <v>0</v>
      </c>
      <c r="M509" s="63">
        <v>0</v>
      </c>
      <c r="N509" s="66">
        <v>0</v>
      </c>
    </row>
    <row r="510" spans="1:14">
      <c r="A510" s="62" t="s">
        <v>359</v>
      </c>
      <c r="B510" s="63" t="s">
        <v>344</v>
      </c>
      <c r="C510" s="64">
        <v>41140</v>
      </c>
      <c r="D510" s="63" t="s">
        <v>314</v>
      </c>
      <c r="E510" s="65" t="s">
        <v>115</v>
      </c>
      <c r="F510" s="63">
        <v>90</v>
      </c>
      <c r="G510" s="63">
        <v>0</v>
      </c>
      <c r="H510" s="63">
        <v>1</v>
      </c>
      <c r="I510" s="63">
        <v>1</v>
      </c>
      <c r="J510" s="63">
        <v>0</v>
      </c>
      <c r="K510" s="63">
        <v>2</v>
      </c>
      <c r="L510" s="63">
        <v>6</v>
      </c>
      <c r="M510" s="63">
        <v>0</v>
      </c>
      <c r="N510" s="66">
        <v>0</v>
      </c>
    </row>
    <row r="511" spans="1:14">
      <c r="A511" s="62" t="s">
        <v>359</v>
      </c>
      <c r="B511" s="63" t="s">
        <v>335</v>
      </c>
      <c r="C511" s="64">
        <v>41147</v>
      </c>
      <c r="D511" s="63" t="s">
        <v>314</v>
      </c>
      <c r="E511" s="65" t="s">
        <v>53</v>
      </c>
      <c r="F511" s="63">
        <v>90</v>
      </c>
      <c r="G511" s="63">
        <v>1</v>
      </c>
      <c r="H511" s="63">
        <v>0</v>
      </c>
      <c r="I511" s="63">
        <v>1</v>
      </c>
      <c r="J511" s="63">
        <v>1</v>
      </c>
      <c r="K511" s="63">
        <v>0</v>
      </c>
      <c r="L511" s="63">
        <v>2</v>
      </c>
      <c r="M511" s="63">
        <v>0</v>
      </c>
      <c r="N511" s="66">
        <v>0</v>
      </c>
    </row>
    <row r="512" spans="1:14">
      <c r="A512" s="62" t="s">
        <v>359</v>
      </c>
      <c r="B512" s="63" t="s">
        <v>379</v>
      </c>
      <c r="C512" s="64">
        <v>41150</v>
      </c>
      <c r="D512" s="63" t="s">
        <v>314</v>
      </c>
      <c r="E512" s="65" t="s">
        <v>53</v>
      </c>
      <c r="F512" s="63">
        <v>90</v>
      </c>
      <c r="G512" s="63">
        <v>0</v>
      </c>
      <c r="H512" s="63">
        <v>0</v>
      </c>
      <c r="I512" s="63">
        <v>3</v>
      </c>
      <c r="J512" s="63">
        <v>1</v>
      </c>
      <c r="K512" s="63">
        <v>0</v>
      </c>
      <c r="L512" s="63">
        <v>2</v>
      </c>
      <c r="M512" s="63">
        <v>0</v>
      </c>
      <c r="N512" s="66">
        <v>0</v>
      </c>
    </row>
    <row r="513" spans="1:14">
      <c r="A513" s="62" t="s">
        <v>359</v>
      </c>
      <c r="B513" s="63" t="s">
        <v>329</v>
      </c>
      <c r="C513" s="64">
        <v>41154</v>
      </c>
      <c r="D513" s="63" t="s">
        <v>314</v>
      </c>
      <c r="E513" s="65" t="s">
        <v>17</v>
      </c>
      <c r="F513" s="63">
        <v>90</v>
      </c>
      <c r="G513" s="63">
        <v>0</v>
      </c>
      <c r="H513" s="63">
        <v>0</v>
      </c>
      <c r="I513" s="63">
        <v>0</v>
      </c>
      <c r="J513" s="63">
        <v>0</v>
      </c>
      <c r="K513" s="63">
        <v>3</v>
      </c>
      <c r="L513" s="63">
        <v>0</v>
      </c>
      <c r="M513" s="63">
        <v>1</v>
      </c>
      <c r="N513" s="66">
        <v>0</v>
      </c>
    </row>
    <row r="514" spans="1:14">
      <c r="A514" s="62" t="s">
        <v>359</v>
      </c>
      <c r="B514" s="63" t="s">
        <v>378</v>
      </c>
      <c r="C514" s="64">
        <v>41161</v>
      </c>
      <c r="D514" s="63" t="s">
        <v>314</v>
      </c>
      <c r="E514" s="65" t="s">
        <v>59</v>
      </c>
      <c r="F514" s="63">
        <v>90</v>
      </c>
      <c r="G514" s="63">
        <v>0</v>
      </c>
      <c r="H514" s="63">
        <v>1</v>
      </c>
      <c r="I514" s="63">
        <v>2</v>
      </c>
      <c r="J514" s="63">
        <v>1</v>
      </c>
      <c r="K514" s="63">
        <v>2</v>
      </c>
      <c r="L514" s="63">
        <v>2</v>
      </c>
      <c r="M514" s="63">
        <v>0</v>
      </c>
      <c r="N514" s="66">
        <v>0</v>
      </c>
    </row>
    <row r="515" spans="1:14">
      <c r="A515" s="62" t="s">
        <v>359</v>
      </c>
      <c r="B515" s="63" t="s">
        <v>341</v>
      </c>
      <c r="C515" s="64">
        <v>41164</v>
      </c>
      <c r="D515" s="63" t="s">
        <v>314</v>
      </c>
      <c r="E515" s="65" t="s">
        <v>31</v>
      </c>
      <c r="F515" s="63">
        <v>90</v>
      </c>
      <c r="G515" s="63">
        <v>0</v>
      </c>
      <c r="H515" s="63">
        <v>0</v>
      </c>
      <c r="I515" s="63">
        <v>3</v>
      </c>
      <c r="J515" s="63">
        <v>1</v>
      </c>
      <c r="K515" s="63">
        <v>2</v>
      </c>
      <c r="L515" s="63">
        <v>2</v>
      </c>
      <c r="M515" s="63">
        <v>1</v>
      </c>
      <c r="N515" s="66">
        <v>0</v>
      </c>
    </row>
    <row r="516" spans="1:14">
      <c r="A516" s="62" t="s">
        <v>359</v>
      </c>
      <c r="B516" s="63" t="s">
        <v>377</v>
      </c>
      <c r="C516" s="64">
        <v>41168</v>
      </c>
      <c r="D516" s="63" t="s">
        <v>314</v>
      </c>
      <c r="E516" s="65" t="s">
        <v>17</v>
      </c>
      <c r="F516" s="63">
        <v>90</v>
      </c>
      <c r="G516" s="63">
        <v>0</v>
      </c>
      <c r="H516" s="63">
        <v>0</v>
      </c>
      <c r="I516" s="63">
        <v>1</v>
      </c>
      <c r="J516" s="63">
        <v>0</v>
      </c>
      <c r="K516" s="63">
        <v>0</v>
      </c>
      <c r="L516" s="63">
        <v>1</v>
      </c>
      <c r="M516" s="63">
        <v>0</v>
      </c>
      <c r="N516" s="66">
        <v>0</v>
      </c>
    </row>
    <row r="517" spans="1:14">
      <c r="A517" s="62" t="s">
        <v>359</v>
      </c>
      <c r="B517" s="63" t="s">
        <v>336</v>
      </c>
      <c r="C517" s="64">
        <v>41175</v>
      </c>
      <c r="D517" s="63" t="s">
        <v>314</v>
      </c>
      <c r="E517" s="65" t="s">
        <v>33</v>
      </c>
      <c r="F517" s="63">
        <v>90</v>
      </c>
      <c r="G517" s="63">
        <v>0</v>
      </c>
      <c r="H517" s="63">
        <v>0</v>
      </c>
      <c r="I517" s="63">
        <v>0</v>
      </c>
      <c r="J517" s="63">
        <v>0</v>
      </c>
      <c r="K517" s="63">
        <v>4</v>
      </c>
      <c r="L517" s="63">
        <v>4</v>
      </c>
      <c r="M517" s="63">
        <v>0</v>
      </c>
      <c r="N517" s="66">
        <v>0</v>
      </c>
    </row>
    <row r="518" spans="1:14">
      <c r="A518" s="62" t="s">
        <v>359</v>
      </c>
      <c r="B518" s="63" t="s">
        <v>376</v>
      </c>
      <c r="C518" s="64">
        <v>41178</v>
      </c>
      <c r="D518" s="63" t="s">
        <v>314</v>
      </c>
      <c r="E518" s="65" t="s">
        <v>85</v>
      </c>
      <c r="F518" s="63">
        <v>90</v>
      </c>
      <c r="G518" s="63">
        <v>0</v>
      </c>
      <c r="H518" s="63">
        <v>0</v>
      </c>
      <c r="I518" s="63">
        <v>2</v>
      </c>
      <c r="J518" s="63">
        <v>2</v>
      </c>
      <c r="K518" s="63">
        <v>1</v>
      </c>
      <c r="L518" s="63">
        <v>3</v>
      </c>
      <c r="M518" s="63">
        <v>0</v>
      </c>
      <c r="N518" s="66">
        <v>0</v>
      </c>
    </row>
    <row r="519" spans="1:14">
      <c r="A519" s="62" t="s">
        <v>359</v>
      </c>
      <c r="B519" s="63" t="s">
        <v>375</v>
      </c>
      <c r="C519" s="64">
        <v>41181</v>
      </c>
      <c r="D519" s="63" t="s">
        <v>314</v>
      </c>
      <c r="E519" s="65" t="s">
        <v>22</v>
      </c>
      <c r="F519" s="63">
        <v>90</v>
      </c>
      <c r="G519" s="63">
        <v>0</v>
      </c>
      <c r="H519" s="63">
        <v>0</v>
      </c>
      <c r="I519" s="63">
        <v>2</v>
      </c>
      <c r="J519" s="63">
        <v>1</v>
      </c>
      <c r="K519" s="63">
        <v>1</v>
      </c>
      <c r="L519" s="63">
        <v>4</v>
      </c>
      <c r="M519" s="63">
        <v>1</v>
      </c>
      <c r="N519" s="66">
        <v>0</v>
      </c>
    </row>
    <row r="520" spans="1:14">
      <c r="A520" s="62" t="s">
        <v>359</v>
      </c>
      <c r="B520" s="63" t="s">
        <v>317</v>
      </c>
      <c r="C520" s="64">
        <v>41188</v>
      </c>
      <c r="D520" s="63" t="s">
        <v>314</v>
      </c>
      <c r="E520" s="65" t="s">
        <v>374</v>
      </c>
      <c r="F520" s="63">
        <v>90</v>
      </c>
      <c r="G520" s="63">
        <v>3</v>
      </c>
      <c r="H520" s="63">
        <v>2</v>
      </c>
      <c r="I520" s="63">
        <v>4</v>
      </c>
      <c r="J520" s="63">
        <v>3</v>
      </c>
      <c r="K520" s="63">
        <v>0</v>
      </c>
      <c r="L520" s="63">
        <v>1</v>
      </c>
      <c r="M520" s="63">
        <v>0</v>
      </c>
      <c r="N520" s="66">
        <v>0</v>
      </c>
    </row>
    <row r="521" spans="1:14">
      <c r="A521" s="62" t="s">
        <v>359</v>
      </c>
      <c r="B521" s="63" t="s">
        <v>373</v>
      </c>
      <c r="C521" s="64">
        <v>41196</v>
      </c>
      <c r="D521" s="63" t="s">
        <v>314</v>
      </c>
      <c r="E521" s="65" t="s">
        <v>63</v>
      </c>
      <c r="F521" s="63">
        <v>90</v>
      </c>
      <c r="G521" s="63">
        <v>0</v>
      </c>
      <c r="H521" s="63">
        <v>1</v>
      </c>
      <c r="I521" s="63">
        <v>3</v>
      </c>
      <c r="J521" s="63">
        <v>2</v>
      </c>
      <c r="K521" s="63">
        <v>1</v>
      </c>
      <c r="L521" s="63">
        <v>3</v>
      </c>
      <c r="M521" s="63">
        <v>0</v>
      </c>
      <c r="N521" s="66">
        <v>0</v>
      </c>
    </row>
    <row r="522" spans="1:14">
      <c r="A522" s="62" t="s">
        <v>359</v>
      </c>
      <c r="B522" s="63" t="s">
        <v>337</v>
      </c>
      <c r="C522" s="64">
        <v>41199</v>
      </c>
      <c r="D522" s="63" t="s">
        <v>314</v>
      </c>
      <c r="E522" s="65" t="s">
        <v>53</v>
      </c>
      <c r="F522" s="63">
        <v>90</v>
      </c>
      <c r="G522" s="63">
        <v>0</v>
      </c>
      <c r="H522" s="63">
        <v>0</v>
      </c>
      <c r="I522" s="63">
        <v>1</v>
      </c>
      <c r="J522" s="63">
        <v>1</v>
      </c>
      <c r="K522" s="63">
        <v>3</v>
      </c>
      <c r="L522" s="63">
        <v>1</v>
      </c>
      <c r="M522" s="63">
        <v>0</v>
      </c>
      <c r="N522" s="66">
        <v>0</v>
      </c>
    </row>
    <row r="523" spans="1:14">
      <c r="A523" s="62" t="s">
        <v>359</v>
      </c>
      <c r="B523" s="63" t="s">
        <v>353</v>
      </c>
      <c r="C523" s="64">
        <v>41203</v>
      </c>
      <c r="D523" s="63" t="s">
        <v>314</v>
      </c>
      <c r="E523" s="65" t="s">
        <v>115</v>
      </c>
      <c r="F523" s="63">
        <v>90</v>
      </c>
      <c r="G523" s="63">
        <v>0</v>
      </c>
      <c r="H523" s="63">
        <v>2</v>
      </c>
      <c r="I523" s="63">
        <v>0</v>
      </c>
      <c r="J523" s="63">
        <v>0</v>
      </c>
      <c r="K523" s="63">
        <v>0</v>
      </c>
      <c r="L523" s="63">
        <v>5</v>
      </c>
      <c r="M523" s="63">
        <v>0</v>
      </c>
      <c r="N523" s="66">
        <v>0</v>
      </c>
    </row>
    <row r="524" spans="1:14">
      <c r="A524" s="62" t="s">
        <v>359</v>
      </c>
      <c r="B524" s="63" t="s">
        <v>372</v>
      </c>
      <c r="C524" s="64">
        <v>41213</v>
      </c>
      <c r="D524" s="63" t="s">
        <v>314</v>
      </c>
      <c r="E524" s="65" t="s">
        <v>22</v>
      </c>
      <c r="F524" s="63">
        <v>90</v>
      </c>
      <c r="G524" s="63">
        <v>0</v>
      </c>
      <c r="H524" s="63">
        <v>0</v>
      </c>
      <c r="I524" s="63">
        <v>9</v>
      </c>
      <c r="J524" s="63">
        <v>6</v>
      </c>
      <c r="K524" s="63">
        <v>5</v>
      </c>
      <c r="L524" s="63">
        <v>4</v>
      </c>
      <c r="M524" s="63">
        <v>0</v>
      </c>
      <c r="N524" s="66">
        <v>0</v>
      </c>
    </row>
    <row r="525" spans="1:14">
      <c r="A525" s="62" t="s">
        <v>359</v>
      </c>
      <c r="B525" s="63" t="s">
        <v>318</v>
      </c>
      <c r="C525" s="64">
        <v>41217</v>
      </c>
      <c r="D525" s="63" t="s">
        <v>314</v>
      </c>
      <c r="E525" s="65" t="s">
        <v>17</v>
      </c>
      <c r="F525" s="63">
        <v>90</v>
      </c>
      <c r="G525" s="63">
        <v>0</v>
      </c>
      <c r="H525" s="63">
        <v>0</v>
      </c>
      <c r="I525" s="63">
        <v>3</v>
      </c>
      <c r="J525" s="63">
        <v>1</v>
      </c>
      <c r="K525" s="63">
        <v>1</v>
      </c>
      <c r="L525" s="63">
        <v>1</v>
      </c>
      <c r="M525" s="63">
        <v>0</v>
      </c>
      <c r="N525" s="66">
        <v>0</v>
      </c>
    </row>
    <row r="526" spans="1:14">
      <c r="A526" s="62" t="s">
        <v>359</v>
      </c>
      <c r="B526" s="63" t="s">
        <v>313</v>
      </c>
      <c r="C526" s="64">
        <v>41224</v>
      </c>
      <c r="D526" s="63" t="s">
        <v>314</v>
      </c>
      <c r="E526" s="65" t="s">
        <v>22</v>
      </c>
      <c r="F526" s="63">
        <v>90</v>
      </c>
      <c r="G526" s="63">
        <v>1</v>
      </c>
      <c r="H526" s="63">
        <v>0</v>
      </c>
      <c r="I526" s="63">
        <v>4</v>
      </c>
      <c r="J526" s="63">
        <v>2</v>
      </c>
      <c r="K526" s="63">
        <v>0</v>
      </c>
      <c r="L526" s="63">
        <v>1</v>
      </c>
      <c r="M526" s="63">
        <v>0</v>
      </c>
      <c r="N526" s="66">
        <v>0</v>
      </c>
    </row>
    <row r="527" spans="1:14">
      <c r="A527" s="62" t="s">
        <v>359</v>
      </c>
      <c r="B527" s="63" t="s">
        <v>371</v>
      </c>
      <c r="C527" s="64">
        <v>41231</v>
      </c>
      <c r="D527" s="63" t="s">
        <v>314</v>
      </c>
      <c r="E527" s="65" t="s">
        <v>53</v>
      </c>
      <c r="F527" s="63">
        <v>90</v>
      </c>
      <c r="G527" s="63">
        <v>1</v>
      </c>
      <c r="H527" s="63">
        <v>0</v>
      </c>
      <c r="I527" s="63">
        <v>9</v>
      </c>
      <c r="J527" s="63">
        <v>3</v>
      </c>
      <c r="K527" s="63">
        <v>2</v>
      </c>
      <c r="L527" s="63">
        <v>2</v>
      </c>
      <c r="M527" s="63">
        <v>0</v>
      </c>
      <c r="N527" s="66">
        <v>0</v>
      </c>
    </row>
    <row r="528" spans="1:14">
      <c r="A528" s="62" t="s">
        <v>359</v>
      </c>
      <c r="B528" s="63" t="s">
        <v>319</v>
      </c>
      <c r="C528" s="64">
        <v>41245</v>
      </c>
      <c r="D528" s="63" t="s">
        <v>314</v>
      </c>
      <c r="E528" s="65" t="s">
        <v>115</v>
      </c>
      <c r="F528" s="63">
        <v>77</v>
      </c>
      <c r="G528" s="63">
        <v>0</v>
      </c>
      <c r="H528" s="63">
        <v>1</v>
      </c>
      <c r="I528" s="63">
        <v>2</v>
      </c>
      <c r="J528" s="63">
        <v>2</v>
      </c>
      <c r="K528" s="63">
        <v>1</v>
      </c>
      <c r="L528" s="63">
        <v>3</v>
      </c>
      <c r="M528" s="63">
        <v>0</v>
      </c>
      <c r="N528" s="66">
        <v>0</v>
      </c>
    </row>
    <row r="529" spans="1:14">
      <c r="A529" s="62" t="s">
        <v>76</v>
      </c>
      <c r="B529" s="63" t="s">
        <v>402</v>
      </c>
      <c r="C529" s="64">
        <v>41311</v>
      </c>
      <c r="D529" s="63" t="s">
        <v>78</v>
      </c>
      <c r="E529" s="65" t="s">
        <v>85</v>
      </c>
      <c r="F529" s="63">
        <v>45</v>
      </c>
      <c r="G529" s="63">
        <v>0</v>
      </c>
      <c r="H529" s="63">
        <v>0</v>
      </c>
      <c r="I529" s="63">
        <v>2</v>
      </c>
      <c r="J529" s="63">
        <v>2</v>
      </c>
      <c r="K529" s="63">
        <v>0</v>
      </c>
      <c r="L529" s="63">
        <v>0</v>
      </c>
      <c r="M529" s="63">
        <v>0</v>
      </c>
      <c r="N529" s="66">
        <v>0</v>
      </c>
    </row>
    <row r="530" spans="1:14">
      <c r="A530" s="62" t="s">
        <v>359</v>
      </c>
      <c r="B530" s="63" t="s">
        <v>341</v>
      </c>
      <c r="C530" s="64">
        <v>41318</v>
      </c>
      <c r="D530" s="63" t="s">
        <v>305</v>
      </c>
      <c r="E530" s="65" t="s">
        <v>63</v>
      </c>
      <c r="F530" s="63">
        <v>90</v>
      </c>
      <c r="G530" s="63">
        <v>0</v>
      </c>
      <c r="H530" s="63">
        <v>2</v>
      </c>
      <c r="I530" s="63">
        <v>2</v>
      </c>
      <c r="J530" s="63">
        <v>1</v>
      </c>
      <c r="K530" s="63">
        <v>3</v>
      </c>
      <c r="L530" s="63">
        <v>1</v>
      </c>
      <c r="M530" s="63">
        <v>0</v>
      </c>
      <c r="N530" s="66">
        <v>0</v>
      </c>
    </row>
    <row r="531" spans="1:14">
      <c r="A531" s="62" t="s">
        <v>359</v>
      </c>
      <c r="B531" s="63" t="s">
        <v>369</v>
      </c>
      <c r="C531" s="64">
        <v>41331</v>
      </c>
      <c r="D531" s="63" t="s">
        <v>305</v>
      </c>
      <c r="E531" s="65" t="s">
        <v>370</v>
      </c>
      <c r="F531" s="63">
        <v>90</v>
      </c>
      <c r="G531" s="63">
        <v>0</v>
      </c>
      <c r="H531" s="63">
        <v>1</v>
      </c>
      <c r="I531" s="63">
        <v>1</v>
      </c>
      <c r="J531" s="63">
        <v>0</v>
      </c>
      <c r="K531" s="63">
        <v>1</v>
      </c>
      <c r="L531" s="63">
        <v>4</v>
      </c>
      <c r="M531" s="63">
        <v>0</v>
      </c>
      <c r="N531" s="66">
        <v>0</v>
      </c>
    </row>
    <row r="532" spans="1:14">
      <c r="A532" s="62" t="s">
        <v>359</v>
      </c>
      <c r="B532" s="63" t="s">
        <v>368</v>
      </c>
      <c r="C532" s="64">
        <v>41340</v>
      </c>
      <c r="D532" s="63" t="s">
        <v>305</v>
      </c>
      <c r="E532" s="65" t="s">
        <v>63</v>
      </c>
      <c r="F532" s="63">
        <v>90</v>
      </c>
      <c r="G532" s="63">
        <v>1</v>
      </c>
      <c r="H532" s="63">
        <v>1</v>
      </c>
      <c r="I532" s="63">
        <v>2</v>
      </c>
      <c r="J532" s="63">
        <v>1</v>
      </c>
      <c r="K532" s="63">
        <v>0</v>
      </c>
      <c r="L532" s="63">
        <v>1</v>
      </c>
      <c r="M532" s="63">
        <v>0</v>
      </c>
      <c r="N532" s="66">
        <v>0</v>
      </c>
    </row>
    <row r="533" spans="1:14">
      <c r="A533" s="62" t="s">
        <v>359</v>
      </c>
      <c r="B533" s="63" t="s">
        <v>367</v>
      </c>
      <c r="C533" s="64">
        <v>41346</v>
      </c>
      <c r="D533" s="63" t="s">
        <v>305</v>
      </c>
      <c r="E533" s="65" t="s">
        <v>38</v>
      </c>
      <c r="F533" s="63">
        <v>90</v>
      </c>
      <c r="G533" s="63">
        <v>0</v>
      </c>
      <c r="H533" s="63">
        <v>0</v>
      </c>
      <c r="I533" s="63">
        <v>1</v>
      </c>
      <c r="J533" s="63">
        <v>1</v>
      </c>
      <c r="K533" s="63">
        <v>1</v>
      </c>
      <c r="L533" s="63">
        <v>1</v>
      </c>
      <c r="M533" s="63">
        <v>0</v>
      </c>
      <c r="N533" s="66">
        <v>0</v>
      </c>
    </row>
    <row r="534" spans="1:14">
      <c r="A534" s="62" t="s">
        <v>359</v>
      </c>
      <c r="B534" s="63" t="s">
        <v>366</v>
      </c>
      <c r="C534" s="64">
        <v>41367</v>
      </c>
      <c r="D534" s="63" t="s">
        <v>305</v>
      </c>
      <c r="E534" s="65" t="s">
        <v>287</v>
      </c>
      <c r="F534" s="63">
        <v>90</v>
      </c>
      <c r="G534" s="63">
        <v>2</v>
      </c>
      <c r="H534" s="63">
        <v>0</v>
      </c>
      <c r="I534" s="63">
        <v>3</v>
      </c>
      <c r="J534" s="63">
        <v>2</v>
      </c>
      <c r="K534" s="63">
        <v>0</v>
      </c>
      <c r="L534" s="63">
        <v>2</v>
      </c>
      <c r="M534" s="63">
        <v>0</v>
      </c>
      <c r="N534" s="66">
        <v>0</v>
      </c>
    </row>
    <row r="535" spans="1:14">
      <c r="A535" s="62" t="s">
        <v>359</v>
      </c>
      <c r="B535" s="63" t="s">
        <v>325</v>
      </c>
      <c r="C535" s="64">
        <v>41381</v>
      </c>
      <c r="D535" s="63" t="s">
        <v>305</v>
      </c>
      <c r="E535" s="65" t="s">
        <v>158</v>
      </c>
      <c r="F535" s="63">
        <v>90</v>
      </c>
      <c r="G535" s="63">
        <v>0</v>
      </c>
      <c r="H535" s="63">
        <v>0</v>
      </c>
      <c r="I535" s="63">
        <v>1</v>
      </c>
      <c r="J535" s="63">
        <v>0</v>
      </c>
      <c r="K535" s="63">
        <v>2</v>
      </c>
      <c r="L535" s="63">
        <v>3</v>
      </c>
      <c r="M535" s="63">
        <v>0</v>
      </c>
      <c r="N535" s="66">
        <v>0</v>
      </c>
    </row>
    <row r="536" spans="1:14">
      <c r="A536" s="62" t="s">
        <v>76</v>
      </c>
      <c r="B536" s="63" t="s">
        <v>401</v>
      </c>
      <c r="C536" s="64">
        <v>41388</v>
      </c>
      <c r="D536" s="63" t="s">
        <v>78</v>
      </c>
      <c r="E536" s="65" t="s">
        <v>53</v>
      </c>
      <c r="F536" s="63">
        <v>90</v>
      </c>
      <c r="G536" s="63">
        <v>0</v>
      </c>
      <c r="H536" s="63">
        <v>0</v>
      </c>
      <c r="I536" s="63">
        <v>1</v>
      </c>
      <c r="J536" s="63">
        <v>1</v>
      </c>
      <c r="K536" s="63">
        <v>3</v>
      </c>
      <c r="L536" s="63">
        <v>2</v>
      </c>
      <c r="M536" s="63">
        <v>1</v>
      </c>
      <c r="N536" s="66">
        <v>0</v>
      </c>
    </row>
    <row r="537" spans="1:14">
      <c r="A537" s="62" t="s">
        <v>359</v>
      </c>
      <c r="B537" s="63" t="s">
        <v>325</v>
      </c>
      <c r="C537" s="64">
        <v>41396</v>
      </c>
      <c r="D537" s="63" t="s">
        <v>305</v>
      </c>
      <c r="E537" s="65" t="s">
        <v>38</v>
      </c>
      <c r="F537" s="63">
        <v>90</v>
      </c>
      <c r="G537" s="63">
        <v>1</v>
      </c>
      <c r="H537" s="63">
        <v>0</v>
      </c>
      <c r="I537" s="63">
        <v>2</v>
      </c>
      <c r="J537" s="63">
        <v>1</v>
      </c>
      <c r="K537" s="63">
        <v>0</v>
      </c>
      <c r="L537" s="63">
        <v>2</v>
      </c>
      <c r="M537" s="63">
        <v>0</v>
      </c>
      <c r="N537" s="66">
        <v>0</v>
      </c>
    </row>
    <row r="538" spans="1:14">
      <c r="A538" s="62" t="s">
        <v>359</v>
      </c>
      <c r="B538" s="63" t="s">
        <v>341</v>
      </c>
      <c r="C538" s="64">
        <v>41402</v>
      </c>
      <c r="D538" s="63" t="s">
        <v>305</v>
      </c>
      <c r="E538" s="65" t="s">
        <v>103</v>
      </c>
      <c r="F538" s="63">
        <v>90</v>
      </c>
      <c r="G538" s="63">
        <v>0</v>
      </c>
      <c r="H538" s="63">
        <v>1</v>
      </c>
      <c r="I538" s="63">
        <v>4</v>
      </c>
      <c r="J538" s="63">
        <v>1</v>
      </c>
      <c r="K538" s="63">
        <v>3</v>
      </c>
      <c r="L538" s="63">
        <v>3</v>
      </c>
      <c r="M538" s="63">
        <v>1</v>
      </c>
      <c r="N538" s="66">
        <v>0</v>
      </c>
    </row>
    <row r="539" spans="1:14">
      <c r="A539" s="62" t="s">
        <v>359</v>
      </c>
      <c r="B539" s="63" t="s">
        <v>365</v>
      </c>
      <c r="C539" s="64">
        <v>41417</v>
      </c>
      <c r="D539" s="63" t="s">
        <v>305</v>
      </c>
      <c r="E539" s="65" t="s">
        <v>53</v>
      </c>
      <c r="F539" s="63">
        <v>90</v>
      </c>
      <c r="G539" s="63">
        <v>0</v>
      </c>
      <c r="H539" s="63">
        <v>0</v>
      </c>
      <c r="I539" s="63">
        <v>0</v>
      </c>
      <c r="J539" s="63">
        <v>0</v>
      </c>
      <c r="K539" s="63">
        <v>0</v>
      </c>
      <c r="L539" s="63">
        <v>2</v>
      </c>
      <c r="M539" s="63">
        <v>0</v>
      </c>
      <c r="N539" s="66">
        <v>0</v>
      </c>
    </row>
    <row r="540" spans="1:14">
      <c r="A540" s="62" t="s">
        <v>359</v>
      </c>
      <c r="B540" s="63" t="s">
        <v>364</v>
      </c>
      <c r="C540" s="64">
        <v>41424</v>
      </c>
      <c r="D540" s="63" t="s">
        <v>305</v>
      </c>
      <c r="E540" s="65" t="s">
        <v>22</v>
      </c>
      <c r="F540" s="63">
        <v>90</v>
      </c>
      <c r="G540" s="63">
        <v>0</v>
      </c>
      <c r="H540" s="63">
        <v>1</v>
      </c>
      <c r="I540" s="63">
        <v>2</v>
      </c>
      <c r="J540" s="63">
        <v>1</v>
      </c>
      <c r="K540" s="63">
        <v>0</v>
      </c>
      <c r="L540" s="63">
        <v>0</v>
      </c>
      <c r="M540" s="63">
        <v>0</v>
      </c>
      <c r="N540" s="66">
        <v>0</v>
      </c>
    </row>
    <row r="541" spans="1:14">
      <c r="A541" s="62" t="s">
        <v>359</v>
      </c>
      <c r="B541" s="63" t="s">
        <v>341</v>
      </c>
      <c r="C541" s="64">
        <v>41427</v>
      </c>
      <c r="D541" s="63" t="s">
        <v>314</v>
      </c>
      <c r="E541" s="65" t="s">
        <v>33</v>
      </c>
      <c r="F541" s="63">
        <v>90</v>
      </c>
      <c r="G541" s="63">
        <v>0</v>
      </c>
      <c r="H541" s="63">
        <v>0</v>
      </c>
      <c r="I541" s="63">
        <v>4</v>
      </c>
      <c r="J541" s="63">
        <v>1</v>
      </c>
      <c r="K541" s="63">
        <v>2</v>
      </c>
      <c r="L541" s="63">
        <v>1</v>
      </c>
      <c r="M541" s="63">
        <v>1</v>
      </c>
      <c r="N541" s="66">
        <v>0</v>
      </c>
    </row>
    <row r="542" spans="1:14">
      <c r="A542" s="62" t="s">
        <v>359</v>
      </c>
      <c r="B542" s="63" t="s">
        <v>336</v>
      </c>
      <c r="C542" s="64">
        <v>41434</v>
      </c>
      <c r="D542" s="63" t="s">
        <v>314</v>
      </c>
      <c r="E542" s="65" t="s">
        <v>19</v>
      </c>
      <c r="F542" s="63">
        <v>90</v>
      </c>
      <c r="G542" s="63">
        <v>2</v>
      </c>
      <c r="H542" s="63">
        <v>0</v>
      </c>
      <c r="I542" s="63">
        <v>3</v>
      </c>
      <c r="J542" s="63">
        <v>2</v>
      </c>
      <c r="K542" s="63">
        <v>0</v>
      </c>
      <c r="L542" s="63">
        <v>1</v>
      </c>
      <c r="M542" s="63">
        <v>1</v>
      </c>
      <c r="N542" s="66">
        <v>0</v>
      </c>
    </row>
    <row r="543" spans="1:14">
      <c r="A543" s="62" t="s">
        <v>359</v>
      </c>
      <c r="B543" s="63" t="s">
        <v>337</v>
      </c>
      <c r="C543" s="64">
        <v>41437</v>
      </c>
      <c r="D543" s="63" t="s">
        <v>314</v>
      </c>
      <c r="E543" s="65" t="s">
        <v>17</v>
      </c>
      <c r="F543" s="63">
        <v>90</v>
      </c>
      <c r="G543" s="63">
        <v>0</v>
      </c>
      <c r="H543" s="63">
        <v>0</v>
      </c>
      <c r="I543" s="63">
        <v>1</v>
      </c>
      <c r="J543" s="63">
        <v>1</v>
      </c>
      <c r="K543" s="63">
        <v>0</v>
      </c>
      <c r="L543" s="63">
        <v>5</v>
      </c>
      <c r="M543" s="63">
        <v>0</v>
      </c>
      <c r="N543" s="66">
        <v>0</v>
      </c>
    </row>
    <row r="544" spans="1:14">
      <c r="A544" s="62" t="s">
        <v>359</v>
      </c>
      <c r="B544" s="63" t="s">
        <v>363</v>
      </c>
      <c r="C544" s="64">
        <v>41458</v>
      </c>
      <c r="D544" s="63" t="s">
        <v>305</v>
      </c>
      <c r="E544" s="65" t="s">
        <v>158</v>
      </c>
      <c r="F544" s="63">
        <v>90</v>
      </c>
      <c r="G544" s="63">
        <v>0</v>
      </c>
      <c r="H544" s="63">
        <v>0</v>
      </c>
      <c r="I544" s="63">
        <v>1</v>
      </c>
      <c r="J544" s="63">
        <v>0</v>
      </c>
      <c r="K544" s="63">
        <v>0</v>
      </c>
      <c r="L544" s="63">
        <v>2</v>
      </c>
      <c r="M544" s="63">
        <v>0</v>
      </c>
      <c r="N544" s="66">
        <v>0</v>
      </c>
    </row>
    <row r="545" spans="1:14">
      <c r="A545" s="62" t="s">
        <v>359</v>
      </c>
      <c r="B545" s="63" t="s">
        <v>361</v>
      </c>
      <c r="C545" s="64">
        <v>41465</v>
      </c>
      <c r="D545" s="63" t="s">
        <v>305</v>
      </c>
      <c r="E545" s="65" t="s">
        <v>362</v>
      </c>
      <c r="F545" s="63">
        <v>90</v>
      </c>
      <c r="G545" s="63">
        <v>0</v>
      </c>
      <c r="H545" s="63">
        <v>1</v>
      </c>
      <c r="I545" s="63">
        <v>0</v>
      </c>
      <c r="J545" s="63">
        <v>0</v>
      </c>
      <c r="K545" s="63">
        <v>4</v>
      </c>
      <c r="L545" s="63">
        <v>5</v>
      </c>
      <c r="M545" s="63">
        <v>0</v>
      </c>
      <c r="N545" s="66">
        <v>0</v>
      </c>
    </row>
    <row r="546" spans="1:14">
      <c r="A546" s="62" t="s">
        <v>359</v>
      </c>
      <c r="B546" s="63" t="s">
        <v>307</v>
      </c>
      <c r="C546" s="64">
        <v>41472</v>
      </c>
      <c r="D546" s="63" t="s">
        <v>305</v>
      </c>
      <c r="E546" s="65" t="s">
        <v>158</v>
      </c>
      <c r="F546" s="63">
        <v>64</v>
      </c>
      <c r="G546" s="63">
        <v>0</v>
      </c>
      <c r="H546" s="63">
        <v>0</v>
      </c>
      <c r="I546" s="63">
        <v>1</v>
      </c>
      <c r="J546" s="63">
        <v>0</v>
      </c>
      <c r="K546" s="63">
        <v>0</v>
      </c>
      <c r="L546" s="63">
        <v>1</v>
      </c>
      <c r="M546" s="63">
        <v>0</v>
      </c>
      <c r="N546" s="66">
        <v>0</v>
      </c>
    </row>
    <row r="547" spans="1:14">
      <c r="A547" s="62" t="s">
        <v>359</v>
      </c>
      <c r="B547" s="63" t="s">
        <v>308</v>
      </c>
      <c r="C547" s="64">
        <v>41479</v>
      </c>
      <c r="D547" s="63" t="s">
        <v>305</v>
      </c>
      <c r="E547" s="65" t="s">
        <v>360</v>
      </c>
      <c r="F547" s="63">
        <v>90</v>
      </c>
      <c r="G547" s="63">
        <v>0</v>
      </c>
      <c r="H547" s="63">
        <v>0</v>
      </c>
      <c r="I547" s="63">
        <v>4</v>
      </c>
      <c r="J547" s="63">
        <v>2</v>
      </c>
      <c r="K547" s="63">
        <v>0</v>
      </c>
      <c r="L547" s="63">
        <v>3</v>
      </c>
      <c r="M547" s="63">
        <v>0</v>
      </c>
      <c r="N547" s="66">
        <v>0</v>
      </c>
    </row>
    <row r="548" spans="1:14">
      <c r="A548" s="62" t="s">
        <v>359</v>
      </c>
      <c r="B548" s="63" t="s">
        <v>344</v>
      </c>
      <c r="C548" s="64">
        <v>41493</v>
      </c>
      <c r="D548" s="63" t="s">
        <v>314</v>
      </c>
      <c r="E548" s="65" t="s">
        <v>53</v>
      </c>
      <c r="F548" s="63">
        <v>90</v>
      </c>
      <c r="G548" s="63">
        <v>1</v>
      </c>
      <c r="H548" s="63">
        <v>0</v>
      </c>
      <c r="I548" s="63">
        <v>2</v>
      </c>
      <c r="J548" s="63">
        <v>2</v>
      </c>
      <c r="K548" s="63">
        <v>0</v>
      </c>
      <c r="L548" s="63">
        <v>6</v>
      </c>
      <c r="M548" s="63">
        <v>0</v>
      </c>
      <c r="N548" s="66">
        <v>0</v>
      </c>
    </row>
    <row r="549" spans="1:14">
      <c r="A549" s="62" t="s">
        <v>359</v>
      </c>
      <c r="B549" s="63" t="s">
        <v>377</v>
      </c>
      <c r="C549" s="64">
        <v>41496</v>
      </c>
      <c r="D549" s="63" t="s">
        <v>314</v>
      </c>
      <c r="E549" s="65" t="s">
        <v>33</v>
      </c>
      <c r="F549" s="63">
        <v>90</v>
      </c>
      <c r="G549" s="63">
        <v>0</v>
      </c>
      <c r="H549" s="63">
        <v>0</v>
      </c>
      <c r="I549" s="63">
        <v>3</v>
      </c>
      <c r="J549" s="63">
        <v>2</v>
      </c>
      <c r="K549" s="63">
        <v>2</v>
      </c>
      <c r="L549" s="63">
        <v>1</v>
      </c>
      <c r="M549" s="63">
        <v>0</v>
      </c>
      <c r="N549" s="66">
        <v>0</v>
      </c>
    </row>
    <row r="550" spans="1:14">
      <c r="A550" s="62" t="s">
        <v>359</v>
      </c>
      <c r="B550" s="63" t="s">
        <v>400</v>
      </c>
      <c r="C550" s="64">
        <v>41500</v>
      </c>
      <c r="D550" s="63" t="s">
        <v>314</v>
      </c>
      <c r="E550" s="65" t="s">
        <v>19</v>
      </c>
      <c r="F550" s="63">
        <v>90</v>
      </c>
      <c r="G550" s="63">
        <v>0</v>
      </c>
      <c r="H550" s="63">
        <v>1</v>
      </c>
      <c r="I550" s="63">
        <v>3</v>
      </c>
      <c r="J550" s="63">
        <v>0</v>
      </c>
      <c r="K550" s="63">
        <v>1</v>
      </c>
      <c r="L550" s="63">
        <v>3</v>
      </c>
      <c r="M550" s="63">
        <v>0</v>
      </c>
      <c r="N550" s="66">
        <v>0</v>
      </c>
    </row>
    <row r="551" spans="1:14">
      <c r="A551" s="62" t="s">
        <v>359</v>
      </c>
      <c r="B551" s="63" t="s">
        <v>201</v>
      </c>
      <c r="C551" s="64">
        <v>41504</v>
      </c>
      <c r="D551" s="63" t="s">
        <v>314</v>
      </c>
      <c r="E551" s="65" t="s">
        <v>33</v>
      </c>
      <c r="F551" s="63">
        <v>84</v>
      </c>
      <c r="G551" s="63">
        <v>0</v>
      </c>
      <c r="H551" s="63">
        <v>0</v>
      </c>
      <c r="I551" s="63">
        <v>4</v>
      </c>
      <c r="J551" s="63">
        <v>3</v>
      </c>
      <c r="K551" s="63">
        <v>0</v>
      </c>
      <c r="L551" s="63">
        <v>2</v>
      </c>
      <c r="M551" s="63">
        <v>1</v>
      </c>
      <c r="N551" s="66">
        <v>0</v>
      </c>
    </row>
    <row r="552" spans="1:14">
      <c r="A552" s="62" t="s">
        <v>359</v>
      </c>
      <c r="B552" s="63" t="s">
        <v>353</v>
      </c>
      <c r="C552" s="64">
        <v>41521</v>
      </c>
      <c r="D552" s="63" t="s">
        <v>314</v>
      </c>
      <c r="E552" s="65" t="s">
        <v>53</v>
      </c>
      <c r="F552" s="63">
        <v>90</v>
      </c>
      <c r="G552" s="63">
        <v>2</v>
      </c>
      <c r="H552" s="63">
        <v>0</v>
      </c>
      <c r="I552" s="63">
        <v>2</v>
      </c>
      <c r="J552" s="63">
        <v>2</v>
      </c>
      <c r="K552" s="63">
        <v>0</v>
      </c>
      <c r="L552" s="63">
        <v>5</v>
      </c>
      <c r="M552" s="63">
        <v>0</v>
      </c>
      <c r="N552" s="66">
        <v>0</v>
      </c>
    </row>
    <row r="553" spans="1:14">
      <c r="A553" s="62" t="s">
        <v>359</v>
      </c>
      <c r="B553" s="63" t="s">
        <v>399</v>
      </c>
      <c r="C553" s="64">
        <v>41524</v>
      </c>
      <c r="D553" s="63" t="s">
        <v>314</v>
      </c>
      <c r="E553" s="65" t="s">
        <v>22</v>
      </c>
      <c r="F553" s="63">
        <v>90</v>
      </c>
      <c r="G553" s="63">
        <v>0</v>
      </c>
      <c r="H553" s="63">
        <v>0</v>
      </c>
      <c r="I553" s="63">
        <v>1</v>
      </c>
      <c r="J553" s="63">
        <v>0</v>
      </c>
      <c r="K553" s="63">
        <v>1</v>
      </c>
      <c r="L553" s="63">
        <v>2</v>
      </c>
      <c r="M553" s="63">
        <v>1</v>
      </c>
      <c r="N553" s="66">
        <v>0</v>
      </c>
    </row>
    <row r="554" spans="1:14">
      <c r="A554" s="62" t="s">
        <v>359</v>
      </c>
      <c r="B554" s="63" t="s">
        <v>334</v>
      </c>
      <c r="C554" s="64">
        <v>41529</v>
      </c>
      <c r="D554" s="63" t="s">
        <v>314</v>
      </c>
      <c r="E554" s="65" t="s">
        <v>59</v>
      </c>
      <c r="F554" s="63">
        <v>90</v>
      </c>
      <c r="G554" s="63">
        <v>0</v>
      </c>
      <c r="H554" s="63">
        <v>0</v>
      </c>
      <c r="I554" s="63">
        <v>2</v>
      </c>
      <c r="J554" s="63">
        <v>2</v>
      </c>
      <c r="K554" s="63">
        <v>0</v>
      </c>
      <c r="L554" s="63">
        <v>0</v>
      </c>
      <c r="M554" s="63">
        <v>0</v>
      </c>
      <c r="N554" s="66">
        <v>0</v>
      </c>
    </row>
    <row r="555" spans="1:14">
      <c r="A555" s="62" t="s">
        <v>359</v>
      </c>
      <c r="B555" s="63" t="s">
        <v>320</v>
      </c>
      <c r="C555" s="64">
        <v>41532</v>
      </c>
      <c r="D555" s="63" t="s">
        <v>314</v>
      </c>
      <c r="E555" s="65" t="s">
        <v>24</v>
      </c>
      <c r="F555" s="63">
        <v>90</v>
      </c>
      <c r="G555" s="63">
        <v>0</v>
      </c>
      <c r="H555" s="63">
        <v>0</v>
      </c>
      <c r="I555" s="63">
        <v>0</v>
      </c>
      <c r="J555" s="63">
        <v>0</v>
      </c>
      <c r="K555" s="63">
        <v>1</v>
      </c>
      <c r="L555" s="63">
        <v>2</v>
      </c>
      <c r="M555" s="63">
        <v>0</v>
      </c>
      <c r="N555" s="66">
        <v>0</v>
      </c>
    </row>
    <row r="556" spans="1:14">
      <c r="A556" s="62" t="s">
        <v>359</v>
      </c>
      <c r="B556" s="63" t="s">
        <v>325</v>
      </c>
      <c r="C556" s="64">
        <v>41535</v>
      </c>
      <c r="D556" s="63" t="s">
        <v>314</v>
      </c>
      <c r="E556" s="65" t="s">
        <v>17</v>
      </c>
      <c r="F556" s="63">
        <v>90</v>
      </c>
      <c r="G556" s="63">
        <v>0</v>
      </c>
      <c r="H556" s="63">
        <v>0</v>
      </c>
      <c r="I556" s="63">
        <v>2</v>
      </c>
      <c r="J556" s="63">
        <v>1</v>
      </c>
      <c r="K556" s="63">
        <v>3</v>
      </c>
      <c r="L556" s="63">
        <v>3</v>
      </c>
      <c r="M556" s="63">
        <v>0</v>
      </c>
      <c r="N556" s="66">
        <v>0</v>
      </c>
    </row>
    <row r="557" spans="1:14">
      <c r="A557" s="62" t="s">
        <v>359</v>
      </c>
      <c r="B557" s="63" t="s">
        <v>331</v>
      </c>
      <c r="C557" s="64">
        <v>41539</v>
      </c>
      <c r="D557" s="63" t="s">
        <v>314</v>
      </c>
      <c r="E557" s="65" t="s">
        <v>63</v>
      </c>
      <c r="F557" s="63">
        <v>90</v>
      </c>
      <c r="G557" s="63">
        <v>0</v>
      </c>
      <c r="H557" s="63">
        <v>1</v>
      </c>
      <c r="I557" s="63">
        <v>3</v>
      </c>
      <c r="J557" s="63">
        <v>1</v>
      </c>
      <c r="K557" s="63">
        <v>1</v>
      </c>
      <c r="L557" s="63">
        <v>0</v>
      </c>
      <c r="M557" s="63">
        <v>1</v>
      </c>
      <c r="N557" s="66">
        <v>0</v>
      </c>
    </row>
    <row r="558" spans="1:14">
      <c r="A558" s="62" t="s">
        <v>359</v>
      </c>
      <c r="B558" s="63" t="s">
        <v>398</v>
      </c>
      <c r="C558" s="64">
        <v>41616</v>
      </c>
      <c r="D558" s="63" t="s">
        <v>314</v>
      </c>
      <c r="E558" s="65" t="s">
        <v>53</v>
      </c>
      <c r="F558" s="63">
        <v>90</v>
      </c>
      <c r="G558" s="63">
        <v>2</v>
      </c>
      <c r="H558" s="63">
        <v>0</v>
      </c>
      <c r="I558" s="63">
        <v>3</v>
      </c>
      <c r="J558" s="63">
        <v>2</v>
      </c>
      <c r="K558" s="63">
        <v>1</v>
      </c>
      <c r="L558" s="63">
        <v>3</v>
      </c>
      <c r="M558" s="63">
        <v>1</v>
      </c>
      <c r="N558" s="66">
        <v>0</v>
      </c>
    </row>
    <row r="559" spans="1:14">
      <c r="A559" s="62" t="s">
        <v>359</v>
      </c>
      <c r="B559" s="63" t="s">
        <v>397</v>
      </c>
      <c r="C559" s="64">
        <v>41626</v>
      </c>
      <c r="D559" s="63" t="s">
        <v>202</v>
      </c>
      <c r="E559" s="65" t="s">
        <v>74</v>
      </c>
      <c r="F559" s="63">
        <v>90</v>
      </c>
      <c r="G559" s="63">
        <v>1</v>
      </c>
      <c r="H559" s="63">
        <v>0</v>
      </c>
      <c r="I559" s="63">
        <v>2</v>
      </c>
      <c r="J559" s="63">
        <v>1</v>
      </c>
      <c r="K559" s="63">
        <v>2</v>
      </c>
      <c r="L559" s="63">
        <v>2</v>
      </c>
      <c r="M559" s="63">
        <v>0</v>
      </c>
      <c r="N559" s="66">
        <v>0</v>
      </c>
    </row>
    <row r="560" spans="1:14">
      <c r="A560" s="62" t="s">
        <v>359</v>
      </c>
      <c r="B560" s="63" t="s">
        <v>396</v>
      </c>
      <c r="C560" s="64">
        <v>41629</v>
      </c>
      <c r="D560" s="63" t="s">
        <v>202</v>
      </c>
      <c r="E560" s="65" t="s">
        <v>79</v>
      </c>
      <c r="F560" s="63">
        <v>90</v>
      </c>
      <c r="G560" s="63">
        <v>1</v>
      </c>
      <c r="H560" s="63">
        <v>0</v>
      </c>
      <c r="I560" s="63">
        <v>5</v>
      </c>
      <c r="J560" s="63">
        <v>3</v>
      </c>
      <c r="K560" s="63">
        <v>1</v>
      </c>
      <c r="L560" s="63">
        <v>1</v>
      </c>
      <c r="M560" s="63">
        <v>0</v>
      </c>
      <c r="N560" s="66">
        <v>1</v>
      </c>
    </row>
    <row r="561" spans="1:14">
      <c r="A561" s="62" t="s">
        <v>359</v>
      </c>
      <c r="B561" s="63" t="s">
        <v>395</v>
      </c>
      <c r="C561" s="64">
        <v>41681</v>
      </c>
      <c r="D561" s="63" t="s">
        <v>305</v>
      </c>
      <c r="E561" s="65" t="s">
        <v>24</v>
      </c>
      <c r="F561" s="63">
        <v>88</v>
      </c>
      <c r="G561" s="63">
        <v>0</v>
      </c>
      <c r="H561" s="63">
        <v>0</v>
      </c>
      <c r="I561" s="63">
        <v>2</v>
      </c>
      <c r="J561" s="63">
        <v>0</v>
      </c>
      <c r="K561" s="63">
        <v>2</v>
      </c>
      <c r="L561" s="63">
        <v>2</v>
      </c>
      <c r="M561" s="63">
        <v>1</v>
      </c>
      <c r="N561" s="66">
        <v>0</v>
      </c>
    </row>
    <row r="562" spans="1:14">
      <c r="A562" s="62" t="s">
        <v>359</v>
      </c>
      <c r="B562" s="63" t="s">
        <v>394</v>
      </c>
      <c r="C562" s="64">
        <v>41696</v>
      </c>
      <c r="D562" s="63" t="s">
        <v>305</v>
      </c>
      <c r="E562" s="65" t="s">
        <v>63</v>
      </c>
      <c r="F562" s="63">
        <v>88</v>
      </c>
      <c r="G562" s="63">
        <v>0</v>
      </c>
      <c r="H562" s="63">
        <v>0</v>
      </c>
      <c r="I562" s="63">
        <v>0</v>
      </c>
      <c r="J562" s="63">
        <v>0</v>
      </c>
      <c r="K562" s="63">
        <v>0</v>
      </c>
      <c r="L562" s="63">
        <v>1</v>
      </c>
      <c r="M562" s="63">
        <v>0</v>
      </c>
      <c r="N562" s="66">
        <v>0</v>
      </c>
    </row>
    <row r="563" spans="1:14">
      <c r="A563" s="62" t="s">
        <v>359</v>
      </c>
      <c r="B563" s="63" t="s">
        <v>393</v>
      </c>
      <c r="C563" s="64">
        <v>41710</v>
      </c>
      <c r="D563" s="63" t="s">
        <v>305</v>
      </c>
      <c r="E563" s="65" t="s">
        <v>53</v>
      </c>
      <c r="F563" s="63">
        <v>81</v>
      </c>
      <c r="G563" s="63">
        <v>0</v>
      </c>
      <c r="H563" s="63">
        <v>0</v>
      </c>
      <c r="I563" s="63">
        <v>3</v>
      </c>
      <c r="J563" s="63">
        <v>1</v>
      </c>
      <c r="K563" s="63">
        <v>4</v>
      </c>
      <c r="L563" s="63">
        <v>2</v>
      </c>
      <c r="M563" s="63">
        <v>1</v>
      </c>
      <c r="N563" s="66">
        <v>0</v>
      </c>
    </row>
    <row r="564" spans="1:14">
      <c r="A564" s="62" t="s">
        <v>359</v>
      </c>
      <c r="B564" s="63" t="s">
        <v>392</v>
      </c>
      <c r="C564" s="64">
        <v>41717</v>
      </c>
      <c r="D564" s="63" t="s">
        <v>305</v>
      </c>
      <c r="E564" s="65" t="s">
        <v>22</v>
      </c>
      <c r="F564" s="63">
        <v>90</v>
      </c>
      <c r="G564" s="63">
        <v>1</v>
      </c>
      <c r="H564" s="63">
        <v>0</v>
      </c>
      <c r="I564" s="63">
        <v>3</v>
      </c>
      <c r="J564" s="63">
        <v>2</v>
      </c>
      <c r="K564" s="63">
        <v>1</v>
      </c>
      <c r="L564" s="63">
        <v>0</v>
      </c>
      <c r="M564" s="63">
        <v>0</v>
      </c>
      <c r="N564" s="66">
        <v>0</v>
      </c>
    </row>
    <row r="565" spans="1:14">
      <c r="A565" s="62" t="s">
        <v>359</v>
      </c>
      <c r="B565" s="63" t="s">
        <v>391</v>
      </c>
      <c r="C565" s="64">
        <v>41732</v>
      </c>
      <c r="D565" s="63" t="s">
        <v>305</v>
      </c>
      <c r="E565" s="65" t="s">
        <v>22</v>
      </c>
      <c r="F565" s="63">
        <v>90</v>
      </c>
      <c r="G565" s="63">
        <v>0</v>
      </c>
      <c r="H565" s="63">
        <v>0</v>
      </c>
      <c r="I565" s="63">
        <v>4</v>
      </c>
      <c r="J565" s="63">
        <v>0</v>
      </c>
      <c r="K565" s="63">
        <v>0</v>
      </c>
      <c r="L565" s="63">
        <v>1</v>
      </c>
      <c r="M565" s="63">
        <v>0</v>
      </c>
      <c r="N565" s="66">
        <v>0</v>
      </c>
    </row>
    <row r="566" spans="1:14">
      <c r="A566" s="62" t="s">
        <v>359</v>
      </c>
      <c r="B566" s="63" t="s">
        <v>345</v>
      </c>
      <c r="C566" s="64">
        <v>41749</v>
      </c>
      <c r="D566" s="63" t="s">
        <v>314</v>
      </c>
      <c r="E566" s="65" t="s">
        <v>33</v>
      </c>
      <c r="F566" s="63">
        <v>90</v>
      </c>
      <c r="G566" s="63">
        <v>0</v>
      </c>
      <c r="H566" s="63">
        <v>0</v>
      </c>
      <c r="I566" s="63">
        <v>2</v>
      </c>
      <c r="J566" s="63">
        <v>1</v>
      </c>
      <c r="K566" s="63">
        <v>1</v>
      </c>
      <c r="L566" s="63">
        <v>0</v>
      </c>
      <c r="M566" s="63">
        <v>0</v>
      </c>
      <c r="N566" s="66">
        <v>0</v>
      </c>
    </row>
    <row r="567" spans="1:14">
      <c r="A567" s="62" t="s">
        <v>359</v>
      </c>
      <c r="B567" s="63" t="s">
        <v>390</v>
      </c>
      <c r="C567" s="64">
        <v>41752</v>
      </c>
      <c r="D567" s="63" t="s">
        <v>305</v>
      </c>
      <c r="E567" s="65" t="s">
        <v>17</v>
      </c>
      <c r="F567" s="63">
        <v>84</v>
      </c>
      <c r="G567" s="63">
        <v>0</v>
      </c>
      <c r="H567" s="63">
        <v>0</v>
      </c>
      <c r="I567" s="63">
        <v>0</v>
      </c>
      <c r="J567" s="63">
        <v>0</v>
      </c>
      <c r="K567" s="63">
        <v>2</v>
      </c>
      <c r="L567" s="63">
        <v>2</v>
      </c>
      <c r="M567" s="63">
        <v>0</v>
      </c>
      <c r="N567" s="66">
        <v>0</v>
      </c>
    </row>
    <row r="568" spans="1:14">
      <c r="A568" s="62" t="s">
        <v>359</v>
      </c>
      <c r="B568" s="63" t="s">
        <v>320</v>
      </c>
      <c r="C568" s="64">
        <v>41756</v>
      </c>
      <c r="D568" s="63" t="s">
        <v>314</v>
      </c>
      <c r="E568" s="65" t="s">
        <v>85</v>
      </c>
      <c r="F568" s="63">
        <v>66</v>
      </c>
      <c r="G568" s="63">
        <v>0</v>
      </c>
      <c r="H568" s="63">
        <v>0</v>
      </c>
      <c r="I568" s="63">
        <v>1</v>
      </c>
      <c r="J568" s="63">
        <v>1</v>
      </c>
      <c r="K568" s="63">
        <v>0</v>
      </c>
      <c r="L568" s="63">
        <v>0</v>
      </c>
      <c r="M568" s="63">
        <v>0</v>
      </c>
      <c r="N568" s="66">
        <v>0</v>
      </c>
    </row>
    <row r="569" spans="1:14">
      <c r="A569" s="62" t="s">
        <v>359</v>
      </c>
      <c r="B569" s="63" t="s">
        <v>388</v>
      </c>
      <c r="C569" s="64">
        <v>41760</v>
      </c>
      <c r="D569" s="63" t="s">
        <v>305</v>
      </c>
      <c r="E569" s="65" t="s">
        <v>389</v>
      </c>
      <c r="F569" s="63">
        <v>90</v>
      </c>
      <c r="G569" s="63">
        <v>0</v>
      </c>
      <c r="H569" s="63">
        <v>0</v>
      </c>
      <c r="I569" s="63">
        <v>2</v>
      </c>
      <c r="J569" s="63">
        <v>1</v>
      </c>
      <c r="K569" s="63">
        <v>3</v>
      </c>
      <c r="L569" s="63">
        <v>1</v>
      </c>
      <c r="M569" s="63">
        <v>0</v>
      </c>
      <c r="N569" s="66">
        <v>0</v>
      </c>
    </row>
    <row r="570" spans="1:14">
      <c r="A570" s="62" t="s">
        <v>403</v>
      </c>
      <c r="B570" s="63" t="s">
        <v>412</v>
      </c>
      <c r="C570" s="64">
        <v>41899</v>
      </c>
      <c r="D570" s="63" t="s">
        <v>413</v>
      </c>
      <c r="E570" s="65" t="s">
        <v>64</v>
      </c>
      <c r="F570" s="63">
        <v>90</v>
      </c>
      <c r="G570" s="63">
        <v>0</v>
      </c>
      <c r="H570" s="63">
        <v>0</v>
      </c>
      <c r="I570" s="63">
        <v>0</v>
      </c>
      <c r="J570" s="63">
        <v>0</v>
      </c>
      <c r="K570" s="63">
        <v>0</v>
      </c>
      <c r="L570" s="63">
        <v>0</v>
      </c>
      <c r="M570" s="63">
        <v>0</v>
      </c>
      <c r="N570" s="66">
        <v>0</v>
      </c>
    </row>
    <row r="571" spans="1:14">
      <c r="A571" s="62" t="s">
        <v>403</v>
      </c>
      <c r="B571" s="63" t="s">
        <v>411</v>
      </c>
      <c r="C571" s="64">
        <v>41903</v>
      </c>
      <c r="D571" s="63" t="s">
        <v>405</v>
      </c>
      <c r="E571" s="65" t="s">
        <v>154</v>
      </c>
      <c r="F571" s="63">
        <v>90</v>
      </c>
      <c r="G571" s="63">
        <v>1</v>
      </c>
      <c r="H571" s="63">
        <v>1</v>
      </c>
      <c r="I571" s="63">
        <v>3</v>
      </c>
      <c r="J571" s="63">
        <v>2</v>
      </c>
      <c r="K571" s="63">
        <v>2</v>
      </c>
      <c r="L571" s="63">
        <v>2</v>
      </c>
      <c r="M571" s="63">
        <v>0</v>
      </c>
      <c r="N571" s="66">
        <v>0</v>
      </c>
    </row>
    <row r="572" spans="1:14">
      <c r="A572" s="62" t="s">
        <v>403</v>
      </c>
      <c r="B572" s="63" t="s">
        <v>410</v>
      </c>
      <c r="C572" s="64">
        <v>41908</v>
      </c>
      <c r="D572" s="63" t="s">
        <v>405</v>
      </c>
      <c r="E572" s="65" t="s">
        <v>22</v>
      </c>
      <c r="F572" s="63">
        <v>90</v>
      </c>
      <c r="G572" s="63">
        <v>0</v>
      </c>
      <c r="H572" s="63">
        <v>0</v>
      </c>
      <c r="I572" s="63">
        <v>4</v>
      </c>
      <c r="J572" s="63">
        <v>1</v>
      </c>
      <c r="K572" s="63">
        <v>1</v>
      </c>
      <c r="L572" s="63">
        <v>2</v>
      </c>
      <c r="M572" s="63">
        <v>1</v>
      </c>
      <c r="N572" s="66">
        <v>0</v>
      </c>
    </row>
    <row r="573" spans="1:14">
      <c r="A573" s="62" t="s">
        <v>403</v>
      </c>
      <c r="B573" s="63" t="s">
        <v>409</v>
      </c>
      <c r="C573" s="64">
        <v>41912</v>
      </c>
      <c r="D573" s="63" t="s">
        <v>405</v>
      </c>
      <c r="E573" s="65" t="s">
        <v>85</v>
      </c>
      <c r="F573" s="63">
        <v>90</v>
      </c>
      <c r="G573" s="63">
        <v>1</v>
      </c>
      <c r="H573" s="63">
        <v>0</v>
      </c>
      <c r="I573" s="63">
        <v>2</v>
      </c>
      <c r="J573" s="63">
        <v>1</v>
      </c>
      <c r="K573" s="63">
        <v>2</v>
      </c>
      <c r="L573" s="63">
        <v>0</v>
      </c>
      <c r="M573" s="63">
        <v>0</v>
      </c>
      <c r="N573" s="66">
        <v>0</v>
      </c>
    </row>
    <row r="574" spans="1:14">
      <c r="A574" s="62" t="s">
        <v>403</v>
      </c>
      <c r="B574" s="63" t="s">
        <v>408</v>
      </c>
      <c r="C574" s="64">
        <v>41915</v>
      </c>
      <c r="D574" s="63" t="s">
        <v>405</v>
      </c>
      <c r="E574" s="65" t="s">
        <v>40</v>
      </c>
      <c r="F574" s="63">
        <v>90</v>
      </c>
      <c r="G574" s="63">
        <v>0</v>
      </c>
      <c r="H574" s="63">
        <v>0</v>
      </c>
      <c r="I574" s="63">
        <v>4</v>
      </c>
      <c r="J574" s="63">
        <v>0</v>
      </c>
      <c r="K574" s="63">
        <v>0</v>
      </c>
      <c r="L574" s="63">
        <v>2</v>
      </c>
      <c r="M574" s="63">
        <v>0</v>
      </c>
      <c r="N574" s="66">
        <v>0</v>
      </c>
    </row>
    <row r="575" spans="1:14">
      <c r="A575" s="62" t="s">
        <v>403</v>
      </c>
      <c r="B575" s="63" t="s">
        <v>365</v>
      </c>
      <c r="C575" s="64">
        <v>41929</v>
      </c>
      <c r="D575" s="63" t="s">
        <v>405</v>
      </c>
      <c r="E575" s="65" t="s">
        <v>85</v>
      </c>
      <c r="F575" s="63">
        <v>90</v>
      </c>
      <c r="G575" s="63">
        <v>1</v>
      </c>
      <c r="H575" s="63">
        <v>0</v>
      </c>
      <c r="I575" s="63">
        <v>3</v>
      </c>
      <c r="J575" s="63">
        <v>2</v>
      </c>
      <c r="K575" s="63">
        <v>4</v>
      </c>
      <c r="L575" s="63">
        <v>1</v>
      </c>
      <c r="M575" s="63">
        <v>1</v>
      </c>
      <c r="N575" s="66">
        <v>0</v>
      </c>
    </row>
    <row r="576" spans="1:14">
      <c r="A576" s="62" t="s">
        <v>403</v>
      </c>
      <c r="B576" s="63" t="s">
        <v>296</v>
      </c>
      <c r="C576" s="64">
        <v>41936</v>
      </c>
      <c r="D576" s="63" t="s">
        <v>405</v>
      </c>
      <c r="E576" s="65" t="s">
        <v>115</v>
      </c>
      <c r="F576" s="63">
        <v>77</v>
      </c>
      <c r="G576" s="63">
        <v>0</v>
      </c>
      <c r="H576" s="63">
        <v>0</v>
      </c>
      <c r="I576" s="63">
        <v>3</v>
      </c>
      <c r="J576" s="63">
        <v>3</v>
      </c>
      <c r="K576" s="63">
        <v>1</v>
      </c>
      <c r="L576" s="63">
        <v>1</v>
      </c>
      <c r="M576" s="63">
        <v>0</v>
      </c>
      <c r="N576" s="66">
        <v>0</v>
      </c>
    </row>
    <row r="577" spans="1:14">
      <c r="A577" s="62" t="s">
        <v>403</v>
      </c>
      <c r="B577" s="63" t="s">
        <v>407</v>
      </c>
      <c r="C577" s="64">
        <v>41944</v>
      </c>
      <c r="D577" s="63" t="s">
        <v>405</v>
      </c>
      <c r="E577" s="65" t="s">
        <v>17</v>
      </c>
      <c r="F577" s="63">
        <v>90</v>
      </c>
      <c r="G577" s="63">
        <v>0</v>
      </c>
      <c r="H577" s="63">
        <v>0</v>
      </c>
      <c r="I577" s="63">
        <v>0</v>
      </c>
      <c r="J577" s="63">
        <v>0</v>
      </c>
      <c r="K577" s="63">
        <v>0</v>
      </c>
      <c r="L577" s="63">
        <v>3</v>
      </c>
      <c r="M577" s="63">
        <v>0</v>
      </c>
      <c r="N577" s="66">
        <v>0</v>
      </c>
    </row>
    <row r="578" spans="1:14">
      <c r="A578" s="62" t="s">
        <v>403</v>
      </c>
      <c r="B578" s="63" t="s">
        <v>406</v>
      </c>
      <c r="C578" s="64">
        <v>41950</v>
      </c>
      <c r="D578" s="63" t="s">
        <v>405</v>
      </c>
      <c r="E578" s="65" t="s">
        <v>19</v>
      </c>
      <c r="F578" s="63">
        <v>90</v>
      </c>
      <c r="G578" s="63">
        <v>0</v>
      </c>
      <c r="H578" s="63">
        <v>0</v>
      </c>
      <c r="I578" s="63">
        <v>0</v>
      </c>
      <c r="J578" s="63">
        <v>0</v>
      </c>
      <c r="K578" s="63">
        <v>1</v>
      </c>
      <c r="L578" s="63">
        <v>0</v>
      </c>
      <c r="M578" s="63">
        <v>0</v>
      </c>
      <c r="N578" s="66">
        <v>0</v>
      </c>
    </row>
    <row r="579" spans="1:14">
      <c r="A579" s="62" t="s">
        <v>403</v>
      </c>
      <c r="B579" s="63" t="s">
        <v>404</v>
      </c>
      <c r="C579" s="64">
        <v>41965</v>
      </c>
      <c r="D579" s="63" t="s">
        <v>405</v>
      </c>
      <c r="E579" s="65" t="s">
        <v>85</v>
      </c>
      <c r="F579" s="63">
        <v>90</v>
      </c>
      <c r="G579" s="63">
        <v>0</v>
      </c>
      <c r="H579" s="63">
        <v>1</v>
      </c>
      <c r="I579" s="63">
        <v>6</v>
      </c>
      <c r="J579" s="63">
        <v>1</v>
      </c>
      <c r="K579" s="63">
        <v>0</v>
      </c>
      <c r="L579" s="63">
        <v>1</v>
      </c>
      <c r="M579" s="63">
        <v>0</v>
      </c>
      <c r="N579" s="66">
        <v>0</v>
      </c>
    </row>
    <row r="580" spans="1:14">
      <c r="A580" s="62" t="s">
        <v>403</v>
      </c>
      <c r="B580" s="63" t="s">
        <v>422</v>
      </c>
      <c r="C580" s="64">
        <v>42041</v>
      </c>
      <c r="D580" s="63" t="s">
        <v>405</v>
      </c>
      <c r="E580" s="65" t="s">
        <v>22</v>
      </c>
      <c r="F580" s="63">
        <v>90</v>
      </c>
      <c r="G580" s="63">
        <v>0</v>
      </c>
      <c r="H580" s="63">
        <v>1</v>
      </c>
      <c r="I580" s="63">
        <v>1</v>
      </c>
      <c r="J580" s="63">
        <v>1</v>
      </c>
      <c r="K580" s="63">
        <v>0</v>
      </c>
      <c r="L580" s="63">
        <v>1</v>
      </c>
      <c r="M580" s="63">
        <v>0</v>
      </c>
      <c r="N580" s="66">
        <v>0</v>
      </c>
    </row>
    <row r="581" spans="1:14">
      <c r="A581" s="62" t="s">
        <v>403</v>
      </c>
      <c r="B581" s="63" t="s">
        <v>431</v>
      </c>
      <c r="C581" s="64">
        <v>42048</v>
      </c>
      <c r="D581" s="63" t="s">
        <v>405</v>
      </c>
      <c r="E581" s="65" t="s">
        <v>40</v>
      </c>
      <c r="F581" s="63">
        <v>90</v>
      </c>
      <c r="G581" s="63">
        <v>0</v>
      </c>
      <c r="H581" s="63">
        <v>0</v>
      </c>
      <c r="I581" s="63">
        <v>1</v>
      </c>
      <c r="J581" s="63">
        <v>1</v>
      </c>
      <c r="K581" s="63">
        <v>0</v>
      </c>
      <c r="L581" s="63">
        <v>0</v>
      </c>
      <c r="M581" s="63">
        <v>0</v>
      </c>
      <c r="N581" s="66">
        <v>0</v>
      </c>
    </row>
    <row r="582" spans="1:14">
      <c r="A582" s="62" t="s">
        <v>403</v>
      </c>
      <c r="B582" s="63" t="s">
        <v>429</v>
      </c>
      <c r="C582" s="64">
        <v>42063</v>
      </c>
      <c r="D582" s="63" t="s">
        <v>405</v>
      </c>
      <c r="E582" s="65" t="s">
        <v>430</v>
      </c>
      <c r="F582" s="63">
        <v>61</v>
      </c>
      <c r="G582" s="63">
        <v>0</v>
      </c>
      <c r="H582" s="63">
        <v>0</v>
      </c>
      <c r="I582" s="63">
        <v>2</v>
      </c>
      <c r="J582" s="63">
        <v>0</v>
      </c>
      <c r="K582" s="63">
        <v>0</v>
      </c>
      <c r="L582" s="63">
        <v>1</v>
      </c>
      <c r="M582" s="63">
        <v>0</v>
      </c>
      <c r="N582" s="66">
        <v>0</v>
      </c>
    </row>
    <row r="583" spans="1:14">
      <c r="A583" s="62" t="s">
        <v>403</v>
      </c>
      <c r="B583" s="63" t="s">
        <v>428</v>
      </c>
      <c r="C583" s="64">
        <v>42069</v>
      </c>
      <c r="D583" s="63" t="s">
        <v>405</v>
      </c>
      <c r="E583" s="65" t="s">
        <v>31</v>
      </c>
      <c r="F583" s="63">
        <v>90</v>
      </c>
      <c r="G583" s="63">
        <v>0</v>
      </c>
      <c r="H583" s="63">
        <v>0</v>
      </c>
      <c r="I583" s="63">
        <v>1</v>
      </c>
      <c r="J583" s="63">
        <v>1</v>
      </c>
      <c r="K583" s="63">
        <v>2</v>
      </c>
      <c r="L583" s="63">
        <v>0</v>
      </c>
      <c r="M583" s="63">
        <v>1</v>
      </c>
      <c r="N583" s="66">
        <v>0</v>
      </c>
    </row>
    <row r="584" spans="1:14">
      <c r="A584" s="62" t="s">
        <v>403</v>
      </c>
      <c r="B584" s="63" t="s">
        <v>427</v>
      </c>
      <c r="C584" s="64">
        <v>42083</v>
      </c>
      <c r="D584" s="63" t="s">
        <v>405</v>
      </c>
      <c r="E584" s="65" t="s">
        <v>19</v>
      </c>
      <c r="F584" s="63">
        <f>90-45</f>
        <v>45</v>
      </c>
      <c r="G584" s="63">
        <v>0</v>
      </c>
      <c r="H584" s="63">
        <v>1</v>
      </c>
      <c r="I584" s="63">
        <v>3</v>
      </c>
      <c r="J584" s="63">
        <v>0</v>
      </c>
      <c r="K584" s="63">
        <v>0</v>
      </c>
      <c r="L584" s="63">
        <v>1</v>
      </c>
      <c r="M584" s="63">
        <v>0</v>
      </c>
      <c r="N584" s="66">
        <v>0</v>
      </c>
    </row>
    <row r="585" spans="1:14">
      <c r="A585" s="62" t="s">
        <v>403</v>
      </c>
      <c r="B585" s="63" t="s">
        <v>426</v>
      </c>
      <c r="C585" s="64">
        <v>42098</v>
      </c>
      <c r="D585" s="63" t="s">
        <v>405</v>
      </c>
      <c r="E585" s="65" t="s">
        <v>338</v>
      </c>
      <c r="F585" s="63">
        <v>64</v>
      </c>
      <c r="G585" s="63">
        <v>0</v>
      </c>
      <c r="H585" s="63">
        <v>1</v>
      </c>
      <c r="I585" s="63">
        <v>0</v>
      </c>
      <c r="J585" s="63">
        <v>0</v>
      </c>
      <c r="K585" s="63">
        <v>2</v>
      </c>
      <c r="L585" s="63">
        <v>3</v>
      </c>
      <c r="M585" s="63">
        <v>0</v>
      </c>
      <c r="N585" s="66">
        <v>0</v>
      </c>
    </row>
    <row r="586" spans="1:14">
      <c r="A586" s="62" t="s">
        <v>403</v>
      </c>
      <c r="B586" s="63" t="s">
        <v>364</v>
      </c>
      <c r="C586" s="64">
        <v>42104</v>
      </c>
      <c r="D586" s="63" t="s">
        <v>405</v>
      </c>
      <c r="E586" s="65" t="s">
        <v>63</v>
      </c>
      <c r="F586" s="63">
        <v>90</v>
      </c>
      <c r="G586" s="63">
        <v>0</v>
      </c>
      <c r="H586" s="63">
        <v>1</v>
      </c>
      <c r="I586" s="63">
        <v>2</v>
      </c>
      <c r="J586" s="63">
        <v>0</v>
      </c>
      <c r="K586" s="63">
        <v>0</v>
      </c>
      <c r="L586" s="63">
        <v>2</v>
      </c>
      <c r="M586" s="63">
        <v>0</v>
      </c>
      <c r="N586" s="66">
        <v>0</v>
      </c>
    </row>
    <row r="587" spans="1:14">
      <c r="A587" s="62" t="s">
        <v>403</v>
      </c>
      <c r="B587" s="63" t="s">
        <v>412</v>
      </c>
      <c r="C587" s="64">
        <v>42118</v>
      </c>
      <c r="D587" s="63" t="s">
        <v>405</v>
      </c>
      <c r="E587" s="65" t="s">
        <v>425</v>
      </c>
      <c r="F587" s="63">
        <v>0</v>
      </c>
      <c r="G587" s="63"/>
      <c r="H587" s="63"/>
      <c r="I587" s="63"/>
      <c r="J587" s="63"/>
      <c r="K587" s="63"/>
      <c r="L587" s="63"/>
      <c r="M587" s="63"/>
      <c r="N587" s="66"/>
    </row>
    <row r="588" spans="1:14">
      <c r="A588" s="62" t="s">
        <v>403</v>
      </c>
      <c r="B588" s="63" t="s">
        <v>424</v>
      </c>
      <c r="C588" s="64">
        <v>42138</v>
      </c>
      <c r="D588" s="63" t="s">
        <v>405</v>
      </c>
      <c r="E588" s="65" t="s">
        <v>63</v>
      </c>
      <c r="F588" s="63">
        <v>90</v>
      </c>
      <c r="G588" s="63">
        <v>0</v>
      </c>
      <c r="H588" s="63">
        <v>1</v>
      </c>
      <c r="I588" s="63">
        <v>3</v>
      </c>
      <c r="J588" s="63">
        <v>0</v>
      </c>
      <c r="K588" s="63">
        <v>1</v>
      </c>
      <c r="L588" s="63">
        <v>0</v>
      </c>
      <c r="M588" s="63">
        <v>0</v>
      </c>
      <c r="N588" s="66">
        <v>0</v>
      </c>
    </row>
    <row r="589" spans="1:14">
      <c r="A589" s="62" t="s">
        <v>403</v>
      </c>
      <c r="B589" s="63" t="s">
        <v>422</v>
      </c>
      <c r="C589" s="64">
        <v>42141</v>
      </c>
      <c r="D589" s="63" t="s">
        <v>405</v>
      </c>
      <c r="E589" s="65" t="s">
        <v>423</v>
      </c>
      <c r="F589" s="63">
        <v>90</v>
      </c>
      <c r="G589" s="63">
        <v>1</v>
      </c>
      <c r="H589" s="63">
        <v>0</v>
      </c>
      <c r="I589" s="63">
        <v>3</v>
      </c>
      <c r="J589" s="63">
        <v>2</v>
      </c>
      <c r="K589" s="63">
        <v>0</v>
      </c>
      <c r="L589" s="63">
        <v>3</v>
      </c>
      <c r="M589" s="63">
        <v>0</v>
      </c>
      <c r="N589" s="66">
        <v>0</v>
      </c>
    </row>
    <row r="590" spans="1:14">
      <c r="A590" s="62" t="s">
        <v>403</v>
      </c>
      <c r="B590" s="63" t="s">
        <v>421</v>
      </c>
      <c r="C590" s="64">
        <v>42145</v>
      </c>
      <c r="D590" s="63" t="s">
        <v>405</v>
      </c>
      <c r="E590" s="65" t="s">
        <v>158</v>
      </c>
      <c r="F590" s="63">
        <v>90</v>
      </c>
      <c r="G590" s="63">
        <v>0</v>
      </c>
      <c r="H590" s="63">
        <v>0</v>
      </c>
      <c r="I590" s="63">
        <v>0</v>
      </c>
      <c r="J590" s="63">
        <v>0</v>
      </c>
      <c r="K590" s="63">
        <v>1</v>
      </c>
      <c r="L590" s="63">
        <v>0</v>
      </c>
      <c r="M590" s="63">
        <v>0</v>
      </c>
      <c r="N590" s="66">
        <v>0</v>
      </c>
    </row>
    <row r="591" spans="1:14">
      <c r="A591" s="62" t="s">
        <v>403</v>
      </c>
      <c r="B591" s="63" t="s">
        <v>419</v>
      </c>
      <c r="C591" s="64">
        <v>42148</v>
      </c>
      <c r="D591" s="63" t="s">
        <v>405</v>
      </c>
      <c r="E591" s="65" t="s">
        <v>420</v>
      </c>
      <c r="F591" s="63">
        <v>0</v>
      </c>
      <c r="G591" s="63"/>
      <c r="H591" s="63"/>
      <c r="I591" s="63"/>
      <c r="J591" s="63"/>
      <c r="K591" s="63"/>
      <c r="L591" s="63"/>
      <c r="M591" s="63"/>
      <c r="N591" s="66"/>
    </row>
    <row r="592" spans="1:14">
      <c r="A592" s="62" t="s">
        <v>414</v>
      </c>
      <c r="B592" s="63" t="s">
        <v>336</v>
      </c>
      <c r="C592" s="64">
        <v>42217</v>
      </c>
      <c r="D592" s="63" t="s">
        <v>314</v>
      </c>
      <c r="E592" s="65" t="s">
        <v>31</v>
      </c>
      <c r="F592" s="63">
        <v>90</v>
      </c>
      <c r="G592" s="63">
        <v>0</v>
      </c>
      <c r="H592" s="63">
        <v>0</v>
      </c>
      <c r="I592" s="63">
        <v>1</v>
      </c>
      <c r="J592" s="63">
        <v>1</v>
      </c>
      <c r="K592" s="63">
        <v>1</v>
      </c>
      <c r="L592" s="63">
        <v>0</v>
      </c>
      <c r="M592" s="63">
        <v>1</v>
      </c>
      <c r="N592" s="66">
        <v>0</v>
      </c>
    </row>
    <row r="593" spans="1:14">
      <c r="A593" s="62" t="s">
        <v>414</v>
      </c>
      <c r="B593" s="63" t="s">
        <v>330</v>
      </c>
      <c r="C593" s="64">
        <v>42224</v>
      </c>
      <c r="D593" s="63" t="s">
        <v>314</v>
      </c>
      <c r="E593" s="65" t="s">
        <v>17</v>
      </c>
      <c r="F593" s="63">
        <v>90</v>
      </c>
      <c r="G593" s="63">
        <v>0</v>
      </c>
      <c r="H593" s="63">
        <v>0</v>
      </c>
      <c r="I593" s="63">
        <v>4</v>
      </c>
      <c r="J593" s="63">
        <v>2</v>
      </c>
      <c r="K593" s="63">
        <v>0</v>
      </c>
      <c r="L593" s="63">
        <v>1</v>
      </c>
      <c r="M593" s="63">
        <v>0</v>
      </c>
      <c r="N593" s="66">
        <v>0</v>
      </c>
    </row>
    <row r="594" spans="1:14">
      <c r="A594" s="62" t="s">
        <v>414</v>
      </c>
      <c r="B594" s="63" t="s">
        <v>201</v>
      </c>
      <c r="C594" s="64">
        <v>42228</v>
      </c>
      <c r="D594" s="63" t="s">
        <v>314</v>
      </c>
      <c r="E594" s="65" t="s">
        <v>17</v>
      </c>
      <c r="F594" s="63">
        <v>63</v>
      </c>
      <c r="G594" s="63">
        <v>0</v>
      </c>
      <c r="H594" s="63">
        <v>0</v>
      </c>
      <c r="I594" s="63">
        <v>1</v>
      </c>
      <c r="J594" s="63">
        <v>0</v>
      </c>
      <c r="K594" s="63">
        <v>1</v>
      </c>
      <c r="L594" s="63">
        <v>1</v>
      </c>
      <c r="M594" s="63">
        <v>0</v>
      </c>
      <c r="N594" s="66">
        <v>0</v>
      </c>
    </row>
    <row r="595" spans="1:14">
      <c r="A595" s="62" t="s">
        <v>414</v>
      </c>
      <c r="B595" s="63" t="s">
        <v>317</v>
      </c>
      <c r="C595" s="64">
        <v>42232</v>
      </c>
      <c r="D595" s="63" t="s">
        <v>314</v>
      </c>
      <c r="E595" s="65" t="s">
        <v>63</v>
      </c>
      <c r="F595" s="63">
        <v>79</v>
      </c>
      <c r="G595" s="63">
        <v>0</v>
      </c>
      <c r="H595" s="63">
        <v>0</v>
      </c>
      <c r="I595" s="63">
        <v>2</v>
      </c>
      <c r="J595" s="63">
        <v>0</v>
      </c>
      <c r="K595" s="63">
        <v>0</v>
      </c>
      <c r="L595" s="63">
        <v>0</v>
      </c>
      <c r="M595" s="63">
        <v>0</v>
      </c>
      <c r="N595" s="66">
        <v>0</v>
      </c>
    </row>
    <row r="596" spans="1:14">
      <c r="A596" s="62" t="s">
        <v>414</v>
      </c>
      <c r="B596" s="63" t="s">
        <v>417</v>
      </c>
      <c r="C596" s="64">
        <v>42236</v>
      </c>
      <c r="D596" s="63" t="s">
        <v>348</v>
      </c>
      <c r="E596" s="65" t="s">
        <v>63</v>
      </c>
      <c r="F596" s="63">
        <v>70</v>
      </c>
      <c r="G596" s="63">
        <v>0</v>
      </c>
      <c r="H596" s="63">
        <v>0</v>
      </c>
      <c r="I596" s="63">
        <v>0</v>
      </c>
      <c r="J596" s="63">
        <v>0</v>
      </c>
      <c r="K596" s="63">
        <v>1</v>
      </c>
      <c r="L596" s="63">
        <v>2</v>
      </c>
      <c r="M596" s="63">
        <v>0</v>
      </c>
      <c r="N596" s="66">
        <v>0</v>
      </c>
    </row>
    <row r="597" spans="1:14">
      <c r="A597" s="62" t="s">
        <v>414</v>
      </c>
      <c r="B597" s="63" t="s">
        <v>343</v>
      </c>
      <c r="C597" s="64">
        <v>42246</v>
      </c>
      <c r="D597" s="63" t="s">
        <v>314</v>
      </c>
      <c r="E597" s="65" t="s">
        <v>40</v>
      </c>
      <c r="F597" s="63">
        <v>90</v>
      </c>
      <c r="G597" s="63">
        <v>0</v>
      </c>
      <c r="H597" s="63">
        <v>0</v>
      </c>
      <c r="I597" s="63">
        <v>0</v>
      </c>
      <c r="J597" s="63">
        <v>0</v>
      </c>
      <c r="K597" s="63">
        <v>3</v>
      </c>
      <c r="L597" s="63">
        <v>0</v>
      </c>
      <c r="M597" s="63">
        <v>0</v>
      </c>
      <c r="N597" s="66">
        <v>0</v>
      </c>
    </row>
    <row r="598" spans="1:14">
      <c r="A598" s="62" t="s">
        <v>414</v>
      </c>
      <c r="B598" s="63" t="s">
        <v>378</v>
      </c>
      <c r="C598" s="64">
        <v>42263</v>
      </c>
      <c r="D598" s="63" t="s">
        <v>314</v>
      </c>
      <c r="E598" s="65" t="s">
        <v>416</v>
      </c>
      <c r="F598" s="63">
        <v>0</v>
      </c>
      <c r="G598" s="63"/>
      <c r="H598" s="63"/>
      <c r="I598" s="63"/>
      <c r="J598" s="63"/>
      <c r="K598" s="63"/>
      <c r="L598" s="63"/>
      <c r="M598" s="63"/>
      <c r="N598" s="66"/>
    </row>
    <row r="599" spans="1:14">
      <c r="A599" s="62" t="s">
        <v>414</v>
      </c>
      <c r="B599" s="63" t="s">
        <v>336</v>
      </c>
      <c r="C599" s="64">
        <v>42270</v>
      </c>
      <c r="D599" s="63" t="s">
        <v>348</v>
      </c>
      <c r="E599" s="65" t="s">
        <v>33</v>
      </c>
      <c r="F599" s="63">
        <f>90-72</f>
        <v>18</v>
      </c>
      <c r="G599" s="63">
        <v>0</v>
      </c>
      <c r="H599" s="63">
        <v>0</v>
      </c>
      <c r="I599" s="63">
        <v>0</v>
      </c>
      <c r="J599" s="63">
        <v>0</v>
      </c>
      <c r="K599" s="63">
        <v>0</v>
      </c>
      <c r="L599" s="63">
        <v>0</v>
      </c>
      <c r="M599" s="63">
        <v>0</v>
      </c>
      <c r="N599" s="66">
        <v>0</v>
      </c>
    </row>
    <row r="600" spans="1:14">
      <c r="A600" s="67" t="s">
        <v>414</v>
      </c>
      <c r="B600" s="68" t="s">
        <v>415</v>
      </c>
      <c r="C600" s="69">
        <v>42273</v>
      </c>
      <c r="D600" s="68" t="s">
        <v>314</v>
      </c>
      <c r="E600" s="70" t="s">
        <v>19</v>
      </c>
      <c r="F600" s="68">
        <v>45</v>
      </c>
      <c r="G600" s="68">
        <v>0</v>
      </c>
      <c r="H600" s="68">
        <v>0</v>
      </c>
      <c r="I600" s="68">
        <v>0</v>
      </c>
      <c r="J600" s="68">
        <v>0</v>
      </c>
      <c r="K600" s="68">
        <v>2</v>
      </c>
      <c r="L600" s="68">
        <v>2</v>
      </c>
      <c r="M600" s="68">
        <v>0</v>
      </c>
      <c r="N600" s="71">
        <v>0</v>
      </c>
    </row>
  </sheetData>
  <autoFilter ref="C1:C600">
    <sortState ref="A2:N609">
      <sortCondition ref="C1:C609"/>
    </sortState>
  </autoFilter>
  <hyperlinks>
    <hyperlink ref="E34" r:id="rId1"/>
    <hyperlink ref="E33" r:id="rId2"/>
    <hyperlink ref="E31" r:id="rId3"/>
    <hyperlink ref="E30" r:id="rId4"/>
    <hyperlink ref="E29" r:id="rId5"/>
    <hyperlink ref="E28" r:id="rId6"/>
    <hyperlink ref="E27" r:id="rId7"/>
    <hyperlink ref="E26" r:id="rId8"/>
    <hyperlink ref="E25" r:id="rId9"/>
    <hyperlink ref="E24" r:id="rId10"/>
    <hyperlink ref="E23" r:id="rId11"/>
    <hyperlink ref="E22" r:id="rId12"/>
    <hyperlink ref="E21" r:id="rId13"/>
    <hyperlink ref="E20" r:id="rId14"/>
    <hyperlink ref="E19" r:id="rId15"/>
    <hyperlink ref="E18" r:id="rId16"/>
    <hyperlink ref="E17" r:id="rId17"/>
    <hyperlink ref="E16" r:id="rId18"/>
    <hyperlink ref="E15" r:id="rId19"/>
    <hyperlink ref="E14" r:id="rId20"/>
    <hyperlink ref="E13" r:id="rId21"/>
    <hyperlink ref="E12" r:id="rId22"/>
    <hyperlink ref="E11" r:id="rId23"/>
    <hyperlink ref="E10" r:id="rId24"/>
    <hyperlink ref="E9" r:id="rId25"/>
    <hyperlink ref="E8" r:id="rId26"/>
    <hyperlink ref="E7" r:id="rId27"/>
    <hyperlink ref="E6" r:id="rId28"/>
    <hyperlink ref="E5" r:id="rId29"/>
    <hyperlink ref="E4" r:id="rId30"/>
    <hyperlink ref="E3" r:id="rId31"/>
    <hyperlink ref="E2" r:id="rId32"/>
    <hyperlink ref="E493" r:id="rId33"/>
    <hyperlink ref="E491" r:id="rId34"/>
    <hyperlink ref="E489" r:id="rId35"/>
    <hyperlink ref="E488" r:id="rId36"/>
    <hyperlink ref="E486" r:id="rId37"/>
    <hyperlink ref="E481" r:id="rId38"/>
    <hyperlink ref="E478" r:id="rId39"/>
    <hyperlink ref="E477" r:id="rId40"/>
    <hyperlink ref="E476" r:id="rId41"/>
    <hyperlink ref="E475" r:id="rId42"/>
    <hyperlink ref="E474" r:id="rId43"/>
    <hyperlink ref="E473" r:id="rId44"/>
    <hyperlink ref="E472" r:id="rId45"/>
    <hyperlink ref="E471" r:id="rId46"/>
    <hyperlink ref="E470" r:id="rId47"/>
    <hyperlink ref="E469" r:id="rId48"/>
    <hyperlink ref="E468" r:id="rId49"/>
    <hyperlink ref="E467" r:id="rId50"/>
    <hyperlink ref="E466" r:id="rId51"/>
    <hyperlink ref="E465" r:id="rId52"/>
    <hyperlink ref="E464" r:id="rId53"/>
    <hyperlink ref="E463" r:id="rId54"/>
    <hyperlink ref="E462" r:id="rId55"/>
    <hyperlink ref="E461" r:id="rId56"/>
    <hyperlink ref="E460" r:id="rId57"/>
    <hyperlink ref="E459" r:id="rId58"/>
    <hyperlink ref="E458" r:id="rId59"/>
    <hyperlink ref="E457" r:id="rId60"/>
    <hyperlink ref="E456" r:id="rId61"/>
    <hyperlink ref="E455" r:id="rId62"/>
    <hyperlink ref="E454" r:id="rId63"/>
    <hyperlink ref="E453" r:id="rId64"/>
    <hyperlink ref="E452" r:id="rId65"/>
    <hyperlink ref="E451" r:id="rId66"/>
    <hyperlink ref="E450" r:id="rId67"/>
    <hyperlink ref="E449" r:id="rId68"/>
    <hyperlink ref="E448" r:id="rId69"/>
    <hyperlink ref="E447" r:id="rId70"/>
    <hyperlink ref="E446" r:id="rId71"/>
    <hyperlink ref="E445" r:id="rId72"/>
    <hyperlink ref="E444" r:id="rId73"/>
    <hyperlink ref="E443" r:id="rId74"/>
    <hyperlink ref="E442" r:id="rId75"/>
    <hyperlink ref="E441" r:id="rId76"/>
    <hyperlink ref="E440" r:id="rId77"/>
    <hyperlink ref="E439" r:id="rId78"/>
    <hyperlink ref="E438" r:id="rId79"/>
    <hyperlink ref="E437" r:id="rId80"/>
    <hyperlink ref="E436" r:id="rId81"/>
    <hyperlink ref="E435" r:id="rId82"/>
    <hyperlink ref="E434" r:id="rId83"/>
    <hyperlink ref="E433" r:id="rId84"/>
    <hyperlink ref="E432" r:id="rId85"/>
    <hyperlink ref="E431" r:id="rId86"/>
    <hyperlink ref="E430" r:id="rId87"/>
    <hyperlink ref="E429" r:id="rId88"/>
    <hyperlink ref="E428" r:id="rId89"/>
    <hyperlink ref="E427" r:id="rId90"/>
    <hyperlink ref="E426" r:id="rId91"/>
    <hyperlink ref="E425" r:id="rId92"/>
    <hyperlink ref="E547" r:id="rId93"/>
    <hyperlink ref="E546" r:id="rId94"/>
    <hyperlink ref="E545" r:id="rId95"/>
    <hyperlink ref="E544" r:id="rId96"/>
    <hyperlink ref="E540" r:id="rId97"/>
    <hyperlink ref="E539" r:id="rId98"/>
    <hyperlink ref="E538" r:id="rId99"/>
    <hyperlink ref="E537" r:id="rId100"/>
    <hyperlink ref="E535" r:id="rId101"/>
    <hyperlink ref="E534" r:id="rId102"/>
    <hyperlink ref="E533" r:id="rId103"/>
    <hyperlink ref="E532" r:id="rId104"/>
    <hyperlink ref="E531" r:id="rId105"/>
    <hyperlink ref="E530" r:id="rId106"/>
    <hyperlink ref="E528" r:id="rId107"/>
    <hyperlink ref="E527" r:id="rId108"/>
    <hyperlink ref="E526" r:id="rId109"/>
    <hyperlink ref="E525" r:id="rId110"/>
    <hyperlink ref="E524" r:id="rId111"/>
    <hyperlink ref="E523" r:id="rId112"/>
    <hyperlink ref="E522" r:id="rId113"/>
    <hyperlink ref="E521" r:id="rId114"/>
    <hyperlink ref="E520" r:id="rId115"/>
    <hyperlink ref="E519" r:id="rId116"/>
    <hyperlink ref="E518" r:id="rId117"/>
    <hyperlink ref="E517" r:id="rId118"/>
    <hyperlink ref="E516" r:id="rId119"/>
    <hyperlink ref="E515" r:id="rId120"/>
    <hyperlink ref="E514" r:id="rId121"/>
    <hyperlink ref="E513" r:id="rId122"/>
    <hyperlink ref="E512" r:id="rId123"/>
    <hyperlink ref="E511" r:id="rId124"/>
    <hyperlink ref="E510" r:id="rId125"/>
    <hyperlink ref="E509" r:id="rId126"/>
    <hyperlink ref="E508" r:id="rId127"/>
    <hyperlink ref="E507" r:id="rId128"/>
    <hyperlink ref="E506" r:id="rId129"/>
    <hyperlink ref="E505" r:id="rId130"/>
    <hyperlink ref="E504" r:id="rId131"/>
    <hyperlink ref="E503" r:id="rId132"/>
    <hyperlink ref="E502" r:id="rId133"/>
    <hyperlink ref="E501" r:id="rId134"/>
    <hyperlink ref="E500" r:id="rId135"/>
    <hyperlink ref="E499" r:id="rId136"/>
    <hyperlink ref="E498" r:id="rId137"/>
    <hyperlink ref="E497" r:id="rId138"/>
    <hyperlink ref="E496" r:id="rId139"/>
    <hyperlink ref="E495" r:id="rId140"/>
    <hyperlink ref="E494" r:id="rId141"/>
    <hyperlink ref="E492" r:id="rId142"/>
    <hyperlink ref="E490" r:id="rId143"/>
    <hyperlink ref="E487" r:id="rId144"/>
    <hyperlink ref="E485" r:id="rId145"/>
    <hyperlink ref="E484" r:id="rId146"/>
    <hyperlink ref="E483" r:id="rId147"/>
    <hyperlink ref="E482" r:id="rId148"/>
    <hyperlink ref="E480" r:id="rId149"/>
    <hyperlink ref="E479" r:id="rId150"/>
    <hyperlink ref="E569" r:id="rId151"/>
    <hyperlink ref="E567" r:id="rId152"/>
    <hyperlink ref="E565" r:id="rId153"/>
    <hyperlink ref="E564" r:id="rId154"/>
    <hyperlink ref="E563" r:id="rId155"/>
    <hyperlink ref="E562" r:id="rId156"/>
    <hyperlink ref="E561" r:id="rId157"/>
    <hyperlink ref="E560" r:id="rId158"/>
    <hyperlink ref="E559" r:id="rId159"/>
    <hyperlink ref="E558" r:id="rId160"/>
    <hyperlink ref="E557" r:id="rId161"/>
    <hyperlink ref="E556" r:id="rId162"/>
    <hyperlink ref="E555" r:id="rId163"/>
    <hyperlink ref="E554" r:id="rId164"/>
    <hyperlink ref="E553" r:id="rId165"/>
    <hyperlink ref="E552" r:id="rId166"/>
    <hyperlink ref="E551" r:id="rId167"/>
    <hyperlink ref="E550" r:id="rId168"/>
    <hyperlink ref="E549" r:id="rId169"/>
    <hyperlink ref="E548" r:id="rId170"/>
    <hyperlink ref="E543" r:id="rId171"/>
    <hyperlink ref="E542" r:id="rId172"/>
    <hyperlink ref="E541" r:id="rId173"/>
    <hyperlink ref="E536" r:id="rId174"/>
    <hyperlink ref="E529" r:id="rId175"/>
    <hyperlink ref="E579" r:id="rId176"/>
    <hyperlink ref="E578" r:id="rId177"/>
    <hyperlink ref="E577" r:id="rId178"/>
    <hyperlink ref="E576" r:id="rId179"/>
    <hyperlink ref="E575" r:id="rId180"/>
    <hyperlink ref="E574" r:id="rId181"/>
    <hyperlink ref="E573" r:id="rId182"/>
    <hyperlink ref="E572" r:id="rId183"/>
    <hyperlink ref="E571" r:id="rId184"/>
    <hyperlink ref="E570" r:id="rId185"/>
    <hyperlink ref="E568" r:id="rId186"/>
    <hyperlink ref="E566" r:id="rId187"/>
    <hyperlink ref="E600" r:id="rId188"/>
    <hyperlink ref="E599" r:id="rId189"/>
    <hyperlink ref="E598" r:id="rId190"/>
    <hyperlink ref="E597" r:id="rId191"/>
    <hyperlink ref="E596" r:id="rId192"/>
    <hyperlink ref="E595" r:id="rId193"/>
    <hyperlink ref="E594" r:id="rId194"/>
    <hyperlink ref="E593" r:id="rId195"/>
    <hyperlink ref="E592" r:id="rId196"/>
    <hyperlink ref="E591" r:id="rId197"/>
    <hyperlink ref="E590" r:id="rId198"/>
    <hyperlink ref="E589" r:id="rId199"/>
    <hyperlink ref="E588" r:id="rId200"/>
    <hyperlink ref="E587" r:id="rId201"/>
    <hyperlink ref="E586" r:id="rId202"/>
    <hyperlink ref="E585" r:id="rId203"/>
    <hyperlink ref="E584" r:id="rId204"/>
    <hyperlink ref="E583" r:id="rId205"/>
    <hyperlink ref="E582" r:id="rId206"/>
    <hyperlink ref="E581" r:id="rId207"/>
    <hyperlink ref="E580" r:id="rId208"/>
  </hyperlinks>
  <pageMargins left="0.75" right="0.75" top="1" bottom="1" header="0.5" footer="0.5"/>
  <pageSetup paperSize="9" orientation="portrait" horizontalDpi="4294967292" verticalDpi="4294967292"/>
  <drawing r:id="rId209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8"/>
  <sheetViews>
    <sheetView workbookViewId="0">
      <selection activeCell="Q2" activeCellId="2" sqref="X2:X16 AC2:AC16 Q2:Q16"/>
    </sheetView>
  </sheetViews>
  <sheetFormatPr baseColWidth="10" defaultRowHeight="15" x14ac:dyDescent="0"/>
  <cols>
    <col min="2" max="2" width="0" hidden="1" customWidth="1"/>
    <col min="3" max="3" width="12.33203125" bestFit="1" customWidth="1"/>
    <col min="5" max="5" width="0" hidden="1" customWidth="1"/>
    <col min="11" max="14" width="0" hidden="1" customWidth="1"/>
    <col min="25" max="25" width="0" hidden="1" customWidth="1"/>
  </cols>
  <sheetData>
    <row r="1" spans="1:29" ht="16" thickBot="1">
      <c r="A1" s="79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80" t="s">
        <v>8</v>
      </c>
      <c r="J1" s="80" t="s">
        <v>9</v>
      </c>
      <c r="K1" s="80" t="s">
        <v>10</v>
      </c>
      <c r="L1" s="80" t="s">
        <v>11</v>
      </c>
      <c r="M1" s="80" t="s">
        <v>12</v>
      </c>
      <c r="N1" s="80" t="s">
        <v>13</v>
      </c>
      <c r="Q1" s="88" t="s">
        <v>1229</v>
      </c>
      <c r="R1" s="86"/>
      <c r="S1" s="114">
        <v>50</v>
      </c>
      <c r="T1" s="114">
        <v>20</v>
      </c>
      <c r="U1" s="114">
        <v>1</v>
      </c>
      <c r="V1" s="114">
        <v>4</v>
      </c>
      <c r="W1" s="86"/>
      <c r="X1" s="86"/>
      <c r="Y1" s="86"/>
      <c r="Z1" s="86"/>
      <c r="AA1" s="86"/>
      <c r="AB1" s="86"/>
      <c r="AC1" s="87"/>
    </row>
    <row r="2" spans="1:29" ht="16" thickBot="1">
      <c r="A2" s="81" t="s">
        <v>1075</v>
      </c>
      <c r="B2" s="81" t="s">
        <v>28</v>
      </c>
      <c r="C2" s="82">
        <v>37765</v>
      </c>
      <c r="D2" s="81" t="s">
        <v>16</v>
      </c>
      <c r="E2" s="77" t="s">
        <v>154</v>
      </c>
      <c r="F2">
        <v>90</v>
      </c>
      <c r="G2" s="81">
        <v>2</v>
      </c>
      <c r="H2" s="81">
        <v>0</v>
      </c>
      <c r="I2" s="81">
        <v>0</v>
      </c>
      <c r="J2" s="81">
        <v>0</v>
      </c>
      <c r="K2" s="81">
        <v>0</v>
      </c>
      <c r="L2" s="81">
        <v>0</v>
      </c>
      <c r="M2" s="81">
        <v>0</v>
      </c>
      <c r="N2" s="81">
        <v>0</v>
      </c>
      <c r="Q2" s="89" t="s">
        <v>432</v>
      </c>
      <c r="R2" s="90" t="s">
        <v>454</v>
      </c>
      <c r="S2" s="90" t="s">
        <v>433</v>
      </c>
      <c r="T2" s="90" t="s">
        <v>434</v>
      </c>
      <c r="U2" s="90" t="s">
        <v>436</v>
      </c>
      <c r="V2" s="90" t="s">
        <v>435</v>
      </c>
      <c r="W2" s="90" t="s">
        <v>453</v>
      </c>
      <c r="X2" s="90" t="s">
        <v>455</v>
      </c>
      <c r="Y2" s="91"/>
      <c r="Z2" s="90" t="s">
        <v>1227</v>
      </c>
      <c r="AA2" s="90" t="s">
        <v>1228</v>
      </c>
      <c r="AB2" s="90" t="s">
        <v>452</v>
      </c>
      <c r="AC2" s="92" t="s">
        <v>1226</v>
      </c>
    </row>
    <row r="3" spans="1:29">
      <c r="A3" s="81" t="s">
        <v>1075</v>
      </c>
      <c r="B3" s="81" t="s">
        <v>39</v>
      </c>
      <c r="C3" s="82">
        <v>37761</v>
      </c>
      <c r="D3" s="81" t="s">
        <v>16</v>
      </c>
      <c r="E3" s="77" t="s">
        <v>26</v>
      </c>
      <c r="F3">
        <v>90</v>
      </c>
      <c r="G3" s="81">
        <v>0</v>
      </c>
      <c r="H3" s="81">
        <v>0</v>
      </c>
      <c r="I3" s="81">
        <v>0</v>
      </c>
      <c r="J3" s="81">
        <v>0</v>
      </c>
      <c r="K3" s="81">
        <v>0</v>
      </c>
      <c r="L3" s="81">
        <v>0</v>
      </c>
      <c r="M3" s="81">
        <v>0</v>
      </c>
      <c r="N3" s="81">
        <v>0</v>
      </c>
      <c r="Q3" s="96" t="s">
        <v>438</v>
      </c>
      <c r="R3" s="97">
        <f>SUMIFS($F$2:F1001,$C$2:C1001,"&gt;="&amp;Z3,$C$2:C1001,"&lt;="&amp;AA3)</f>
        <v>2331</v>
      </c>
      <c r="S3" s="97">
        <f>SUMIFS($G$2:G1001,$C$2:C1001,"&gt;="&amp;Z3,$C$2:C1001,"&lt;="&amp;AA3)</f>
        <v>16</v>
      </c>
      <c r="T3" s="97">
        <f>SUMIFS($H$2:H1001,$C$2:C1001,"&gt;="&amp;Z3,$C$2:C1001,"&lt;="&amp;AA3)</f>
        <v>0</v>
      </c>
      <c r="U3" s="97">
        <f>SUMIFS($I$2:I1001,$C$2:C1001,"&gt;="&amp;Z3,$C$2:C1001,"&lt;="&amp;AA3)-V3</f>
        <v>0</v>
      </c>
      <c r="V3" s="97">
        <f>SUMIFS($J$2:J1001,$C$2:C1001,"&gt;="&amp;Z3,$C$2:C1001,"&lt;="&amp;AA3)</f>
        <v>0</v>
      </c>
      <c r="W3" s="97">
        <f>COUNTIFS($C$2:C1001,"&gt;="&amp;Z3,$C$2:C1001,"&lt;="&amp;AA3)</f>
        <v>33</v>
      </c>
      <c r="X3" s="107">
        <f>R3/IF(W3=0,1,W3)</f>
        <v>70.63636363636364</v>
      </c>
      <c r="Y3" s="131">
        <f t="shared" ref="Y3:Y16" si="0">X3*10</f>
        <v>706.36363636363637</v>
      </c>
      <c r="Z3" s="98">
        <v>37469</v>
      </c>
      <c r="AA3" s="98">
        <v>37802</v>
      </c>
      <c r="AB3" s="97">
        <f t="shared" ref="AB3:AB16" si="1">SUM(S3*$S$1,T3*$T$1,U3*$U$1,V3*$V$1)</f>
        <v>800</v>
      </c>
      <c r="AC3" s="111">
        <f t="shared" ref="AC3:AC16" si="2">AB3/10</f>
        <v>80</v>
      </c>
    </row>
    <row r="4" spans="1:29">
      <c r="A4" s="81" t="s">
        <v>1075</v>
      </c>
      <c r="B4" s="81" t="s">
        <v>44</v>
      </c>
      <c r="C4" s="82">
        <v>37751</v>
      </c>
      <c r="D4" s="81" t="s">
        <v>16</v>
      </c>
      <c r="E4" s="77" t="s">
        <v>95</v>
      </c>
      <c r="F4">
        <v>76</v>
      </c>
      <c r="G4" s="81">
        <v>1</v>
      </c>
      <c r="H4" s="81">
        <v>0</v>
      </c>
      <c r="I4" s="81">
        <v>0</v>
      </c>
      <c r="J4" s="81">
        <v>0</v>
      </c>
      <c r="K4" s="81">
        <v>0</v>
      </c>
      <c r="L4" s="81">
        <v>0</v>
      </c>
      <c r="M4" s="81">
        <v>0</v>
      </c>
      <c r="N4" s="81">
        <v>0</v>
      </c>
      <c r="Q4" s="99" t="s">
        <v>439</v>
      </c>
      <c r="R4" s="97">
        <f>SUMIFS($F$2:F1002,$C$2:C1002,"&gt;="&amp;Z4,$C$2:C1002,"&lt;="&amp;AA4)</f>
        <v>3705</v>
      </c>
      <c r="S4" s="97">
        <f>SUMIFS($G$2:G1002,$C$2:C1002,"&gt;="&amp;Z4,$C$2:C1002,"&lt;="&amp;AA4)</f>
        <v>29</v>
      </c>
      <c r="T4" s="97">
        <f>SUMIFS($H$2:H1002,$C$2:C1002,"&gt;="&amp;Z4,$C$2:C1002,"&lt;="&amp;AA4)</f>
        <v>0</v>
      </c>
      <c r="U4" s="97">
        <f>SUMIFS($I$2:I1002,$C$2:C1002,"&gt;="&amp;Z4,$C$2:C1002,"&lt;="&amp;AA4)-V4</f>
        <v>0</v>
      </c>
      <c r="V4" s="97">
        <f>SUMIFS($J$2:J1002,$C$2:C1002,"&gt;="&amp;Z4,$C$2:C1002,"&lt;="&amp;AA4)</f>
        <v>0</v>
      </c>
      <c r="W4" s="97">
        <f>COUNTIFS($C$2:C1002,"&gt;="&amp;Z4,$C$2:C1002,"&lt;="&amp;AA4)</f>
        <v>50</v>
      </c>
      <c r="X4" s="107">
        <f>R4/IF(W4=0,1,W4)</f>
        <v>74.099999999999994</v>
      </c>
      <c r="Y4" s="131">
        <f t="shared" si="0"/>
        <v>741</v>
      </c>
      <c r="Z4" s="98">
        <v>37834</v>
      </c>
      <c r="AA4" s="98">
        <v>38168</v>
      </c>
      <c r="AB4" s="97">
        <f t="shared" si="1"/>
        <v>1450</v>
      </c>
      <c r="AC4" s="111">
        <f t="shared" si="2"/>
        <v>145</v>
      </c>
    </row>
    <row r="5" spans="1:29">
      <c r="A5" s="81" t="s">
        <v>1075</v>
      </c>
      <c r="B5" s="81" t="s">
        <v>57</v>
      </c>
      <c r="C5" s="82">
        <v>37744</v>
      </c>
      <c r="D5" s="81" t="s">
        <v>16</v>
      </c>
      <c r="E5" s="77" t="s">
        <v>31</v>
      </c>
      <c r="F5">
        <v>90</v>
      </c>
      <c r="G5" s="81">
        <v>0</v>
      </c>
      <c r="H5" s="81">
        <v>0</v>
      </c>
      <c r="I5" s="81">
        <v>0</v>
      </c>
      <c r="J5" s="81">
        <v>0</v>
      </c>
      <c r="K5" s="81">
        <v>0</v>
      </c>
      <c r="L5" s="81">
        <v>0</v>
      </c>
      <c r="M5" s="81">
        <v>1</v>
      </c>
      <c r="N5" s="81">
        <v>0</v>
      </c>
      <c r="Q5" s="96" t="s">
        <v>440</v>
      </c>
      <c r="R5" s="97">
        <f>SUMIFS($F$2:F1003,$C$2:C1003,"&gt;="&amp;Z5,$C$2:C1003,"&lt;="&amp;AA5)</f>
        <v>2704</v>
      </c>
      <c r="S5" s="97">
        <f>SUMIFS($G$2:G1003,$C$2:C1003,"&gt;="&amp;Z5,$C$2:C1003,"&lt;="&amp;AA5)</f>
        <v>16</v>
      </c>
      <c r="T5" s="97">
        <f>SUMIFS($H$2:H1003,$C$2:C1003,"&gt;="&amp;Z5,$C$2:C1003,"&lt;="&amp;AA5)</f>
        <v>5</v>
      </c>
      <c r="U5" s="97">
        <f>SUMIFS($I$2:I1003,$C$2:C1003,"&gt;="&amp;Z5,$C$2:C1003,"&lt;="&amp;AA5)-V5</f>
        <v>38</v>
      </c>
      <c r="V5" s="97">
        <f>SUMIFS($J$2:J1003,$C$2:C1003,"&gt;="&amp;Z5,$C$2:C1003,"&lt;="&amp;AA5)</f>
        <v>34</v>
      </c>
      <c r="W5" s="97">
        <f>COUNTIFS($C$2:C1003,"&gt;="&amp;Z5,$C$2:C1003,"&lt;="&amp;AA5)</f>
        <v>41</v>
      </c>
      <c r="X5" s="107">
        <f>R5/IF(W5=0,1,W5)</f>
        <v>65.951219512195124</v>
      </c>
      <c r="Y5" s="131">
        <f t="shared" si="0"/>
        <v>659.51219512195121</v>
      </c>
      <c r="Z5" s="98">
        <v>38200</v>
      </c>
      <c r="AA5" s="98">
        <v>38533</v>
      </c>
      <c r="AB5" s="97">
        <f t="shared" si="1"/>
        <v>1074</v>
      </c>
      <c r="AC5" s="111">
        <f t="shared" si="2"/>
        <v>107.4</v>
      </c>
    </row>
    <row r="6" spans="1:29">
      <c r="A6" s="81" t="s">
        <v>1075</v>
      </c>
      <c r="B6" s="81" t="s">
        <v>65</v>
      </c>
      <c r="C6" s="82">
        <v>37730</v>
      </c>
      <c r="D6" s="81" t="s">
        <v>16</v>
      </c>
      <c r="E6" s="77" t="s">
        <v>33</v>
      </c>
      <c r="F6">
        <v>90</v>
      </c>
      <c r="G6" s="81">
        <v>0</v>
      </c>
      <c r="H6" s="81">
        <v>0</v>
      </c>
      <c r="I6" s="81">
        <v>0</v>
      </c>
      <c r="J6" s="81">
        <v>0</v>
      </c>
      <c r="K6" s="81">
        <v>0</v>
      </c>
      <c r="L6" s="81">
        <v>0</v>
      </c>
      <c r="M6" s="81">
        <v>0</v>
      </c>
      <c r="N6" s="81">
        <v>0</v>
      </c>
      <c r="Q6" s="96" t="s">
        <v>441</v>
      </c>
      <c r="R6" s="97">
        <f>SUMIFS($F$2:F1004,$C$2:C1004,"&gt;="&amp;Z6,$C$2:C1004,"&lt;="&amp;AA6)</f>
        <v>3835</v>
      </c>
      <c r="S6" s="97">
        <f>SUMIFS($G$2:G1004,$C$2:C1004,"&gt;="&amp;Z6,$C$2:C1004,"&lt;="&amp;AA6)</f>
        <v>23</v>
      </c>
      <c r="T6" s="97">
        <f>SUMIFS($H$2:H1004,$C$2:C1004,"&gt;="&amp;Z6,$C$2:C1004,"&lt;="&amp;AA6)</f>
        <v>11</v>
      </c>
      <c r="U6" s="97">
        <f>SUMIFS($I$2:I1004,$C$2:C1004,"&gt;="&amp;Z6,$C$2:C1004,"&lt;="&amp;AA6)-V6</f>
        <v>44</v>
      </c>
      <c r="V6" s="97">
        <f>SUMIFS($J$2:J1004,$C$2:C1004,"&gt;="&amp;Z6,$C$2:C1004,"&lt;="&amp;AA6)</f>
        <v>46</v>
      </c>
      <c r="W6" s="97">
        <f>COUNTIFS($C$2:C1004,"&gt;="&amp;Z6,$C$2:C1004,"&lt;="&amp;AA6)</f>
        <v>56</v>
      </c>
      <c r="X6" s="107">
        <f t="shared" ref="X6:X16" si="3">R6/IF(W6=0,1,W6)</f>
        <v>68.482142857142861</v>
      </c>
      <c r="Y6" s="131">
        <f t="shared" si="0"/>
        <v>684.82142857142867</v>
      </c>
      <c r="Z6" s="98">
        <v>38565</v>
      </c>
      <c r="AA6" s="98">
        <v>38898</v>
      </c>
      <c r="AB6" s="97">
        <f t="shared" si="1"/>
        <v>1598</v>
      </c>
      <c r="AC6" s="111">
        <f t="shared" si="2"/>
        <v>159.80000000000001</v>
      </c>
    </row>
    <row r="7" spans="1:29">
      <c r="A7" s="81" t="s">
        <v>1075</v>
      </c>
      <c r="B7" s="81" t="s">
        <v>48</v>
      </c>
      <c r="C7" s="82">
        <v>37723</v>
      </c>
      <c r="D7" s="81" t="s">
        <v>16</v>
      </c>
      <c r="E7" s="77" t="s">
        <v>59</v>
      </c>
      <c r="F7">
        <v>57</v>
      </c>
      <c r="G7" s="81">
        <v>2</v>
      </c>
      <c r="H7" s="81">
        <v>0</v>
      </c>
      <c r="I7" s="81">
        <v>0</v>
      </c>
      <c r="J7" s="81">
        <v>0</v>
      </c>
      <c r="K7" s="81">
        <v>0</v>
      </c>
      <c r="L7" s="81">
        <v>0</v>
      </c>
      <c r="M7" s="81">
        <v>0</v>
      </c>
      <c r="N7" s="81">
        <v>0</v>
      </c>
      <c r="Q7" s="96" t="s">
        <v>442</v>
      </c>
      <c r="R7" s="97">
        <f>SUMIFS($F$2:F1005,$C$2:C1005,"&gt;="&amp;Z7,$C$2:C1005,"&lt;="&amp;AA7)</f>
        <v>4810</v>
      </c>
      <c r="S7" s="97">
        <f>SUMIFS($G$2:G1005,$C$2:C1005,"&gt;="&amp;Z7,$C$2:C1005,"&lt;="&amp;AA7)</f>
        <v>33</v>
      </c>
      <c r="T7" s="97">
        <f>SUMIFS($H$2:H1005,$C$2:C1005,"&gt;="&amp;Z7,$C$2:C1005,"&lt;="&amp;AA7)</f>
        <v>9</v>
      </c>
      <c r="U7" s="97">
        <f>SUMIFS($I$2:I1005,$C$2:C1005,"&gt;="&amp;Z7,$C$2:C1005,"&lt;="&amp;AA7)-V7</f>
        <v>108</v>
      </c>
      <c r="V7" s="97">
        <f>SUMIFS($J$2:J1005,$C$2:C1005,"&gt;="&amp;Z7,$C$2:C1005,"&lt;="&amp;AA7)</f>
        <v>68</v>
      </c>
      <c r="W7" s="97">
        <f>COUNTIFS($C$2:C1005,"&gt;="&amp;Z7,$C$2:C1005,"&lt;="&amp;AA7)</f>
        <v>60</v>
      </c>
      <c r="X7" s="107">
        <f t="shared" si="3"/>
        <v>80.166666666666671</v>
      </c>
      <c r="Y7" s="131">
        <f t="shared" si="0"/>
        <v>801.66666666666674</v>
      </c>
      <c r="Z7" s="98">
        <v>38930</v>
      </c>
      <c r="AA7" s="98">
        <v>39263</v>
      </c>
      <c r="AB7" s="97">
        <f t="shared" si="1"/>
        <v>2210</v>
      </c>
      <c r="AC7" s="111">
        <f t="shared" si="2"/>
        <v>221</v>
      </c>
    </row>
    <row r="8" spans="1:29">
      <c r="A8" s="81" t="s">
        <v>1075</v>
      </c>
      <c r="B8" s="81" t="s">
        <v>20</v>
      </c>
      <c r="C8" s="82">
        <v>37716</v>
      </c>
      <c r="D8" s="81" t="s">
        <v>16</v>
      </c>
      <c r="E8" s="77" t="s">
        <v>82</v>
      </c>
      <c r="F8">
        <v>87</v>
      </c>
      <c r="G8" s="81">
        <v>1</v>
      </c>
      <c r="H8" s="81">
        <v>0</v>
      </c>
      <c r="I8" s="81">
        <v>0</v>
      </c>
      <c r="J8" s="81">
        <v>0</v>
      </c>
      <c r="K8" s="81">
        <v>0</v>
      </c>
      <c r="L8" s="81">
        <v>0</v>
      </c>
      <c r="M8" s="81">
        <v>0</v>
      </c>
      <c r="N8" s="81">
        <v>0</v>
      </c>
      <c r="Q8" s="96" t="s">
        <v>443</v>
      </c>
      <c r="R8" s="97">
        <f>SUMIFS($F$2:F1006,$C$2:C1006,"&gt;="&amp;Z8,$C$2:C1006,"&lt;="&amp;AA8)</f>
        <v>2833</v>
      </c>
      <c r="S8" s="97">
        <f>SUMIFS($G$2:G1006,$C$2:C1006,"&gt;="&amp;Z8,$C$2:C1006,"&lt;="&amp;AA8)</f>
        <v>17</v>
      </c>
      <c r="T8" s="97">
        <f>SUMIFS($H$2:H1006,$C$2:C1006,"&gt;="&amp;Z8,$C$2:C1006,"&lt;="&amp;AA8)</f>
        <v>8</v>
      </c>
      <c r="U8" s="97">
        <f>SUMIFS($I$2:I1006,$C$2:C1006,"&gt;="&amp;Z8,$C$2:C1006,"&lt;="&amp;AA8)-V8</f>
        <v>63</v>
      </c>
      <c r="V8" s="97">
        <f>SUMIFS($J$2:J1006,$C$2:C1006,"&gt;="&amp;Z8,$C$2:C1006,"&lt;="&amp;AA8)</f>
        <v>57</v>
      </c>
      <c r="W8" s="97">
        <f>COUNTIFS($C$2:C1006,"&gt;="&amp;Z8,$C$2:C1006,"&lt;="&amp;AA8)</f>
        <v>35</v>
      </c>
      <c r="X8" s="107">
        <f t="shared" si="3"/>
        <v>80.942857142857136</v>
      </c>
      <c r="Y8" s="131">
        <f t="shared" si="0"/>
        <v>809.42857142857133</v>
      </c>
      <c r="Z8" s="98">
        <v>39295</v>
      </c>
      <c r="AA8" s="98">
        <v>39629</v>
      </c>
      <c r="AB8" s="97">
        <f t="shared" si="1"/>
        <v>1301</v>
      </c>
      <c r="AC8" s="111">
        <f t="shared" si="2"/>
        <v>130.1</v>
      </c>
    </row>
    <row r="9" spans="1:29">
      <c r="A9" s="81" t="s">
        <v>1075</v>
      </c>
      <c r="B9" s="81" t="s">
        <v>25</v>
      </c>
      <c r="C9" s="82">
        <v>37702</v>
      </c>
      <c r="D9" s="81" t="s">
        <v>16</v>
      </c>
      <c r="E9" s="77" t="s">
        <v>19</v>
      </c>
      <c r="F9">
        <v>90</v>
      </c>
      <c r="G9" s="81">
        <v>1</v>
      </c>
      <c r="H9" s="81">
        <v>0</v>
      </c>
      <c r="I9" s="81">
        <v>0</v>
      </c>
      <c r="J9" s="81">
        <v>0</v>
      </c>
      <c r="K9" s="81">
        <v>0</v>
      </c>
      <c r="L9" s="81">
        <v>0</v>
      </c>
      <c r="M9" s="81">
        <v>0</v>
      </c>
      <c r="N9" s="81">
        <v>0</v>
      </c>
      <c r="Q9" s="96" t="s">
        <v>444</v>
      </c>
      <c r="R9" s="97">
        <f>SUMIFS($F$2:F1007,$C$2:C1007,"&gt;="&amp;Z9,$C$2:C1007,"&lt;="&amp;AA9)</f>
        <v>3091</v>
      </c>
      <c r="S9" s="97">
        <f>SUMIFS($G$2:G1007,$C$2:C1007,"&gt;="&amp;Z9,$C$2:C1007,"&lt;="&amp;AA9)</f>
        <v>17</v>
      </c>
      <c r="T9" s="97">
        <f>SUMIFS($H$2:H1007,$C$2:C1007,"&gt;="&amp;Z9,$C$2:C1007,"&lt;="&amp;AA9)</f>
        <v>5</v>
      </c>
      <c r="U9" s="97">
        <f>SUMIFS($I$2:I1007,$C$2:C1007,"&gt;="&amp;Z9,$C$2:C1007,"&lt;="&amp;AA9)-V9</f>
        <v>59</v>
      </c>
      <c r="V9" s="97">
        <f>SUMIFS($J$2:J1007,$C$2:C1007,"&gt;="&amp;Z9,$C$2:C1007,"&lt;="&amp;AA9)</f>
        <v>41</v>
      </c>
      <c r="W9" s="97">
        <f>COUNTIFS($C$2:C1007,"&gt;="&amp;Z9,$C$2:C1007,"&lt;="&amp;AA9)</f>
        <v>46</v>
      </c>
      <c r="X9" s="107">
        <f t="shared" si="3"/>
        <v>67.195652173913047</v>
      </c>
      <c r="Y9" s="131">
        <f t="shared" si="0"/>
        <v>671.95652173913049</v>
      </c>
      <c r="Z9" s="98">
        <v>39661</v>
      </c>
      <c r="AA9" s="98">
        <v>39994</v>
      </c>
      <c r="AB9" s="97">
        <f t="shared" si="1"/>
        <v>1173</v>
      </c>
      <c r="AC9" s="111">
        <f t="shared" si="2"/>
        <v>117.3</v>
      </c>
    </row>
    <row r="10" spans="1:29">
      <c r="A10" s="81" t="s">
        <v>1075</v>
      </c>
      <c r="B10" s="81" t="s">
        <v>71</v>
      </c>
      <c r="C10" s="82">
        <v>37698</v>
      </c>
      <c r="D10" s="81" t="s">
        <v>16</v>
      </c>
      <c r="E10" s="77" t="s">
        <v>31</v>
      </c>
      <c r="F10">
        <f>90-61</f>
        <v>29</v>
      </c>
      <c r="G10" s="81">
        <v>0</v>
      </c>
      <c r="H10" s="81">
        <v>0</v>
      </c>
      <c r="I10" s="81">
        <v>0</v>
      </c>
      <c r="J10" s="81">
        <v>0</v>
      </c>
      <c r="K10" s="81">
        <v>0</v>
      </c>
      <c r="L10" s="81">
        <v>0</v>
      </c>
      <c r="M10" s="81">
        <v>0</v>
      </c>
      <c r="N10" s="81">
        <v>0</v>
      </c>
      <c r="Q10" s="96" t="s">
        <v>445</v>
      </c>
      <c r="R10" s="97">
        <f>SUMIFS($F$2:F1008,$C$2:C1008,"&gt;="&amp;Z10,$C$2:C1008,"&lt;="&amp;AA10)</f>
        <v>4513</v>
      </c>
      <c r="S10" s="97">
        <f>SUMIFS($G$2:G1008,$C$2:C1008,"&gt;="&amp;Z10,$C$2:C1008,"&lt;="&amp;AA10)</f>
        <v>43</v>
      </c>
      <c r="T10" s="97">
        <f>SUMIFS($H$2:H1008,$C$2:C1008,"&gt;="&amp;Z10,$C$2:C1008,"&lt;="&amp;AA10)</f>
        <v>12</v>
      </c>
      <c r="U10" s="97">
        <f>SUMIFS($I$2:I1008,$C$2:C1008,"&gt;="&amp;Z10,$C$2:C1008,"&lt;="&amp;AA10)-V10</f>
        <v>141</v>
      </c>
      <c r="V10" s="97">
        <f>SUMIFS($J$2:J1008,$C$2:C1008,"&gt;="&amp;Z10,$C$2:C1008,"&lt;="&amp;AA10)</f>
        <v>91</v>
      </c>
      <c r="W10" s="97">
        <f>COUNTIFS($C$2:C1008,"&gt;="&amp;Z10,$C$2:C1008,"&lt;="&amp;AA10)</f>
        <v>56</v>
      </c>
      <c r="X10" s="107">
        <f t="shared" si="3"/>
        <v>80.589285714285708</v>
      </c>
      <c r="Y10" s="131">
        <f t="shared" si="0"/>
        <v>805.89285714285711</v>
      </c>
      <c r="Z10" s="98">
        <v>40026</v>
      </c>
      <c r="AA10" s="98">
        <v>40359</v>
      </c>
      <c r="AB10" s="97">
        <f t="shared" si="1"/>
        <v>2895</v>
      </c>
      <c r="AC10" s="111">
        <f t="shared" si="2"/>
        <v>289.5</v>
      </c>
    </row>
    <row r="11" spans="1:29">
      <c r="A11" s="81" t="s">
        <v>1075</v>
      </c>
      <c r="B11" s="81" t="s">
        <v>49</v>
      </c>
      <c r="C11" s="82">
        <v>37688</v>
      </c>
      <c r="D11" s="81" t="s">
        <v>16</v>
      </c>
      <c r="E11" s="77" t="s">
        <v>158</v>
      </c>
      <c r="F11">
        <v>71</v>
      </c>
      <c r="G11" s="81">
        <v>0</v>
      </c>
      <c r="H11" s="81">
        <v>0</v>
      </c>
      <c r="I11" s="81">
        <v>0</v>
      </c>
      <c r="J11" s="81">
        <v>0</v>
      </c>
      <c r="K11" s="81">
        <v>0</v>
      </c>
      <c r="L11" s="81">
        <v>0</v>
      </c>
      <c r="M11" s="81">
        <v>0</v>
      </c>
      <c r="N11" s="81">
        <v>0</v>
      </c>
      <c r="Q11" s="96" t="s">
        <v>446</v>
      </c>
      <c r="R11" s="97">
        <f>SUMIFS($F$2:F1009,$C$2:C1009,"&gt;="&amp;Z11,$C$2:C1009,"&lt;="&amp;AA11)</f>
        <v>3450</v>
      </c>
      <c r="S11" s="97">
        <f>SUMIFS($G$2:G1009,$C$2:C1009,"&gt;="&amp;Z11,$C$2:C1009,"&lt;="&amp;AA11)</f>
        <v>13</v>
      </c>
      <c r="T11" s="97">
        <f>SUMIFS($H$2:H1009,$C$2:C1009,"&gt;="&amp;Z11,$C$2:C1009,"&lt;="&amp;AA11)</f>
        <v>17</v>
      </c>
      <c r="U11" s="97">
        <f>SUMIFS($I$2:I1009,$C$2:C1009,"&gt;="&amp;Z11,$C$2:C1009,"&lt;="&amp;AA11)-V11</f>
        <v>120</v>
      </c>
      <c r="V11" s="97">
        <f>SUMIFS($J$2:J1009,$C$2:C1009,"&gt;="&amp;Z11,$C$2:C1009,"&lt;="&amp;AA11)</f>
        <v>68</v>
      </c>
      <c r="W11" s="97">
        <f>COUNTIFS($C$2:C1009,"&gt;="&amp;Z11,$C$2:C1009,"&lt;="&amp;AA11)</f>
        <v>47</v>
      </c>
      <c r="X11" s="107">
        <f t="shared" si="3"/>
        <v>73.40425531914893</v>
      </c>
      <c r="Y11" s="131">
        <f t="shared" si="0"/>
        <v>734.04255319148933</v>
      </c>
      <c r="Z11" s="98">
        <v>40391</v>
      </c>
      <c r="AA11" s="98">
        <v>40724</v>
      </c>
      <c r="AB11" s="97">
        <f t="shared" si="1"/>
        <v>1382</v>
      </c>
      <c r="AC11" s="111">
        <f t="shared" si="2"/>
        <v>138.19999999999999</v>
      </c>
    </row>
    <row r="12" spans="1:29">
      <c r="A12" s="81" t="s">
        <v>1075</v>
      </c>
      <c r="B12" s="81" t="s">
        <v>32</v>
      </c>
      <c r="C12" s="82">
        <v>37681</v>
      </c>
      <c r="D12" s="81" t="s">
        <v>16</v>
      </c>
      <c r="E12" s="77" t="s">
        <v>158</v>
      </c>
      <c r="F12">
        <v>90</v>
      </c>
      <c r="G12" s="81">
        <v>0</v>
      </c>
      <c r="H12" s="81">
        <v>0</v>
      </c>
      <c r="I12" s="81">
        <v>0</v>
      </c>
      <c r="J12" s="81">
        <v>0</v>
      </c>
      <c r="K12" s="81">
        <v>0</v>
      </c>
      <c r="L12" s="81">
        <v>0</v>
      </c>
      <c r="M12" s="81">
        <v>0</v>
      </c>
      <c r="N12" s="81">
        <v>0</v>
      </c>
      <c r="Q12" s="96" t="s">
        <v>447</v>
      </c>
      <c r="R12" s="97">
        <f>SUMIFS($F$2:F1010,$C$2:C1010,"&gt;="&amp;Z12,$C$2:C1010,"&lt;="&amp;AA12)</f>
        <v>2995</v>
      </c>
      <c r="S12" s="97">
        <f>SUMIFS($G$2:G1010,$C$2:C1010,"&gt;="&amp;Z12,$C$2:C1010,"&lt;="&amp;AA12)</f>
        <v>17</v>
      </c>
      <c r="T12" s="97">
        <f>SUMIFS($H$2:H1010,$C$2:C1010,"&gt;="&amp;Z12,$C$2:C1010,"&lt;="&amp;AA12)</f>
        <v>4</v>
      </c>
      <c r="U12" s="97">
        <f>SUMIFS($I$2:I1010,$C$2:C1010,"&gt;="&amp;Z12,$C$2:C1010,"&lt;="&amp;AA12)-V12</f>
        <v>66</v>
      </c>
      <c r="V12" s="97">
        <f>SUMIFS($J$2:J1010,$C$2:C1010,"&gt;="&amp;Z12,$C$2:C1010,"&lt;="&amp;AA12)</f>
        <v>34</v>
      </c>
      <c r="W12" s="97">
        <f>COUNTIFS($C$2:C1010,"&gt;="&amp;Z12,$C$2:C1010,"&lt;="&amp;AA12)</f>
        <v>49</v>
      </c>
      <c r="X12" s="107">
        <f t="shared" si="3"/>
        <v>61.122448979591837</v>
      </c>
      <c r="Y12" s="131">
        <f t="shared" si="0"/>
        <v>611.22448979591832</v>
      </c>
      <c r="Z12" s="98">
        <v>40756</v>
      </c>
      <c r="AA12" s="98">
        <v>41090</v>
      </c>
      <c r="AB12" s="97">
        <f t="shared" si="1"/>
        <v>1132</v>
      </c>
      <c r="AC12" s="111">
        <f t="shared" si="2"/>
        <v>113.2</v>
      </c>
    </row>
    <row r="13" spans="1:29">
      <c r="A13" s="81" t="s">
        <v>1075</v>
      </c>
      <c r="B13" s="81" t="s">
        <v>1062</v>
      </c>
      <c r="C13" s="82">
        <v>37674</v>
      </c>
      <c r="D13" s="81" t="s">
        <v>16</v>
      </c>
      <c r="E13" s="77" t="s">
        <v>115</v>
      </c>
      <c r="F13">
        <v>90</v>
      </c>
      <c r="G13" s="81">
        <v>2</v>
      </c>
      <c r="H13" s="81">
        <v>0</v>
      </c>
      <c r="I13" s="81">
        <v>0</v>
      </c>
      <c r="J13" s="81">
        <v>0</v>
      </c>
      <c r="K13" s="81">
        <v>0</v>
      </c>
      <c r="L13" s="81">
        <v>0</v>
      </c>
      <c r="M13" s="81">
        <v>1</v>
      </c>
      <c r="N13" s="81">
        <v>0</v>
      </c>
      <c r="Q13" s="96" t="s">
        <v>448</v>
      </c>
      <c r="R13" s="97">
        <f>SUMIFS($F$2:F1011,$C$2:C1011,"&gt;="&amp;Z13,$C$2:C1011,"&lt;="&amp;AA13)</f>
        <v>758</v>
      </c>
      <c r="S13" s="97">
        <f>SUMIFS($G$2:G1011,$C$2:C1011,"&gt;="&amp;Z13,$C$2:C1011,"&lt;="&amp;AA13)</f>
        <v>3</v>
      </c>
      <c r="T13" s="97">
        <f>SUMIFS($H$2:H1011,$C$2:C1011,"&gt;="&amp;Z13,$C$2:C1011,"&lt;="&amp;AA13)</f>
        <v>0</v>
      </c>
      <c r="U13" s="97">
        <f>SUMIFS($I$2:I1011,$C$2:C1011,"&gt;="&amp;Z13,$C$2:C1011,"&lt;="&amp;AA13)-V13</f>
        <v>4</v>
      </c>
      <c r="V13" s="97">
        <f>SUMIFS($J$2:J1011,$C$2:C1011,"&gt;="&amp;Z13,$C$2:C1011,"&lt;="&amp;AA13)</f>
        <v>7</v>
      </c>
      <c r="W13" s="97">
        <f>COUNTIFS($C$2:C1011,"&gt;="&amp;Z13,$C$2:C1011,"&lt;="&amp;AA13)</f>
        <v>10</v>
      </c>
      <c r="X13" s="107">
        <f t="shared" si="3"/>
        <v>75.8</v>
      </c>
      <c r="Y13" s="131">
        <f t="shared" si="0"/>
        <v>758</v>
      </c>
      <c r="Z13" s="98">
        <v>41122</v>
      </c>
      <c r="AA13" s="98">
        <v>41455</v>
      </c>
      <c r="AB13" s="97">
        <f t="shared" si="1"/>
        <v>182</v>
      </c>
      <c r="AC13" s="111">
        <f t="shared" si="2"/>
        <v>18.2</v>
      </c>
    </row>
    <row r="14" spans="1:29">
      <c r="A14" s="81" t="s">
        <v>1075</v>
      </c>
      <c r="B14" s="81" t="s">
        <v>70</v>
      </c>
      <c r="C14" s="82">
        <v>37660</v>
      </c>
      <c r="D14" s="81" t="s">
        <v>16</v>
      </c>
      <c r="E14" s="77" t="s">
        <v>74</v>
      </c>
      <c r="F14">
        <v>90</v>
      </c>
      <c r="G14" s="81">
        <v>0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  <c r="M14" s="81">
        <v>1</v>
      </c>
      <c r="N14" s="81">
        <v>0</v>
      </c>
      <c r="Q14" s="96" t="s">
        <v>449</v>
      </c>
      <c r="R14" s="97">
        <f>SUMIFS($F$2:F1012,$C$2:C1012,"&gt;="&amp;Z14,$C$2:C1012,"&lt;="&amp;AA14)</f>
        <v>1291</v>
      </c>
      <c r="S14" s="97">
        <f>SUMIFS($G$2:G1012,$C$2:C1012,"&gt;="&amp;Z14,$C$2:C1012,"&lt;="&amp;AA14)</f>
        <v>8</v>
      </c>
      <c r="T14" s="97">
        <f>SUMIFS($H$2:H1012,$C$2:C1012,"&gt;="&amp;Z14,$C$2:C1012,"&lt;="&amp;AA14)</f>
        <v>4</v>
      </c>
      <c r="U14" s="97">
        <f>SUMIFS($I$2:I1012,$C$2:C1012,"&gt;="&amp;Z14,$C$2:C1012,"&lt;="&amp;AA14)-V14</f>
        <v>12</v>
      </c>
      <c r="V14" s="97">
        <f>SUMIFS($J$2:J1012,$C$2:C1012,"&gt;="&amp;Z14,$C$2:C1012,"&lt;="&amp;AA14)</f>
        <v>18</v>
      </c>
      <c r="W14" s="97">
        <f>COUNTIFS($C$2:C1012,"&gt;="&amp;Z14,$C$2:C1012,"&lt;="&amp;AA14)</f>
        <v>19</v>
      </c>
      <c r="X14" s="107">
        <f t="shared" si="3"/>
        <v>67.94736842105263</v>
      </c>
      <c r="Y14" s="131">
        <f t="shared" si="0"/>
        <v>679.47368421052624</v>
      </c>
      <c r="Z14" s="98">
        <v>41487</v>
      </c>
      <c r="AA14" s="98">
        <v>41820</v>
      </c>
      <c r="AB14" s="97">
        <f t="shared" si="1"/>
        <v>564</v>
      </c>
      <c r="AC14" s="111">
        <f t="shared" si="2"/>
        <v>56.4</v>
      </c>
    </row>
    <row r="15" spans="1:29">
      <c r="A15" s="81" t="s">
        <v>1075</v>
      </c>
      <c r="B15" s="81" t="s">
        <v>924</v>
      </c>
      <c r="C15" s="82">
        <v>37653</v>
      </c>
      <c r="D15" s="81" t="s">
        <v>16</v>
      </c>
      <c r="E15" s="77" t="s">
        <v>17</v>
      </c>
      <c r="F15">
        <f>90-54</f>
        <v>36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Q15" s="96" t="s">
        <v>450</v>
      </c>
      <c r="R15" s="97">
        <f>SUMIFS($F$2:F1013,$C$2:C1013,"&gt;="&amp;Z15,$C$2:C1013,"&lt;="&amp;AA15)</f>
        <v>1422</v>
      </c>
      <c r="S15" s="97">
        <f>SUMIFS($G$2:G1013,$C$2:C1013,"&gt;="&amp;Z15,$C$2:C1013,"&lt;="&amp;AA15)</f>
        <v>7</v>
      </c>
      <c r="T15" s="97">
        <f>SUMIFS($H$2:H1013,$C$2:C1013,"&gt;="&amp;Z15,$C$2:C1013,"&lt;="&amp;AA15)</f>
        <v>2</v>
      </c>
      <c r="U15" s="97">
        <f>SUMIFS($I$2:I1013,$C$2:C1013,"&gt;="&amp;Z15,$C$2:C1013,"&lt;="&amp;AA15)-V15</f>
        <v>31</v>
      </c>
      <c r="V15" s="97">
        <f>SUMIFS($J$2:J1013,$C$2:C1013,"&gt;="&amp;Z15,$C$2:C1013,"&lt;="&amp;AA15)</f>
        <v>22</v>
      </c>
      <c r="W15" s="97">
        <f>COUNTIFS($C$2:C1013,"&gt;="&amp;Z15,$C$2:C1013,"&lt;="&amp;AA15)</f>
        <v>48</v>
      </c>
      <c r="X15" s="107">
        <f t="shared" si="3"/>
        <v>29.625</v>
      </c>
      <c r="Y15" s="131">
        <f t="shared" si="0"/>
        <v>296.25</v>
      </c>
      <c r="Z15" s="98">
        <v>41852</v>
      </c>
      <c r="AA15" s="98">
        <v>42185</v>
      </c>
      <c r="AB15" s="97">
        <f t="shared" si="1"/>
        <v>509</v>
      </c>
      <c r="AC15" s="111">
        <f t="shared" si="2"/>
        <v>50.9</v>
      </c>
    </row>
    <row r="16" spans="1:29" ht="16" thickBot="1">
      <c r="A16" s="81" t="s">
        <v>1075</v>
      </c>
      <c r="B16" s="81" t="s">
        <v>1076</v>
      </c>
      <c r="C16" s="82">
        <v>37650</v>
      </c>
      <c r="D16" s="81" t="s">
        <v>16</v>
      </c>
      <c r="E16" s="77" t="s">
        <v>40</v>
      </c>
      <c r="F16">
        <v>90</v>
      </c>
      <c r="G16" s="81">
        <v>0</v>
      </c>
      <c r="H16" s="81">
        <v>0</v>
      </c>
      <c r="I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Q16" s="115" t="s">
        <v>451</v>
      </c>
      <c r="R16" s="116">
        <f>SUMIFS($F$2:F1014,$C$2:C1014,"&gt;="&amp;Z16,$C$2:C1014,"&lt;="&amp;AA16)</f>
        <v>1905</v>
      </c>
      <c r="S16" s="116">
        <f>SUMIFS($G$2:G1014,$C$2:C1014,"&gt;="&amp;Z16,$C$2:C1014,"&lt;="&amp;AA16)</f>
        <v>17</v>
      </c>
      <c r="T16" s="116">
        <f>SUMIFS($H$2:H1014,$C$2:C1014,"&gt;="&amp;Z16,$C$2:C1014,"&lt;="&amp;AA16)</f>
        <v>4</v>
      </c>
      <c r="U16" s="116">
        <f>SUMIFS($I$2:I1014,$C$2:C1014,"&gt;="&amp;Z16,$C$2:C1014,"&lt;="&amp;AA16)-V16</f>
        <v>54</v>
      </c>
      <c r="V16" s="116">
        <f>SUMIFS($J$2:J1014,$C$2:C1014,"&gt;="&amp;Z16,$C$2:C1014,"&lt;="&amp;AA16)</f>
        <v>45</v>
      </c>
      <c r="W16" s="116">
        <f>COUNTIFS($C$2:C1014,"&gt;="&amp;Z16,$C$2:C1014,"&lt;="&amp;AA16)</f>
        <v>24</v>
      </c>
      <c r="X16" s="117">
        <f t="shared" si="3"/>
        <v>79.375</v>
      </c>
      <c r="Y16" s="132">
        <f t="shared" si="0"/>
        <v>793.75</v>
      </c>
      <c r="Z16" s="118">
        <v>42217</v>
      </c>
      <c r="AA16" s="118">
        <v>42551</v>
      </c>
      <c r="AB16" s="116">
        <f t="shared" si="1"/>
        <v>1164</v>
      </c>
      <c r="AC16" s="119">
        <f t="shared" si="2"/>
        <v>116.4</v>
      </c>
    </row>
    <row r="17" spans="1:14">
      <c r="A17" s="81" t="s">
        <v>1075</v>
      </c>
      <c r="B17" s="81" t="s">
        <v>54</v>
      </c>
      <c r="C17" s="82">
        <v>37643</v>
      </c>
      <c r="D17" s="81" t="s">
        <v>16</v>
      </c>
      <c r="E17" s="77" t="s">
        <v>149</v>
      </c>
      <c r="F17">
        <v>58</v>
      </c>
      <c r="G17" s="81">
        <v>0</v>
      </c>
      <c r="H17" s="81">
        <v>0</v>
      </c>
      <c r="I17" s="81">
        <v>0</v>
      </c>
      <c r="J17" s="81">
        <v>0</v>
      </c>
      <c r="K17" s="81">
        <v>0</v>
      </c>
      <c r="L17" s="81">
        <v>0</v>
      </c>
      <c r="M17" s="81">
        <v>0</v>
      </c>
      <c r="N17" s="81">
        <v>0</v>
      </c>
    </row>
    <row r="18" spans="1:14">
      <c r="A18" s="81" t="s">
        <v>1075</v>
      </c>
      <c r="B18" s="81" t="s">
        <v>301</v>
      </c>
      <c r="C18" s="82">
        <v>37636</v>
      </c>
      <c r="D18" s="81" t="s">
        <v>16</v>
      </c>
      <c r="E18" s="77" t="s">
        <v>135</v>
      </c>
      <c r="F18">
        <v>90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</row>
    <row r="19" spans="1:14">
      <c r="A19" s="81" t="s">
        <v>1075</v>
      </c>
      <c r="B19" s="81" t="s">
        <v>37</v>
      </c>
      <c r="C19" s="82">
        <v>37632</v>
      </c>
      <c r="D19" s="81" t="s">
        <v>16</v>
      </c>
      <c r="E19" s="77" t="s">
        <v>85</v>
      </c>
      <c r="F19">
        <v>90</v>
      </c>
      <c r="G19" s="81">
        <v>0</v>
      </c>
      <c r="H19" s="81">
        <v>0</v>
      </c>
      <c r="I19" s="81">
        <v>0</v>
      </c>
      <c r="J19" s="81">
        <v>0</v>
      </c>
      <c r="K19" s="81">
        <v>0</v>
      </c>
      <c r="L19" s="81">
        <v>0</v>
      </c>
      <c r="M19" s="81">
        <v>0</v>
      </c>
      <c r="N19" s="81">
        <v>0</v>
      </c>
    </row>
    <row r="20" spans="1:14">
      <c r="A20" s="81" t="s">
        <v>1075</v>
      </c>
      <c r="B20" s="81" t="s">
        <v>87</v>
      </c>
      <c r="C20" s="82">
        <v>37610</v>
      </c>
      <c r="D20" s="81" t="s">
        <v>16</v>
      </c>
      <c r="E20" s="77" t="s">
        <v>26</v>
      </c>
      <c r="F20">
        <v>90</v>
      </c>
      <c r="G20" s="81">
        <v>2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</row>
    <row r="21" spans="1:14">
      <c r="A21" s="81" t="s">
        <v>1075</v>
      </c>
      <c r="B21" s="81" t="s">
        <v>60</v>
      </c>
      <c r="C21" s="82">
        <v>37605</v>
      </c>
      <c r="D21" s="81" t="s">
        <v>16</v>
      </c>
      <c r="E21" s="77" t="s">
        <v>194</v>
      </c>
      <c r="F21">
        <v>71</v>
      </c>
      <c r="G21" s="81">
        <v>0</v>
      </c>
      <c r="H21" s="81">
        <v>0</v>
      </c>
      <c r="I21" s="81">
        <v>0</v>
      </c>
      <c r="J21" s="81">
        <v>0</v>
      </c>
      <c r="K21" s="81">
        <v>0</v>
      </c>
      <c r="L21" s="81">
        <v>0</v>
      </c>
      <c r="M21" s="81">
        <v>1</v>
      </c>
      <c r="N21" s="81">
        <v>0</v>
      </c>
    </row>
    <row r="22" spans="1:14">
      <c r="A22" s="81" t="s">
        <v>1075</v>
      </c>
      <c r="B22" s="81" t="s">
        <v>21</v>
      </c>
      <c r="C22" s="82">
        <v>37594</v>
      </c>
      <c r="D22" s="81" t="s">
        <v>16</v>
      </c>
      <c r="E22" s="77" t="s">
        <v>19</v>
      </c>
      <c r="F22">
        <v>90</v>
      </c>
      <c r="G22" s="81">
        <v>1</v>
      </c>
      <c r="H22" s="81">
        <v>0</v>
      </c>
      <c r="I22" s="81">
        <v>0</v>
      </c>
      <c r="J22" s="81">
        <v>0</v>
      </c>
      <c r="K22" s="81">
        <v>0</v>
      </c>
      <c r="L22" s="81">
        <v>0</v>
      </c>
      <c r="M22" s="81">
        <v>0</v>
      </c>
      <c r="N22" s="81">
        <v>0</v>
      </c>
    </row>
    <row r="23" spans="1:14">
      <c r="A23" s="81" t="s">
        <v>1075</v>
      </c>
      <c r="B23" s="81" t="s">
        <v>36</v>
      </c>
      <c r="C23" s="82">
        <v>37591</v>
      </c>
      <c r="D23" s="81" t="s">
        <v>16</v>
      </c>
      <c r="E23" s="77" t="s">
        <v>107</v>
      </c>
      <c r="F23">
        <v>15</v>
      </c>
      <c r="G23" s="81">
        <v>0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</row>
    <row r="24" spans="1:14">
      <c r="A24" s="81" t="s">
        <v>1075</v>
      </c>
      <c r="B24" s="81" t="s">
        <v>61</v>
      </c>
      <c r="C24" s="82">
        <v>37583</v>
      </c>
      <c r="D24" s="81" t="s">
        <v>16</v>
      </c>
      <c r="E24" s="77" t="s">
        <v>19</v>
      </c>
      <c r="F24">
        <v>71</v>
      </c>
      <c r="G24" s="81">
        <v>1</v>
      </c>
      <c r="H24" s="81">
        <v>0</v>
      </c>
      <c r="I24" s="81">
        <v>0</v>
      </c>
      <c r="J24" s="81">
        <v>0</v>
      </c>
      <c r="K24" s="81">
        <v>0</v>
      </c>
      <c r="L24" s="81">
        <v>0</v>
      </c>
      <c r="M24" s="81">
        <v>0</v>
      </c>
      <c r="N24" s="81">
        <v>0</v>
      </c>
    </row>
    <row r="25" spans="1:14">
      <c r="A25" s="81" t="s">
        <v>1075</v>
      </c>
      <c r="B25" s="81" t="s">
        <v>27</v>
      </c>
      <c r="C25" s="82">
        <v>37576</v>
      </c>
      <c r="D25" s="81" t="s">
        <v>16</v>
      </c>
      <c r="E25" s="77" t="s">
        <v>82</v>
      </c>
      <c r="F25">
        <v>70</v>
      </c>
      <c r="G25" s="81">
        <v>1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</row>
    <row r="26" spans="1:14">
      <c r="A26" s="81" t="s">
        <v>1075</v>
      </c>
      <c r="B26" s="81" t="s">
        <v>43</v>
      </c>
      <c r="C26" s="82">
        <v>37569</v>
      </c>
      <c r="D26" s="81" t="s">
        <v>16</v>
      </c>
      <c r="E26" s="77" t="s">
        <v>33</v>
      </c>
      <c r="F26">
        <v>90</v>
      </c>
      <c r="G26" s="81">
        <v>0</v>
      </c>
      <c r="H26" s="81">
        <v>0</v>
      </c>
      <c r="I26" s="81">
        <v>0</v>
      </c>
      <c r="J26" s="81">
        <v>0</v>
      </c>
      <c r="K26" s="81">
        <v>0</v>
      </c>
      <c r="L26" s="81">
        <v>0</v>
      </c>
      <c r="M26" s="81">
        <v>1</v>
      </c>
      <c r="N26" s="81">
        <v>0</v>
      </c>
    </row>
    <row r="27" spans="1:14">
      <c r="A27" s="81" t="s">
        <v>1075</v>
      </c>
      <c r="B27" s="81" t="s">
        <v>47</v>
      </c>
      <c r="C27" s="82">
        <v>37562</v>
      </c>
      <c r="D27" s="81" t="s">
        <v>16</v>
      </c>
      <c r="E27" s="77" t="s">
        <v>82</v>
      </c>
      <c r="F27">
        <v>88</v>
      </c>
      <c r="G27" s="81">
        <v>1</v>
      </c>
      <c r="H27" s="81">
        <v>0</v>
      </c>
      <c r="I27" s="81">
        <v>0</v>
      </c>
      <c r="J27" s="81">
        <v>0</v>
      </c>
      <c r="K27" s="81">
        <v>0</v>
      </c>
      <c r="L27" s="81">
        <v>0</v>
      </c>
      <c r="M27" s="81">
        <v>0</v>
      </c>
      <c r="N27" s="81">
        <v>0</v>
      </c>
    </row>
    <row r="28" spans="1:14">
      <c r="A28" s="81" t="s">
        <v>1075</v>
      </c>
      <c r="B28" s="81" t="s">
        <v>66</v>
      </c>
      <c r="C28" s="82">
        <v>37555</v>
      </c>
      <c r="D28" s="81" t="s">
        <v>16</v>
      </c>
      <c r="E28" s="77" t="s">
        <v>64</v>
      </c>
      <c r="F28">
        <f>90-63</f>
        <v>27</v>
      </c>
      <c r="G28" s="81">
        <v>0</v>
      </c>
      <c r="H28" s="81">
        <v>0</v>
      </c>
      <c r="I28" s="81">
        <v>0</v>
      </c>
      <c r="J28" s="81">
        <v>0</v>
      </c>
      <c r="K28" s="81">
        <v>0</v>
      </c>
      <c r="L28" s="81">
        <v>0</v>
      </c>
      <c r="M28" s="81">
        <v>0</v>
      </c>
      <c r="N28" s="81">
        <v>0</v>
      </c>
    </row>
    <row r="29" spans="1:14">
      <c r="A29" s="81" t="s">
        <v>1075</v>
      </c>
      <c r="B29" s="81" t="s">
        <v>86</v>
      </c>
      <c r="C29" s="82">
        <v>37513</v>
      </c>
      <c r="D29" s="81" t="s">
        <v>16</v>
      </c>
      <c r="E29" s="77" t="s">
        <v>33</v>
      </c>
      <c r="F29">
        <v>90</v>
      </c>
      <c r="G29" s="81">
        <v>0</v>
      </c>
      <c r="H29" s="81">
        <v>0</v>
      </c>
      <c r="I29" s="81">
        <v>0</v>
      </c>
      <c r="J29" s="81">
        <v>0</v>
      </c>
      <c r="K29" s="81">
        <v>0</v>
      </c>
      <c r="L29" s="81">
        <v>0</v>
      </c>
      <c r="M29" s="81">
        <v>0</v>
      </c>
      <c r="N29" s="81">
        <v>0</v>
      </c>
    </row>
    <row r="30" spans="1:14">
      <c r="A30" s="81" t="s">
        <v>1075</v>
      </c>
      <c r="B30" s="81" t="s">
        <v>1077</v>
      </c>
      <c r="C30" s="82">
        <v>37510</v>
      </c>
      <c r="D30" s="81" t="s">
        <v>16</v>
      </c>
      <c r="E30" s="77" t="s">
        <v>38</v>
      </c>
      <c r="F30">
        <f>90-62</f>
        <v>28</v>
      </c>
      <c r="G30" s="81">
        <v>0</v>
      </c>
      <c r="H30" s="81">
        <v>0</v>
      </c>
      <c r="I30" s="81">
        <v>0</v>
      </c>
      <c r="J30" s="81">
        <v>0</v>
      </c>
      <c r="K30" s="81">
        <v>0</v>
      </c>
      <c r="L30" s="81">
        <v>0</v>
      </c>
      <c r="M30" s="81">
        <v>0</v>
      </c>
      <c r="N30" s="81">
        <v>0</v>
      </c>
    </row>
    <row r="31" spans="1:14">
      <c r="A31" s="81" t="s">
        <v>1075</v>
      </c>
      <c r="B31" s="81" t="s">
        <v>30</v>
      </c>
      <c r="C31" s="82">
        <v>37499</v>
      </c>
      <c r="D31" s="81" t="s">
        <v>16</v>
      </c>
      <c r="E31" s="77" t="s">
        <v>33</v>
      </c>
      <c r="F31">
        <f>90-68</f>
        <v>22</v>
      </c>
      <c r="G31" s="81">
        <v>0</v>
      </c>
      <c r="H31" s="81">
        <v>0</v>
      </c>
      <c r="I31" s="81">
        <v>0</v>
      </c>
      <c r="J31" s="81">
        <v>0</v>
      </c>
      <c r="K31" s="81">
        <v>0</v>
      </c>
      <c r="L31" s="81">
        <v>0</v>
      </c>
      <c r="M31" s="81">
        <v>0</v>
      </c>
      <c r="N31" s="81">
        <v>0</v>
      </c>
    </row>
    <row r="32" spans="1:14">
      <c r="A32" s="81" t="s">
        <v>1075</v>
      </c>
      <c r="B32" s="81" t="s">
        <v>62</v>
      </c>
      <c r="C32" s="82">
        <v>37492</v>
      </c>
      <c r="D32" s="81" t="s">
        <v>16</v>
      </c>
      <c r="E32" s="77" t="s">
        <v>85</v>
      </c>
      <c r="F32">
        <v>90</v>
      </c>
      <c r="G32" s="81">
        <v>0</v>
      </c>
      <c r="H32" s="81">
        <v>0</v>
      </c>
      <c r="I32" s="81">
        <v>0</v>
      </c>
      <c r="J32" s="81">
        <v>0</v>
      </c>
      <c r="K32" s="81">
        <v>0</v>
      </c>
      <c r="L32" s="81">
        <v>0</v>
      </c>
      <c r="M32" s="81">
        <v>0</v>
      </c>
      <c r="N32" s="81">
        <v>0</v>
      </c>
    </row>
    <row r="33" spans="1:14">
      <c r="A33" s="81" t="s">
        <v>1075</v>
      </c>
      <c r="B33" s="81" t="s">
        <v>58</v>
      </c>
      <c r="C33" s="82">
        <v>37485</v>
      </c>
      <c r="D33" s="81" t="s">
        <v>16</v>
      </c>
      <c r="E33" s="77" t="s">
        <v>59</v>
      </c>
      <c r="F33">
        <f>90-64</f>
        <v>26</v>
      </c>
      <c r="G33" s="81">
        <v>0</v>
      </c>
      <c r="H33" s="81">
        <v>0</v>
      </c>
      <c r="I33" s="81">
        <v>0</v>
      </c>
      <c r="J33" s="81">
        <v>0</v>
      </c>
      <c r="K33" s="81">
        <v>0</v>
      </c>
      <c r="L33" s="81">
        <v>0</v>
      </c>
      <c r="M33" s="81">
        <v>0</v>
      </c>
      <c r="N33" s="81">
        <v>0</v>
      </c>
    </row>
    <row r="34" spans="1:14">
      <c r="A34" s="81" t="s">
        <v>1075</v>
      </c>
      <c r="B34" s="81" t="s">
        <v>937</v>
      </c>
      <c r="C34" s="82">
        <v>37478</v>
      </c>
      <c r="D34" s="81" t="s">
        <v>16</v>
      </c>
      <c r="E34" s="77" t="s">
        <v>82</v>
      </c>
      <c r="F34">
        <v>59</v>
      </c>
      <c r="G34" s="81">
        <v>1</v>
      </c>
      <c r="H34" s="81">
        <v>0</v>
      </c>
      <c r="I34" s="81">
        <v>0</v>
      </c>
      <c r="J34" s="81">
        <v>0</v>
      </c>
      <c r="K34" s="81">
        <v>0</v>
      </c>
      <c r="L34" s="81">
        <v>0</v>
      </c>
      <c r="M34" s="81">
        <v>0</v>
      </c>
      <c r="N34" s="81">
        <v>0</v>
      </c>
    </row>
    <row r="35" spans="1:14">
      <c r="A35" s="81" t="s">
        <v>1078</v>
      </c>
      <c r="B35" s="81" t="s">
        <v>46</v>
      </c>
      <c r="C35" s="82">
        <v>38130</v>
      </c>
      <c r="D35" s="81" t="s">
        <v>16</v>
      </c>
      <c r="E35" s="77" t="s">
        <v>63</v>
      </c>
      <c r="F35">
        <v>73</v>
      </c>
      <c r="G35" s="81">
        <v>0</v>
      </c>
      <c r="H35" s="81">
        <v>0</v>
      </c>
      <c r="I35" s="81">
        <v>0</v>
      </c>
      <c r="J35" s="81">
        <v>0</v>
      </c>
      <c r="K35" s="81">
        <v>0</v>
      </c>
      <c r="L35" s="81">
        <v>0</v>
      </c>
      <c r="M35" s="81">
        <v>0</v>
      </c>
      <c r="N35" s="81">
        <v>0</v>
      </c>
    </row>
    <row r="36" spans="1:14">
      <c r="A36" s="81" t="s">
        <v>1078</v>
      </c>
      <c r="B36" s="81" t="s">
        <v>119</v>
      </c>
      <c r="C36" s="82">
        <v>38126</v>
      </c>
      <c r="D36" s="81" t="s">
        <v>42</v>
      </c>
      <c r="E36" s="77" t="s">
        <v>158</v>
      </c>
      <c r="F36">
        <v>90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1</v>
      </c>
      <c r="N36" s="81">
        <v>0</v>
      </c>
    </row>
    <row r="37" spans="1:14">
      <c r="A37" s="81" t="s">
        <v>1078</v>
      </c>
      <c r="B37" s="81" t="s">
        <v>60</v>
      </c>
      <c r="C37" s="82">
        <v>38116</v>
      </c>
      <c r="D37" s="81" t="s">
        <v>16</v>
      </c>
      <c r="E37" s="77" t="s">
        <v>17</v>
      </c>
      <c r="F37">
        <f>90-68</f>
        <v>22</v>
      </c>
      <c r="G37" s="81">
        <v>0</v>
      </c>
      <c r="H37" s="81">
        <v>0</v>
      </c>
      <c r="I37" s="81">
        <v>0</v>
      </c>
      <c r="J37" s="81">
        <v>0</v>
      </c>
      <c r="K37" s="81">
        <v>0</v>
      </c>
      <c r="L37" s="81">
        <v>0</v>
      </c>
      <c r="M37" s="81">
        <v>0</v>
      </c>
      <c r="N37" s="81">
        <v>0</v>
      </c>
    </row>
    <row r="38" spans="1:14">
      <c r="A38" s="81" t="s">
        <v>1078</v>
      </c>
      <c r="B38" s="81" t="s">
        <v>639</v>
      </c>
      <c r="C38" s="82">
        <v>38113</v>
      </c>
      <c r="D38" s="81" t="s">
        <v>42</v>
      </c>
      <c r="E38" s="77" t="s">
        <v>19</v>
      </c>
      <c r="F38">
        <v>90</v>
      </c>
      <c r="G38" s="81">
        <v>2</v>
      </c>
      <c r="H38" s="81">
        <v>0</v>
      </c>
      <c r="I38" s="81">
        <v>0</v>
      </c>
      <c r="J38" s="81">
        <v>0</v>
      </c>
      <c r="K38" s="81">
        <v>0</v>
      </c>
      <c r="L38" s="81">
        <v>0</v>
      </c>
      <c r="M38" s="81">
        <v>0</v>
      </c>
      <c r="N38" s="81">
        <v>0</v>
      </c>
    </row>
    <row r="39" spans="1:14">
      <c r="A39" s="81" t="s">
        <v>1078</v>
      </c>
      <c r="B39" s="81" t="s">
        <v>18</v>
      </c>
      <c r="C39" s="82">
        <v>38108</v>
      </c>
      <c r="D39" s="81" t="s">
        <v>16</v>
      </c>
      <c r="E39" s="77" t="s">
        <v>64</v>
      </c>
      <c r="F39">
        <f>90-46</f>
        <v>44</v>
      </c>
      <c r="G39" s="81">
        <v>0</v>
      </c>
      <c r="H39" s="81">
        <v>0</v>
      </c>
      <c r="I39" s="81">
        <v>0</v>
      </c>
      <c r="J39" s="81">
        <v>0</v>
      </c>
      <c r="K39" s="81">
        <v>0</v>
      </c>
      <c r="L39" s="81">
        <v>0</v>
      </c>
      <c r="M39" s="81">
        <v>0</v>
      </c>
      <c r="N39" s="81">
        <v>0</v>
      </c>
    </row>
    <row r="40" spans="1:14">
      <c r="A40" s="81" t="s">
        <v>1078</v>
      </c>
      <c r="B40" s="81" t="s">
        <v>1063</v>
      </c>
      <c r="C40" s="82">
        <v>38102</v>
      </c>
      <c r="D40" s="81" t="s">
        <v>16</v>
      </c>
      <c r="E40" s="77" t="s">
        <v>85</v>
      </c>
      <c r="F40">
        <v>90</v>
      </c>
      <c r="G40" s="81">
        <v>0</v>
      </c>
      <c r="H40" s="81">
        <v>0</v>
      </c>
      <c r="I40" s="81">
        <v>0</v>
      </c>
      <c r="J40" s="81">
        <v>0</v>
      </c>
      <c r="K40" s="81">
        <v>0</v>
      </c>
      <c r="L40" s="81">
        <v>0</v>
      </c>
      <c r="M40" s="81">
        <v>0</v>
      </c>
      <c r="N40" s="81">
        <v>0</v>
      </c>
    </row>
    <row r="41" spans="1:14">
      <c r="A41" s="81" t="s">
        <v>1078</v>
      </c>
      <c r="B41" s="81" t="s">
        <v>636</v>
      </c>
      <c r="C41" s="82">
        <v>38099</v>
      </c>
      <c r="D41" s="81" t="s">
        <v>42</v>
      </c>
      <c r="E41" s="77" t="s">
        <v>33</v>
      </c>
      <c r="F41">
        <v>90</v>
      </c>
      <c r="G41" s="81">
        <v>0</v>
      </c>
      <c r="H41" s="81">
        <v>0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</row>
    <row r="42" spans="1:14">
      <c r="A42" s="81" t="s">
        <v>1078</v>
      </c>
      <c r="B42" s="81" t="s">
        <v>71</v>
      </c>
      <c r="C42" s="82">
        <v>38095</v>
      </c>
      <c r="D42" s="81" t="s">
        <v>16</v>
      </c>
      <c r="E42" s="77" t="s">
        <v>63</v>
      </c>
      <c r="F42">
        <v>90</v>
      </c>
      <c r="G42" s="81">
        <v>0</v>
      </c>
      <c r="H42" s="81">
        <v>0</v>
      </c>
      <c r="I42" s="81">
        <v>0</v>
      </c>
      <c r="J42" s="81">
        <v>0</v>
      </c>
      <c r="K42" s="81">
        <v>0</v>
      </c>
      <c r="L42" s="81">
        <v>0</v>
      </c>
      <c r="M42" s="81">
        <v>0</v>
      </c>
      <c r="N42" s="81">
        <v>0</v>
      </c>
    </row>
    <row r="43" spans="1:14">
      <c r="A43" s="81" t="s">
        <v>1078</v>
      </c>
      <c r="B43" s="81" t="s">
        <v>264</v>
      </c>
      <c r="C43" s="82">
        <v>38085</v>
      </c>
      <c r="D43" s="81" t="s">
        <v>42</v>
      </c>
      <c r="E43" s="77" t="s">
        <v>31</v>
      </c>
      <c r="F43">
        <v>90</v>
      </c>
      <c r="G43" s="81">
        <v>1</v>
      </c>
      <c r="H43" s="81">
        <v>0</v>
      </c>
      <c r="I43" s="81">
        <v>0</v>
      </c>
      <c r="J43" s="81">
        <v>0</v>
      </c>
      <c r="K43" s="81">
        <v>0</v>
      </c>
      <c r="L43" s="81">
        <v>0</v>
      </c>
      <c r="M43" s="81">
        <v>1</v>
      </c>
      <c r="N43" s="81">
        <v>0</v>
      </c>
    </row>
    <row r="44" spans="1:14">
      <c r="A44" s="81" t="s">
        <v>1078</v>
      </c>
      <c r="B44" s="81" t="s">
        <v>28</v>
      </c>
      <c r="C44" s="82">
        <v>38080</v>
      </c>
      <c r="D44" s="81" t="s">
        <v>16</v>
      </c>
      <c r="E44" s="77" t="s">
        <v>38</v>
      </c>
      <c r="F44">
        <v>71</v>
      </c>
      <c r="G44" s="81">
        <v>1</v>
      </c>
      <c r="H44" s="81">
        <v>0</v>
      </c>
      <c r="I44" s="81">
        <v>0</v>
      </c>
      <c r="J44" s="81">
        <v>0</v>
      </c>
      <c r="K44" s="81">
        <v>0</v>
      </c>
      <c r="L44" s="81">
        <v>0</v>
      </c>
      <c r="M44" s="81">
        <v>0</v>
      </c>
      <c r="N44" s="81">
        <v>0</v>
      </c>
    </row>
    <row r="45" spans="1:14">
      <c r="A45" s="81" t="s">
        <v>1078</v>
      </c>
      <c r="B45" s="81" t="s">
        <v>30</v>
      </c>
      <c r="C45" s="82">
        <v>38074</v>
      </c>
      <c r="D45" s="81" t="s">
        <v>16</v>
      </c>
      <c r="E45" s="77" t="s">
        <v>22</v>
      </c>
      <c r="F45">
        <v>90</v>
      </c>
      <c r="G45" s="81">
        <v>0</v>
      </c>
      <c r="H45" s="81">
        <v>0</v>
      </c>
      <c r="I45" s="81">
        <v>0</v>
      </c>
      <c r="J45" s="81">
        <v>0</v>
      </c>
      <c r="K45" s="81">
        <v>0</v>
      </c>
      <c r="L45" s="81">
        <v>0</v>
      </c>
      <c r="M45" s="81">
        <v>0</v>
      </c>
      <c r="N45" s="81">
        <v>0</v>
      </c>
    </row>
    <row r="46" spans="1:14">
      <c r="A46" s="81" t="s">
        <v>1078</v>
      </c>
      <c r="B46" s="81" t="s">
        <v>199</v>
      </c>
      <c r="C46" s="82">
        <v>38071</v>
      </c>
      <c r="D46" s="81" t="s">
        <v>42</v>
      </c>
      <c r="E46" s="77" t="s">
        <v>63</v>
      </c>
      <c r="F46">
        <v>90</v>
      </c>
      <c r="G46" s="81">
        <v>1</v>
      </c>
      <c r="H46" s="81">
        <v>0</v>
      </c>
      <c r="I46" s="81">
        <v>0</v>
      </c>
      <c r="J46" s="81">
        <v>0</v>
      </c>
      <c r="K46" s="81">
        <v>0</v>
      </c>
      <c r="L46" s="81">
        <v>0</v>
      </c>
      <c r="M46" s="81">
        <v>0</v>
      </c>
      <c r="N46" s="81">
        <v>0</v>
      </c>
    </row>
    <row r="47" spans="1:14">
      <c r="A47" s="81" t="s">
        <v>1078</v>
      </c>
      <c r="B47" s="81" t="s">
        <v>37</v>
      </c>
      <c r="C47" s="82">
        <v>38067</v>
      </c>
      <c r="D47" s="81" t="s">
        <v>16</v>
      </c>
      <c r="E47" s="77" t="s">
        <v>501</v>
      </c>
      <c r="F47">
        <v>90</v>
      </c>
      <c r="G47" s="81">
        <v>1</v>
      </c>
      <c r="H47" s="81">
        <v>0</v>
      </c>
      <c r="I47" s="81">
        <v>0</v>
      </c>
      <c r="J47" s="81">
        <v>0</v>
      </c>
      <c r="K47" s="81">
        <v>0</v>
      </c>
      <c r="L47" s="81">
        <v>0</v>
      </c>
      <c r="M47" s="81">
        <v>0</v>
      </c>
      <c r="N47" s="81">
        <v>0</v>
      </c>
    </row>
    <row r="48" spans="1:14">
      <c r="A48" s="81" t="s">
        <v>1078</v>
      </c>
      <c r="B48" s="81" t="s">
        <v>84</v>
      </c>
      <c r="C48" s="82">
        <v>38060</v>
      </c>
      <c r="D48" s="81" t="s">
        <v>16</v>
      </c>
      <c r="E48" s="77" t="s">
        <v>51</v>
      </c>
      <c r="F48">
        <v>46</v>
      </c>
      <c r="G48" s="81">
        <v>1</v>
      </c>
      <c r="H48" s="81">
        <v>0</v>
      </c>
      <c r="I48" s="81">
        <v>0</v>
      </c>
      <c r="J48" s="81">
        <v>0</v>
      </c>
      <c r="K48" s="81">
        <v>0</v>
      </c>
      <c r="L48" s="81">
        <v>0</v>
      </c>
      <c r="M48" s="81">
        <v>0</v>
      </c>
      <c r="N48" s="81">
        <v>0</v>
      </c>
    </row>
    <row r="49" spans="1:14">
      <c r="A49" s="81" t="s">
        <v>1078</v>
      </c>
      <c r="B49" s="81" t="s">
        <v>196</v>
      </c>
      <c r="C49" s="82">
        <v>38057</v>
      </c>
      <c r="D49" s="81" t="s">
        <v>42</v>
      </c>
      <c r="E49" s="77" t="s">
        <v>22</v>
      </c>
      <c r="F49">
        <v>90</v>
      </c>
      <c r="G49" s="81">
        <v>1</v>
      </c>
      <c r="H49" s="81">
        <v>0</v>
      </c>
      <c r="I49" s="81">
        <v>0</v>
      </c>
      <c r="J49" s="81">
        <v>0</v>
      </c>
      <c r="K49" s="81">
        <v>0</v>
      </c>
      <c r="L49" s="81">
        <v>0</v>
      </c>
      <c r="M49" s="81">
        <v>0</v>
      </c>
      <c r="N49" s="81">
        <v>0</v>
      </c>
    </row>
    <row r="50" spans="1:14">
      <c r="A50" s="81" t="s">
        <v>1078</v>
      </c>
      <c r="B50" s="81" t="s">
        <v>27</v>
      </c>
      <c r="C50" s="82">
        <v>38053</v>
      </c>
      <c r="D50" s="81" t="s">
        <v>16</v>
      </c>
      <c r="E50" s="77" t="s">
        <v>430</v>
      </c>
      <c r="F50">
        <v>90</v>
      </c>
      <c r="G50" s="81">
        <v>1</v>
      </c>
      <c r="H50" s="81">
        <v>0</v>
      </c>
      <c r="I50" s="81">
        <v>0</v>
      </c>
      <c r="J50" s="81">
        <v>0</v>
      </c>
      <c r="K50" s="81">
        <v>0</v>
      </c>
      <c r="L50" s="81">
        <v>0</v>
      </c>
      <c r="M50" s="81">
        <v>1</v>
      </c>
      <c r="N50" s="81">
        <v>0</v>
      </c>
    </row>
    <row r="51" spans="1:14">
      <c r="A51" s="81" t="s">
        <v>1078</v>
      </c>
      <c r="B51" s="81" t="s">
        <v>1079</v>
      </c>
      <c r="C51" s="82">
        <v>38049</v>
      </c>
      <c r="D51" s="81" t="s">
        <v>42</v>
      </c>
      <c r="E51" s="77" t="s">
        <v>171</v>
      </c>
      <c r="F51">
        <f>90-65</f>
        <v>25</v>
      </c>
      <c r="G51" s="81">
        <v>0</v>
      </c>
      <c r="H51" s="81">
        <v>0</v>
      </c>
      <c r="I51" s="81">
        <v>0</v>
      </c>
      <c r="J51" s="81">
        <v>0</v>
      </c>
      <c r="K51" s="81">
        <v>0</v>
      </c>
      <c r="L51" s="81">
        <v>0</v>
      </c>
      <c r="M51" s="81">
        <v>0</v>
      </c>
      <c r="N51" s="81">
        <v>0</v>
      </c>
    </row>
    <row r="52" spans="1:14">
      <c r="A52" s="81" t="s">
        <v>1078</v>
      </c>
      <c r="B52" s="81" t="s">
        <v>924</v>
      </c>
      <c r="C52" s="82">
        <v>38046</v>
      </c>
      <c r="D52" s="81" t="s">
        <v>16</v>
      </c>
      <c r="E52" s="77" t="s">
        <v>33</v>
      </c>
      <c r="F52">
        <v>90</v>
      </c>
      <c r="G52" s="81">
        <v>0</v>
      </c>
      <c r="H52" s="81">
        <v>0</v>
      </c>
      <c r="I52" s="81">
        <v>0</v>
      </c>
      <c r="J52" s="81">
        <v>0</v>
      </c>
      <c r="K52" s="81">
        <v>0</v>
      </c>
      <c r="L52" s="81">
        <v>0</v>
      </c>
      <c r="M52" s="81">
        <v>0</v>
      </c>
      <c r="N52" s="81">
        <v>0</v>
      </c>
    </row>
    <row r="53" spans="1:14">
      <c r="A53" s="81" t="s">
        <v>1078</v>
      </c>
      <c r="B53" s="81" t="s">
        <v>1080</v>
      </c>
      <c r="C53" s="82">
        <v>38043</v>
      </c>
      <c r="D53" s="81" t="s">
        <v>42</v>
      </c>
      <c r="E53" s="77" t="s">
        <v>31</v>
      </c>
      <c r="F53">
        <v>66</v>
      </c>
      <c r="G53" s="81">
        <v>1</v>
      </c>
      <c r="H53" s="81">
        <v>0</v>
      </c>
      <c r="I53" s="81">
        <v>0</v>
      </c>
      <c r="J53" s="81">
        <v>0</v>
      </c>
      <c r="K53" s="81">
        <v>0</v>
      </c>
      <c r="L53" s="81">
        <v>0</v>
      </c>
      <c r="M53" s="81">
        <v>0</v>
      </c>
      <c r="N53" s="81">
        <v>0</v>
      </c>
    </row>
    <row r="54" spans="1:14">
      <c r="A54" s="81" t="s">
        <v>1078</v>
      </c>
      <c r="B54" s="81" t="s">
        <v>21</v>
      </c>
      <c r="C54" s="82">
        <v>38039</v>
      </c>
      <c r="D54" s="81" t="s">
        <v>16</v>
      </c>
      <c r="E54" s="77" t="s">
        <v>22</v>
      </c>
      <c r="F54">
        <v>90</v>
      </c>
      <c r="G54" s="81">
        <v>1</v>
      </c>
      <c r="H54" s="81">
        <v>0</v>
      </c>
      <c r="I54" s="81">
        <v>0</v>
      </c>
      <c r="J54" s="81">
        <v>0</v>
      </c>
      <c r="K54" s="81">
        <v>0</v>
      </c>
      <c r="L54" s="81">
        <v>0</v>
      </c>
      <c r="M54" s="81">
        <v>0</v>
      </c>
      <c r="N54" s="81">
        <v>0</v>
      </c>
    </row>
    <row r="55" spans="1:14">
      <c r="A55" s="81" t="s">
        <v>1078</v>
      </c>
      <c r="B55" s="81" t="s">
        <v>1081</v>
      </c>
      <c r="C55" s="82">
        <v>38031</v>
      </c>
      <c r="D55" s="81" t="s">
        <v>16</v>
      </c>
      <c r="E55" s="77" t="s">
        <v>33</v>
      </c>
      <c r="F55">
        <v>90</v>
      </c>
      <c r="G55" s="81">
        <v>0</v>
      </c>
      <c r="H55" s="81">
        <v>0</v>
      </c>
      <c r="I55" s="81">
        <v>0</v>
      </c>
      <c r="J55" s="81">
        <v>0</v>
      </c>
      <c r="K55" s="81">
        <v>0</v>
      </c>
      <c r="L55" s="81">
        <v>0</v>
      </c>
      <c r="M55" s="81">
        <v>0</v>
      </c>
      <c r="N55" s="81">
        <v>0</v>
      </c>
    </row>
    <row r="56" spans="1:14">
      <c r="A56" s="81" t="s">
        <v>1078</v>
      </c>
      <c r="B56" s="81" t="s">
        <v>87</v>
      </c>
      <c r="C56" s="82">
        <v>38024</v>
      </c>
      <c r="D56" s="81" t="s">
        <v>16</v>
      </c>
      <c r="E56" s="77" t="s">
        <v>63</v>
      </c>
      <c r="F56">
        <v>90</v>
      </c>
      <c r="G56" s="81">
        <v>0</v>
      </c>
      <c r="H56" s="81">
        <v>0</v>
      </c>
      <c r="I56" s="81">
        <v>0</v>
      </c>
      <c r="J56" s="81">
        <v>0</v>
      </c>
      <c r="K56" s="81">
        <v>0</v>
      </c>
      <c r="L56" s="81">
        <v>0</v>
      </c>
      <c r="M56" s="81">
        <v>0</v>
      </c>
      <c r="N56" s="81">
        <v>0</v>
      </c>
    </row>
    <row r="57" spans="1:14">
      <c r="A57" s="81" t="s">
        <v>1078</v>
      </c>
      <c r="B57" s="81" t="s">
        <v>32</v>
      </c>
      <c r="C57" s="82">
        <v>38021</v>
      </c>
      <c r="D57" s="81" t="s">
        <v>16</v>
      </c>
      <c r="E57" s="77" t="s">
        <v>24</v>
      </c>
      <c r="F57">
        <v>90</v>
      </c>
      <c r="G57" s="81">
        <v>1</v>
      </c>
      <c r="H57" s="81">
        <v>0</v>
      </c>
      <c r="I57" s="81">
        <v>0</v>
      </c>
      <c r="J57" s="81">
        <v>0</v>
      </c>
      <c r="K57" s="81">
        <v>0</v>
      </c>
      <c r="L57" s="81">
        <v>0</v>
      </c>
      <c r="M57" s="81">
        <v>1</v>
      </c>
      <c r="N57" s="81">
        <v>0</v>
      </c>
    </row>
    <row r="58" spans="1:14">
      <c r="A58" s="81" t="s">
        <v>1078</v>
      </c>
      <c r="B58" s="81" t="s">
        <v>65</v>
      </c>
      <c r="C58" s="82">
        <v>38017</v>
      </c>
      <c r="D58" s="81" t="s">
        <v>16</v>
      </c>
      <c r="E58" s="77" t="s">
        <v>85</v>
      </c>
      <c r="F58">
        <v>90</v>
      </c>
      <c r="G58" s="81">
        <v>1</v>
      </c>
      <c r="H58" s="81">
        <v>0</v>
      </c>
      <c r="I58" s="81">
        <v>0</v>
      </c>
      <c r="J58" s="81">
        <v>0</v>
      </c>
      <c r="K58" s="81">
        <v>0</v>
      </c>
      <c r="L58" s="81">
        <v>0</v>
      </c>
      <c r="M58" s="81">
        <v>0</v>
      </c>
      <c r="N58" s="81">
        <v>0</v>
      </c>
    </row>
    <row r="59" spans="1:14">
      <c r="A59" s="81" t="s">
        <v>1078</v>
      </c>
      <c r="B59" s="81" t="s">
        <v>933</v>
      </c>
      <c r="C59" s="82">
        <v>38013</v>
      </c>
      <c r="D59" s="81" t="s">
        <v>16</v>
      </c>
      <c r="E59" s="77" t="s">
        <v>22</v>
      </c>
      <c r="F59">
        <v>90</v>
      </c>
      <c r="G59" s="81">
        <v>1</v>
      </c>
      <c r="H59" s="81">
        <v>0</v>
      </c>
      <c r="I59" s="81">
        <v>0</v>
      </c>
      <c r="J59" s="81">
        <v>0</v>
      </c>
      <c r="K59" s="81">
        <v>0</v>
      </c>
      <c r="L59" s="81">
        <v>0</v>
      </c>
      <c r="M59" s="81">
        <v>0</v>
      </c>
      <c r="N59" s="81">
        <v>0</v>
      </c>
    </row>
    <row r="60" spans="1:14">
      <c r="A60" s="81" t="s">
        <v>1078</v>
      </c>
      <c r="B60" s="81" t="s">
        <v>57</v>
      </c>
      <c r="C60" s="82">
        <v>38004</v>
      </c>
      <c r="D60" s="81" t="s">
        <v>16</v>
      </c>
      <c r="E60" s="77" t="s">
        <v>115</v>
      </c>
      <c r="F60">
        <v>90</v>
      </c>
      <c r="G60" s="81">
        <v>2</v>
      </c>
      <c r="H60" s="81">
        <v>0</v>
      </c>
      <c r="I60" s="81">
        <v>0</v>
      </c>
      <c r="J60" s="81">
        <v>0</v>
      </c>
      <c r="K60" s="81">
        <v>0</v>
      </c>
      <c r="L60" s="81">
        <v>0</v>
      </c>
      <c r="M60" s="81">
        <v>0</v>
      </c>
      <c r="N60" s="81">
        <v>0</v>
      </c>
    </row>
    <row r="61" spans="1:14">
      <c r="A61" s="81" t="s">
        <v>1078</v>
      </c>
      <c r="B61" s="81" t="s">
        <v>62</v>
      </c>
      <c r="C61" s="82">
        <v>37996</v>
      </c>
      <c r="D61" s="81" t="s">
        <v>16</v>
      </c>
      <c r="E61" s="77" t="s">
        <v>158</v>
      </c>
      <c r="F61">
        <v>90</v>
      </c>
      <c r="G61" s="81">
        <v>0</v>
      </c>
      <c r="H61" s="81">
        <v>0</v>
      </c>
      <c r="I61" s="81">
        <v>0</v>
      </c>
      <c r="J61" s="81">
        <v>0</v>
      </c>
      <c r="K61" s="81">
        <v>0</v>
      </c>
      <c r="L61" s="81">
        <v>0</v>
      </c>
      <c r="M61" s="81">
        <v>0</v>
      </c>
      <c r="N61" s="81">
        <v>0</v>
      </c>
    </row>
    <row r="62" spans="1:14">
      <c r="A62" s="81" t="s">
        <v>1078</v>
      </c>
      <c r="B62" s="81" t="s">
        <v>918</v>
      </c>
      <c r="C62" s="82">
        <v>37975</v>
      </c>
      <c r="D62" s="81" t="s">
        <v>16</v>
      </c>
      <c r="E62" s="77" t="s">
        <v>31</v>
      </c>
      <c r="F62">
        <v>90</v>
      </c>
      <c r="G62" s="81">
        <v>1</v>
      </c>
      <c r="H62" s="81">
        <v>0</v>
      </c>
      <c r="I62" s="81">
        <v>0</v>
      </c>
      <c r="J62" s="81">
        <v>0</v>
      </c>
      <c r="K62" s="81">
        <v>0</v>
      </c>
      <c r="L62" s="81">
        <v>0</v>
      </c>
      <c r="M62" s="81">
        <v>0</v>
      </c>
      <c r="N62" s="81">
        <v>0</v>
      </c>
    </row>
    <row r="63" spans="1:14">
      <c r="A63" s="81" t="s">
        <v>1078</v>
      </c>
      <c r="B63" s="81" t="s">
        <v>474</v>
      </c>
      <c r="C63" s="82">
        <v>37964</v>
      </c>
      <c r="D63" s="81" t="s">
        <v>151</v>
      </c>
      <c r="E63" s="77" t="s">
        <v>22</v>
      </c>
      <c r="F63">
        <v>90</v>
      </c>
      <c r="G63" s="81">
        <v>0</v>
      </c>
      <c r="H63" s="81">
        <v>0</v>
      </c>
      <c r="I63" s="81">
        <v>0</v>
      </c>
      <c r="J63" s="81">
        <v>0</v>
      </c>
      <c r="K63" s="81">
        <v>0</v>
      </c>
      <c r="L63" s="81">
        <v>0</v>
      </c>
      <c r="M63" s="81">
        <v>0</v>
      </c>
      <c r="N63" s="81">
        <v>0</v>
      </c>
    </row>
    <row r="64" spans="1:14">
      <c r="A64" s="81" t="s">
        <v>1078</v>
      </c>
      <c r="B64" s="81" t="s">
        <v>39</v>
      </c>
      <c r="C64" s="82">
        <v>37960</v>
      </c>
      <c r="D64" s="81" t="s">
        <v>16</v>
      </c>
      <c r="E64" s="77" t="s">
        <v>40</v>
      </c>
      <c r="F64">
        <v>90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1</v>
      </c>
      <c r="N64" s="81">
        <v>0</v>
      </c>
    </row>
    <row r="65" spans="1:14">
      <c r="A65" s="81" t="s">
        <v>1078</v>
      </c>
      <c r="B65" s="81" t="s">
        <v>1062</v>
      </c>
      <c r="C65" s="82">
        <v>37955</v>
      </c>
      <c r="D65" s="81" t="s">
        <v>16</v>
      </c>
      <c r="E65" s="77" t="s">
        <v>64</v>
      </c>
      <c r="F65">
        <v>90</v>
      </c>
      <c r="G65" s="81">
        <v>0</v>
      </c>
      <c r="H65" s="81">
        <v>0</v>
      </c>
      <c r="I65" s="81">
        <v>0</v>
      </c>
      <c r="J65" s="81">
        <v>0</v>
      </c>
      <c r="K65" s="81">
        <v>0</v>
      </c>
      <c r="L65" s="81">
        <v>0</v>
      </c>
      <c r="M65" s="81">
        <v>0</v>
      </c>
      <c r="N65" s="81">
        <v>0</v>
      </c>
    </row>
    <row r="66" spans="1:14">
      <c r="A66" s="81" t="s">
        <v>1078</v>
      </c>
      <c r="B66" s="81" t="s">
        <v>160</v>
      </c>
      <c r="C66" s="82">
        <v>37951</v>
      </c>
      <c r="D66" s="81" t="s">
        <v>151</v>
      </c>
      <c r="E66" s="77" t="s">
        <v>40</v>
      </c>
      <c r="F66">
        <v>90</v>
      </c>
      <c r="G66" s="81">
        <v>0</v>
      </c>
      <c r="H66" s="81">
        <v>0</v>
      </c>
      <c r="I66" s="81">
        <v>0</v>
      </c>
      <c r="J66" s="81">
        <v>0</v>
      </c>
      <c r="K66" s="81">
        <v>0</v>
      </c>
      <c r="L66" s="81">
        <v>0</v>
      </c>
      <c r="M66" s="81">
        <v>0</v>
      </c>
      <c r="N66" s="81">
        <v>0</v>
      </c>
    </row>
    <row r="67" spans="1:14">
      <c r="A67" s="81" t="s">
        <v>1078</v>
      </c>
      <c r="B67" s="81" t="s">
        <v>15</v>
      </c>
      <c r="C67" s="82">
        <v>37947</v>
      </c>
      <c r="D67" s="81" t="s">
        <v>16</v>
      </c>
      <c r="E67" s="77" t="s">
        <v>82</v>
      </c>
      <c r="F67">
        <v>87</v>
      </c>
      <c r="G67" s="81">
        <v>1</v>
      </c>
      <c r="H67" s="81">
        <v>0</v>
      </c>
      <c r="I67" s="81">
        <v>0</v>
      </c>
      <c r="J67" s="81">
        <v>0</v>
      </c>
      <c r="K67" s="81">
        <v>0</v>
      </c>
      <c r="L67" s="81">
        <v>0</v>
      </c>
      <c r="M67" s="81">
        <v>0</v>
      </c>
      <c r="N67" s="81">
        <v>0</v>
      </c>
    </row>
    <row r="68" spans="1:14">
      <c r="A68" s="81" t="s">
        <v>1078</v>
      </c>
      <c r="B68" s="81" t="s">
        <v>54</v>
      </c>
      <c r="C68" s="82">
        <v>37926</v>
      </c>
      <c r="D68" s="81" t="s">
        <v>16</v>
      </c>
      <c r="E68" s="77" t="s">
        <v>17</v>
      </c>
      <c r="F68">
        <f>90-68</f>
        <v>22</v>
      </c>
      <c r="G68" s="81">
        <v>0</v>
      </c>
      <c r="H68" s="81">
        <v>0</v>
      </c>
      <c r="I68" s="81">
        <v>0</v>
      </c>
      <c r="J68" s="81">
        <v>0</v>
      </c>
      <c r="K68" s="81">
        <v>0</v>
      </c>
      <c r="L68" s="81">
        <v>0</v>
      </c>
      <c r="M68" s="81">
        <v>0</v>
      </c>
      <c r="N68" s="81">
        <v>1</v>
      </c>
    </row>
    <row r="69" spans="1:14">
      <c r="A69" s="81" t="s">
        <v>1078</v>
      </c>
      <c r="B69" s="81" t="s">
        <v>58</v>
      </c>
      <c r="C69" s="82">
        <v>37919</v>
      </c>
      <c r="D69" s="81" t="s">
        <v>16</v>
      </c>
      <c r="E69" s="77" t="s">
        <v>19</v>
      </c>
      <c r="F69">
        <f>90-68</f>
        <v>22</v>
      </c>
      <c r="G69" s="81">
        <v>1</v>
      </c>
      <c r="H69" s="81">
        <v>0</v>
      </c>
      <c r="I69" s="81">
        <v>0</v>
      </c>
      <c r="J69" s="81">
        <v>0</v>
      </c>
      <c r="K69" s="81">
        <v>0</v>
      </c>
      <c r="L69" s="81">
        <v>0</v>
      </c>
      <c r="M69" s="81">
        <v>0</v>
      </c>
      <c r="N69" s="81">
        <v>0</v>
      </c>
    </row>
    <row r="70" spans="1:14">
      <c r="A70" s="81" t="s">
        <v>1078</v>
      </c>
      <c r="B70" s="81" t="s">
        <v>612</v>
      </c>
      <c r="C70" s="82">
        <v>37916</v>
      </c>
      <c r="D70" s="81" t="s">
        <v>151</v>
      </c>
      <c r="E70" s="77" t="s">
        <v>231</v>
      </c>
      <c r="F70">
        <v>90</v>
      </c>
      <c r="G70" s="81">
        <v>1</v>
      </c>
      <c r="H70" s="81">
        <v>0</v>
      </c>
      <c r="I70" s="81">
        <v>0</v>
      </c>
      <c r="J70" s="81">
        <v>0</v>
      </c>
      <c r="K70" s="81">
        <v>0</v>
      </c>
      <c r="L70" s="81">
        <v>0</v>
      </c>
      <c r="M70" s="81">
        <v>1</v>
      </c>
      <c r="N70" s="81">
        <v>0</v>
      </c>
    </row>
    <row r="71" spans="1:14">
      <c r="A71" s="81" t="s">
        <v>1078</v>
      </c>
      <c r="B71" s="81" t="s">
        <v>70</v>
      </c>
      <c r="C71" s="82">
        <v>37911</v>
      </c>
      <c r="D71" s="81" t="s">
        <v>16</v>
      </c>
      <c r="E71" s="77" t="s">
        <v>430</v>
      </c>
      <c r="F71">
        <v>90</v>
      </c>
      <c r="G71" s="81">
        <v>0</v>
      </c>
      <c r="H71" s="81">
        <v>0</v>
      </c>
      <c r="I71" s="81">
        <v>0</v>
      </c>
      <c r="J71" s="81">
        <v>0</v>
      </c>
      <c r="K71" s="81">
        <v>0</v>
      </c>
      <c r="L71" s="81">
        <v>0</v>
      </c>
      <c r="M71" s="81">
        <v>0</v>
      </c>
      <c r="N71" s="81">
        <v>0</v>
      </c>
    </row>
    <row r="72" spans="1:14">
      <c r="A72" s="81" t="s">
        <v>1078</v>
      </c>
      <c r="B72" s="81" t="s">
        <v>48</v>
      </c>
      <c r="C72" s="82">
        <v>37899</v>
      </c>
      <c r="D72" s="81" t="s">
        <v>16</v>
      </c>
      <c r="E72" s="77" t="s">
        <v>26</v>
      </c>
      <c r="F72">
        <v>53</v>
      </c>
      <c r="G72" s="81">
        <v>1</v>
      </c>
      <c r="H72" s="81">
        <v>0</v>
      </c>
      <c r="I72" s="81">
        <v>0</v>
      </c>
      <c r="J72" s="81">
        <v>0</v>
      </c>
      <c r="K72" s="81">
        <v>0</v>
      </c>
      <c r="L72" s="81">
        <v>0</v>
      </c>
      <c r="M72" s="81">
        <v>0</v>
      </c>
      <c r="N72" s="81">
        <v>0</v>
      </c>
    </row>
    <row r="73" spans="1:14">
      <c r="A73" s="81" t="s">
        <v>1078</v>
      </c>
      <c r="B73" s="81" t="s">
        <v>475</v>
      </c>
      <c r="C73" s="82">
        <v>37895</v>
      </c>
      <c r="D73" s="81" t="s">
        <v>151</v>
      </c>
      <c r="E73" s="77" t="s">
        <v>59</v>
      </c>
      <c r="F73">
        <v>90</v>
      </c>
      <c r="G73" s="81">
        <v>3</v>
      </c>
      <c r="H73" s="81">
        <v>0</v>
      </c>
      <c r="I73" s="81">
        <v>0</v>
      </c>
      <c r="J73" s="81">
        <v>0</v>
      </c>
      <c r="K73" s="81">
        <v>0</v>
      </c>
      <c r="L73" s="81">
        <v>0</v>
      </c>
      <c r="M73" s="81">
        <v>0</v>
      </c>
      <c r="N73" s="81">
        <v>0</v>
      </c>
    </row>
    <row r="74" spans="1:14">
      <c r="A74" s="81" t="s">
        <v>1078</v>
      </c>
      <c r="B74" s="81" t="s">
        <v>86</v>
      </c>
      <c r="C74" s="82">
        <v>37891</v>
      </c>
      <c r="D74" s="81" t="s">
        <v>16</v>
      </c>
      <c r="E74" s="77" t="s">
        <v>63</v>
      </c>
      <c r="F74">
        <v>90</v>
      </c>
      <c r="G74" s="81">
        <v>2</v>
      </c>
      <c r="H74" s="81">
        <v>0</v>
      </c>
      <c r="I74" s="81">
        <v>0</v>
      </c>
      <c r="J74" s="81">
        <v>0</v>
      </c>
      <c r="K74" s="81">
        <v>0</v>
      </c>
      <c r="L74" s="81">
        <v>0</v>
      </c>
      <c r="M74" s="81">
        <v>0</v>
      </c>
      <c r="N74" s="81">
        <v>0</v>
      </c>
    </row>
    <row r="75" spans="1:14">
      <c r="A75" s="81" t="s">
        <v>1078</v>
      </c>
      <c r="B75" s="81" t="s">
        <v>44</v>
      </c>
      <c r="C75" s="82">
        <v>37885</v>
      </c>
      <c r="D75" s="81" t="s">
        <v>16</v>
      </c>
      <c r="E75" s="77" t="s">
        <v>17</v>
      </c>
      <c r="F75">
        <v>90</v>
      </c>
      <c r="G75" s="81">
        <v>0</v>
      </c>
      <c r="H75" s="81">
        <v>0</v>
      </c>
      <c r="I75" s="81">
        <v>0</v>
      </c>
      <c r="J75" s="81">
        <v>0</v>
      </c>
      <c r="K75" s="81">
        <v>0</v>
      </c>
      <c r="L75" s="81">
        <v>0</v>
      </c>
      <c r="M75" s="81">
        <v>0</v>
      </c>
      <c r="N75" s="81">
        <v>0</v>
      </c>
    </row>
    <row r="76" spans="1:14">
      <c r="A76" s="81" t="s">
        <v>1078</v>
      </c>
      <c r="B76" s="81" t="s">
        <v>104</v>
      </c>
      <c r="C76" s="82">
        <v>37880</v>
      </c>
      <c r="D76" s="81" t="s">
        <v>151</v>
      </c>
      <c r="E76" s="77" t="s">
        <v>149</v>
      </c>
      <c r="F76">
        <v>65</v>
      </c>
      <c r="G76" s="81">
        <v>1</v>
      </c>
      <c r="H76" s="81">
        <v>0</v>
      </c>
      <c r="I76" s="81">
        <v>0</v>
      </c>
      <c r="J76" s="81">
        <v>0</v>
      </c>
      <c r="K76" s="81">
        <v>0</v>
      </c>
      <c r="L76" s="81">
        <v>0</v>
      </c>
      <c r="M76" s="81">
        <v>0</v>
      </c>
      <c r="N76" s="81">
        <v>0</v>
      </c>
    </row>
    <row r="77" spans="1:14">
      <c r="A77" s="81" t="s">
        <v>1078</v>
      </c>
      <c r="B77" s="81" t="s">
        <v>1082</v>
      </c>
      <c r="C77" s="82">
        <v>37877</v>
      </c>
      <c r="D77" s="81" t="s">
        <v>16</v>
      </c>
      <c r="E77" s="77" t="s">
        <v>35</v>
      </c>
      <c r="F77">
        <v>45</v>
      </c>
      <c r="G77" s="81">
        <v>1</v>
      </c>
      <c r="H77" s="81">
        <v>0</v>
      </c>
      <c r="I77" s="81">
        <v>0</v>
      </c>
      <c r="J77" s="81">
        <v>0</v>
      </c>
      <c r="K77" s="81">
        <v>0</v>
      </c>
      <c r="L77" s="81">
        <v>0</v>
      </c>
      <c r="M77" s="81">
        <v>0</v>
      </c>
      <c r="N77" s="81">
        <v>0</v>
      </c>
    </row>
    <row r="78" spans="1:14">
      <c r="A78" s="81" t="s">
        <v>1078</v>
      </c>
      <c r="B78" s="81" t="s">
        <v>937</v>
      </c>
      <c r="C78" s="82">
        <v>37864</v>
      </c>
      <c r="D78" s="81" t="s">
        <v>16</v>
      </c>
      <c r="E78" s="77" t="s">
        <v>24</v>
      </c>
      <c r="F78">
        <f>90-69</f>
        <v>21</v>
      </c>
      <c r="G78" s="81">
        <v>0</v>
      </c>
      <c r="H78" s="81">
        <v>0</v>
      </c>
      <c r="I78" s="81">
        <v>0</v>
      </c>
      <c r="J78" s="81">
        <v>0</v>
      </c>
      <c r="K78" s="81">
        <v>0</v>
      </c>
      <c r="L78" s="81">
        <v>0</v>
      </c>
      <c r="M78" s="81">
        <v>0</v>
      </c>
      <c r="N78" s="81">
        <v>0</v>
      </c>
    </row>
    <row r="79" spans="1:14">
      <c r="A79" s="81" t="s">
        <v>1078</v>
      </c>
      <c r="B79" s="81" t="s">
        <v>1083</v>
      </c>
      <c r="C79" s="82">
        <v>37860</v>
      </c>
      <c r="D79" s="81" t="s">
        <v>151</v>
      </c>
      <c r="E79" s="77" t="s">
        <v>171</v>
      </c>
      <c r="F79">
        <v>90</v>
      </c>
      <c r="G79" s="81">
        <v>0</v>
      </c>
      <c r="H79" s="81">
        <v>0</v>
      </c>
      <c r="I79" s="81">
        <v>0</v>
      </c>
      <c r="J79" s="81">
        <v>0</v>
      </c>
      <c r="K79" s="81">
        <v>0</v>
      </c>
      <c r="L79" s="81">
        <v>0</v>
      </c>
      <c r="M79" s="81">
        <v>1</v>
      </c>
      <c r="N79" s="81">
        <v>0</v>
      </c>
    </row>
    <row r="80" spans="1:14">
      <c r="A80" s="81" t="s">
        <v>1078</v>
      </c>
      <c r="B80" s="81" t="s">
        <v>61</v>
      </c>
      <c r="C80" s="82">
        <v>37856</v>
      </c>
      <c r="D80" s="81" t="s">
        <v>16</v>
      </c>
      <c r="E80" s="77" t="s">
        <v>19</v>
      </c>
      <c r="F80">
        <v>63</v>
      </c>
      <c r="G80" s="81">
        <v>1</v>
      </c>
      <c r="H80" s="81">
        <v>0</v>
      </c>
      <c r="I80" s="81">
        <v>0</v>
      </c>
      <c r="J80" s="81">
        <v>0</v>
      </c>
      <c r="K80" s="81">
        <v>0</v>
      </c>
      <c r="L80" s="81">
        <v>0</v>
      </c>
      <c r="M80" s="81">
        <v>0</v>
      </c>
      <c r="N80" s="81">
        <v>0</v>
      </c>
    </row>
    <row r="81" spans="1:14">
      <c r="A81" s="81" t="s">
        <v>1078</v>
      </c>
      <c r="B81" s="81" t="s">
        <v>36</v>
      </c>
      <c r="C81" s="82">
        <v>37850</v>
      </c>
      <c r="D81" s="81" t="s">
        <v>16</v>
      </c>
      <c r="E81" s="77" t="s">
        <v>85</v>
      </c>
      <c r="F81">
        <v>0</v>
      </c>
      <c r="G81" s="81"/>
      <c r="H81" s="81"/>
      <c r="I81" s="81"/>
      <c r="J81" s="81"/>
      <c r="K81" s="81"/>
      <c r="L81" s="81"/>
      <c r="M81" s="81"/>
      <c r="N81" s="81"/>
    </row>
    <row r="82" spans="1:14">
      <c r="A82" s="81" t="s">
        <v>1078</v>
      </c>
      <c r="B82" s="81" t="s">
        <v>1084</v>
      </c>
      <c r="C82" s="82">
        <v>37846</v>
      </c>
      <c r="D82" s="81" t="s">
        <v>151</v>
      </c>
      <c r="E82" s="77" t="s">
        <v>24</v>
      </c>
      <c r="F82">
        <f>90-68</f>
        <v>22</v>
      </c>
      <c r="G82" s="81">
        <v>0</v>
      </c>
      <c r="H82" s="81">
        <v>0</v>
      </c>
      <c r="I82" s="81">
        <v>0</v>
      </c>
      <c r="J82" s="81">
        <v>0</v>
      </c>
      <c r="K82" s="81">
        <v>0</v>
      </c>
      <c r="L82" s="81">
        <v>0</v>
      </c>
      <c r="M82" s="81">
        <v>0</v>
      </c>
      <c r="N82" s="81">
        <v>0</v>
      </c>
    </row>
    <row r="83" spans="1:14">
      <c r="A83" s="81" t="s">
        <v>1078</v>
      </c>
      <c r="B83" s="81" t="s">
        <v>301</v>
      </c>
      <c r="C83" s="82">
        <v>37841</v>
      </c>
      <c r="D83" s="81" t="s">
        <v>16</v>
      </c>
      <c r="E83" s="77" t="s">
        <v>31</v>
      </c>
      <c r="F83">
        <v>78</v>
      </c>
      <c r="G83" s="81">
        <v>0</v>
      </c>
      <c r="H83" s="81">
        <v>0</v>
      </c>
      <c r="I83" s="81">
        <v>0</v>
      </c>
      <c r="J83" s="81">
        <v>0</v>
      </c>
      <c r="K83" s="81">
        <v>0</v>
      </c>
      <c r="L83" s="81">
        <v>0</v>
      </c>
      <c r="M83" s="81">
        <v>0</v>
      </c>
      <c r="N83" s="81">
        <v>0</v>
      </c>
    </row>
    <row r="84" spans="1:14">
      <c r="A84" s="81" t="s">
        <v>1078</v>
      </c>
      <c r="B84" s="81" t="s">
        <v>23</v>
      </c>
      <c r="C84" s="82">
        <v>37835</v>
      </c>
      <c r="D84" s="81" t="s">
        <v>16</v>
      </c>
      <c r="E84" s="77" t="s">
        <v>24</v>
      </c>
      <c r="F84">
        <v>90</v>
      </c>
      <c r="G84" s="81">
        <v>0</v>
      </c>
      <c r="H84" s="81">
        <v>0</v>
      </c>
      <c r="I84" s="81">
        <v>0</v>
      </c>
      <c r="J84" s="81">
        <v>0</v>
      </c>
      <c r="K84" s="81">
        <v>0</v>
      </c>
      <c r="L84" s="81">
        <v>0</v>
      </c>
      <c r="M84" s="81">
        <v>0</v>
      </c>
      <c r="N84" s="81">
        <v>0</v>
      </c>
    </row>
    <row r="85" spans="1:14">
      <c r="A85" s="81" t="s">
        <v>1004</v>
      </c>
      <c r="B85" s="81" t="s">
        <v>196</v>
      </c>
      <c r="C85" s="82">
        <v>38475</v>
      </c>
      <c r="D85" s="81" t="s">
        <v>151</v>
      </c>
      <c r="E85" s="77" t="s">
        <v>17</v>
      </c>
      <c r="F85">
        <v>90</v>
      </c>
      <c r="G85" s="81">
        <v>0</v>
      </c>
      <c r="H85" s="81">
        <v>0</v>
      </c>
      <c r="I85" s="81">
        <v>2</v>
      </c>
      <c r="J85" s="81">
        <v>0</v>
      </c>
      <c r="K85" s="81">
        <v>1</v>
      </c>
      <c r="L85" s="81">
        <v>0</v>
      </c>
      <c r="M85" s="81">
        <v>0</v>
      </c>
      <c r="N85" s="81">
        <v>0</v>
      </c>
    </row>
    <row r="86" spans="1:14">
      <c r="A86" s="81" t="s">
        <v>1004</v>
      </c>
      <c r="B86" s="81" t="s">
        <v>649</v>
      </c>
      <c r="C86" s="82">
        <v>38472</v>
      </c>
      <c r="D86" s="81" t="s">
        <v>606</v>
      </c>
      <c r="E86" s="77" t="s">
        <v>82</v>
      </c>
      <c r="F86">
        <v>64</v>
      </c>
      <c r="G86" s="81">
        <v>0</v>
      </c>
      <c r="H86" s="81">
        <v>1</v>
      </c>
      <c r="I86" s="81">
        <v>1</v>
      </c>
      <c r="J86" s="81">
        <v>1</v>
      </c>
      <c r="K86" s="81">
        <v>1</v>
      </c>
      <c r="L86" s="81">
        <v>1</v>
      </c>
      <c r="M86" s="81">
        <v>0</v>
      </c>
      <c r="N86" s="81">
        <v>0</v>
      </c>
    </row>
    <row r="87" spans="1:14">
      <c r="A87" s="81" t="s">
        <v>1004</v>
      </c>
      <c r="B87" s="81" t="s">
        <v>199</v>
      </c>
      <c r="C87" s="82">
        <v>38469</v>
      </c>
      <c r="D87" s="81" t="s">
        <v>151</v>
      </c>
      <c r="E87" s="77" t="s">
        <v>33</v>
      </c>
      <c r="F87">
        <v>90</v>
      </c>
      <c r="G87" s="81">
        <v>0</v>
      </c>
      <c r="H87" s="81">
        <v>0</v>
      </c>
      <c r="I87" s="81">
        <v>2</v>
      </c>
      <c r="J87" s="81">
        <v>0</v>
      </c>
      <c r="K87" s="81">
        <v>3</v>
      </c>
      <c r="L87" s="81">
        <v>0</v>
      </c>
      <c r="M87" s="81">
        <v>0</v>
      </c>
      <c r="N87" s="81">
        <v>0</v>
      </c>
    </row>
    <row r="88" spans="1:14">
      <c r="A88" s="81" t="s">
        <v>1004</v>
      </c>
      <c r="B88" s="81" t="s">
        <v>613</v>
      </c>
      <c r="C88" s="82">
        <v>38465</v>
      </c>
      <c r="D88" s="81" t="s">
        <v>606</v>
      </c>
      <c r="E88" s="77" t="s">
        <v>26</v>
      </c>
      <c r="F88">
        <v>73</v>
      </c>
      <c r="G88" s="81">
        <v>0</v>
      </c>
      <c r="H88" s="81">
        <v>1</v>
      </c>
      <c r="I88" s="81">
        <v>3</v>
      </c>
      <c r="J88" s="81">
        <v>0</v>
      </c>
      <c r="K88" s="81">
        <v>0</v>
      </c>
      <c r="L88" s="81">
        <v>1</v>
      </c>
      <c r="M88" s="81">
        <v>0</v>
      </c>
      <c r="N88" s="81">
        <v>0</v>
      </c>
    </row>
    <row r="89" spans="1:14">
      <c r="A89" s="81" t="s">
        <v>1004</v>
      </c>
      <c r="B89" s="81" t="s">
        <v>169</v>
      </c>
      <c r="C89" s="82">
        <v>38462</v>
      </c>
      <c r="D89" s="81" t="s">
        <v>606</v>
      </c>
      <c r="E89" s="77" t="s">
        <v>33</v>
      </c>
      <c r="F89">
        <v>90</v>
      </c>
      <c r="G89" s="81">
        <v>0</v>
      </c>
      <c r="H89" s="81">
        <v>0</v>
      </c>
      <c r="I89" s="81">
        <v>3</v>
      </c>
      <c r="J89" s="81">
        <v>1</v>
      </c>
      <c r="K89" s="81">
        <v>3</v>
      </c>
      <c r="L89" s="81">
        <v>3</v>
      </c>
      <c r="M89" s="81">
        <v>0</v>
      </c>
      <c r="N89" s="81">
        <v>0</v>
      </c>
    </row>
    <row r="90" spans="1:14">
      <c r="A90" s="81" t="s">
        <v>1004</v>
      </c>
      <c r="B90" s="81" t="s">
        <v>473</v>
      </c>
      <c r="C90" s="82">
        <v>38454</v>
      </c>
      <c r="D90" s="81" t="s">
        <v>151</v>
      </c>
      <c r="E90" s="77" t="s">
        <v>115</v>
      </c>
      <c r="F90">
        <v>90</v>
      </c>
      <c r="G90" s="81">
        <v>1</v>
      </c>
      <c r="H90" s="81">
        <v>0</v>
      </c>
      <c r="I90" s="81">
        <v>0</v>
      </c>
      <c r="J90" s="81">
        <v>0</v>
      </c>
      <c r="K90" s="81">
        <v>3</v>
      </c>
      <c r="L90" s="81">
        <v>0</v>
      </c>
      <c r="M90" s="81">
        <v>0</v>
      </c>
      <c r="N90" s="81">
        <v>0</v>
      </c>
    </row>
    <row r="91" spans="1:14">
      <c r="A91" s="81" t="s">
        <v>1004</v>
      </c>
      <c r="B91" s="81" t="s">
        <v>631</v>
      </c>
      <c r="C91" s="82">
        <v>38451</v>
      </c>
      <c r="D91" s="81" t="s">
        <v>606</v>
      </c>
      <c r="E91" s="77" t="s">
        <v>22</v>
      </c>
      <c r="F91">
        <f>90-45</f>
        <v>45</v>
      </c>
      <c r="G91" s="81">
        <v>1</v>
      </c>
      <c r="H91" s="81">
        <v>0</v>
      </c>
      <c r="I91" s="81">
        <v>3</v>
      </c>
      <c r="J91" s="81">
        <v>2</v>
      </c>
      <c r="K91" s="81">
        <v>3</v>
      </c>
      <c r="L91" s="81">
        <v>1</v>
      </c>
      <c r="M91" s="81">
        <v>0</v>
      </c>
      <c r="N91" s="81">
        <v>0</v>
      </c>
    </row>
    <row r="92" spans="1:14">
      <c r="A92" s="81" t="s">
        <v>1004</v>
      </c>
      <c r="B92" s="81" t="s">
        <v>509</v>
      </c>
      <c r="C92" s="82">
        <v>38448</v>
      </c>
      <c r="D92" s="81" t="s">
        <v>151</v>
      </c>
      <c r="E92" s="77" t="s">
        <v>68</v>
      </c>
      <c r="F92">
        <v>88</v>
      </c>
      <c r="G92" s="81">
        <v>1</v>
      </c>
      <c r="H92" s="81">
        <v>0</v>
      </c>
      <c r="I92" s="81">
        <v>3</v>
      </c>
      <c r="J92" s="81">
        <v>2</v>
      </c>
      <c r="K92" s="81">
        <v>1</v>
      </c>
      <c r="L92" s="81">
        <v>0</v>
      </c>
      <c r="M92" s="81">
        <v>1</v>
      </c>
      <c r="N92" s="81">
        <v>0</v>
      </c>
    </row>
    <row r="93" spans="1:14">
      <c r="A93" s="81" t="s">
        <v>1004</v>
      </c>
      <c r="B93" s="81" t="s">
        <v>634</v>
      </c>
      <c r="C93" s="82">
        <v>38444</v>
      </c>
      <c r="D93" s="81" t="s">
        <v>606</v>
      </c>
      <c r="E93" s="77" t="s">
        <v>107</v>
      </c>
      <c r="F93">
        <f>90-64</f>
        <v>26</v>
      </c>
      <c r="G93" s="81">
        <v>0</v>
      </c>
      <c r="H93" s="81">
        <v>1</v>
      </c>
      <c r="I93" s="81">
        <v>2</v>
      </c>
      <c r="J93" s="81">
        <v>1</v>
      </c>
      <c r="K93" s="81">
        <v>1</v>
      </c>
      <c r="L93" s="81">
        <v>1</v>
      </c>
      <c r="M93" s="81">
        <v>0</v>
      </c>
      <c r="N93" s="81">
        <v>0</v>
      </c>
    </row>
    <row r="94" spans="1:14">
      <c r="A94" s="81" t="s">
        <v>1004</v>
      </c>
      <c r="B94" s="81" t="s">
        <v>772</v>
      </c>
      <c r="C94" s="82">
        <v>38430</v>
      </c>
      <c r="D94" s="81" t="s">
        <v>606</v>
      </c>
      <c r="E94" s="77" t="s">
        <v>103</v>
      </c>
      <c r="F94">
        <v>62</v>
      </c>
      <c r="G94" s="81">
        <v>0</v>
      </c>
      <c r="H94" s="81">
        <v>0</v>
      </c>
      <c r="I94" s="81">
        <v>4</v>
      </c>
      <c r="J94" s="81">
        <v>2</v>
      </c>
      <c r="K94" s="81">
        <v>1</v>
      </c>
      <c r="L94" s="81">
        <v>2</v>
      </c>
      <c r="M94" s="81">
        <v>0</v>
      </c>
      <c r="N94" s="81">
        <v>0</v>
      </c>
    </row>
    <row r="95" spans="1:14">
      <c r="A95" s="81" t="s">
        <v>1004</v>
      </c>
      <c r="B95" s="81" t="s">
        <v>638</v>
      </c>
      <c r="C95" s="82">
        <v>38426</v>
      </c>
      <c r="D95" s="81" t="s">
        <v>606</v>
      </c>
      <c r="E95" s="77" t="s">
        <v>31</v>
      </c>
      <c r="F95">
        <v>90</v>
      </c>
      <c r="G95" s="81">
        <v>1</v>
      </c>
      <c r="H95" s="81">
        <v>0</v>
      </c>
      <c r="I95" s="81">
        <v>6</v>
      </c>
      <c r="J95" s="81">
        <v>2</v>
      </c>
      <c r="K95" s="81">
        <v>6</v>
      </c>
      <c r="L95" s="81">
        <v>3</v>
      </c>
      <c r="M95" s="81">
        <v>0</v>
      </c>
      <c r="N95" s="81">
        <v>0</v>
      </c>
    </row>
    <row r="96" spans="1:14">
      <c r="A96" s="81" t="s">
        <v>1004</v>
      </c>
      <c r="B96" s="81" t="s">
        <v>640</v>
      </c>
      <c r="C96" s="82">
        <v>38416</v>
      </c>
      <c r="D96" s="81" t="s">
        <v>606</v>
      </c>
      <c r="E96" s="77" t="s">
        <v>107</v>
      </c>
      <c r="F96">
        <v>66</v>
      </c>
      <c r="G96" s="81">
        <v>0</v>
      </c>
      <c r="H96" s="81">
        <v>0</v>
      </c>
      <c r="I96" s="81">
        <v>3</v>
      </c>
      <c r="J96" s="81">
        <v>2</v>
      </c>
      <c r="K96" s="81">
        <v>1</v>
      </c>
      <c r="L96" s="81">
        <v>4</v>
      </c>
      <c r="M96" s="81">
        <v>0</v>
      </c>
      <c r="N96" s="81">
        <v>0</v>
      </c>
    </row>
    <row r="97" spans="1:14">
      <c r="A97" s="81" t="s">
        <v>1004</v>
      </c>
      <c r="B97" s="81" t="s">
        <v>196</v>
      </c>
      <c r="C97" s="82">
        <v>38410</v>
      </c>
      <c r="D97" s="81" t="s">
        <v>627</v>
      </c>
      <c r="E97" s="77" t="s">
        <v>79</v>
      </c>
      <c r="F97">
        <v>90</v>
      </c>
      <c r="G97" s="81">
        <v>1</v>
      </c>
      <c r="H97" s="81">
        <v>0</v>
      </c>
      <c r="I97" s="81">
        <v>0</v>
      </c>
      <c r="J97" s="81">
        <v>0</v>
      </c>
      <c r="K97" s="81">
        <v>0</v>
      </c>
      <c r="L97" s="81">
        <v>0</v>
      </c>
      <c r="M97" s="81">
        <v>1</v>
      </c>
      <c r="N97" s="81">
        <v>0</v>
      </c>
    </row>
    <row r="98" spans="1:14">
      <c r="A98" s="81" t="s">
        <v>1004</v>
      </c>
      <c r="B98" s="81" t="s">
        <v>459</v>
      </c>
      <c r="C98" s="82">
        <v>38406</v>
      </c>
      <c r="D98" s="81" t="s">
        <v>151</v>
      </c>
      <c r="E98" s="77" t="s">
        <v>85</v>
      </c>
      <c r="F98">
        <v>90</v>
      </c>
      <c r="G98" s="81">
        <v>0</v>
      </c>
      <c r="H98" s="81">
        <v>0</v>
      </c>
      <c r="I98" s="81">
        <v>1</v>
      </c>
      <c r="J98" s="81">
        <v>0</v>
      </c>
      <c r="K98" s="81">
        <v>6</v>
      </c>
      <c r="L98" s="81">
        <v>0</v>
      </c>
      <c r="M98" s="81">
        <v>1</v>
      </c>
      <c r="N98" s="81">
        <v>1</v>
      </c>
    </row>
    <row r="99" spans="1:14">
      <c r="A99" s="81" t="s">
        <v>1004</v>
      </c>
      <c r="B99" s="81" t="s">
        <v>631</v>
      </c>
      <c r="C99" s="82">
        <v>38382</v>
      </c>
      <c r="D99" s="81" t="s">
        <v>604</v>
      </c>
      <c r="E99" s="77" t="s">
        <v>19</v>
      </c>
      <c r="F99">
        <f>90-65</f>
        <v>25</v>
      </c>
      <c r="G99" s="81">
        <v>0</v>
      </c>
      <c r="H99" s="81">
        <v>0</v>
      </c>
      <c r="I99" s="81">
        <v>0</v>
      </c>
      <c r="J99" s="81">
        <v>0</v>
      </c>
      <c r="K99" s="81">
        <v>0</v>
      </c>
      <c r="L99" s="81">
        <v>0</v>
      </c>
      <c r="M99" s="81">
        <v>0</v>
      </c>
      <c r="N99" s="81">
        <v>0</v>
      </c>
    </row>
    <row r="100" spans="1:14">
      <c r="A100" s="81" t="s">
        <v>1004</v>
      </c>
      <c r="B100" s="81" t="s">
        <v>281</v>
      </c>
      <c r="C100" s="82">
        <v>38378</v>
      </c>
      <c r="D100" s="81" t="s">
        <v>627</v>
      </c>
      <c r="E100" s="77" t="s">
        <v>38</v>
      </c>
      <c r="F100">
        <v>68</v>
      </c>
      <c r="G100" s="81">
        <v>0</v>
      </c>
      <c r="H100" s="81">
        <v>0</v>
      </c>
      <c r="I100" s="81">
        <v>0</v>
      </c>
      <c r="J100" s="81">
        <v>0</v>
      </c>
      <c r="K100" s="81">
        <v>0</v>
      </c>
      <c r="L100" s="81">
        <v>0</v>
      </c>
      <c r="M100" s="81">
        <v>0</v>
      </c>
      <c r="N100" s="81">
        <v>0</v>
      </c>
    </row>
    <row r="101" spans="1:14">
      <c r="A101" s="81" t="s">
        <v>1004</v>
      </c>
      <c r="B101" s="81" t="s">
        <v>629</v>
      </c>
      <c r="C101" s="82">
        <v>38374</v>
      </c>
      <c r="D101" s="81" t="s">
        <v>606</v>
      </c>
      <c r="E101" s="77" t="s">
        <v>59</v>
      </c>
      <c r="F101">
        <v>64</v>
      </c>
      <c r="G101" s="81">
        <v>2</v>
      </c>
      <c r="H101" s="81">
        <v>0</v>
      </c>
      <c r="I101" s="81">
        <v>3</v>
      </c>
      <c r="J101" s="81">
        <v>2</v>
      </c>
      <c r="K101" s="81">
        <v>1</v>
      </c>
      <c r="L101" s="81">
        <v>0</v>
      </c>
      <c r="M101" s="81">
        <v>0</v>
      </c>
      <c r="N101" s="81">
        <v>0</v>
      </c>
    </row>
    <row r="102" spans="1:14">
      <c r="A102" s="81" t="s">
        <v>1004</v>
      </c>
      <c r="B102" s="81" t="s">
        <v>624</v>
      </c>
      <c r="C102" s="82">
        <v>38367</v>
      </c>
      <c r="D102" s="81" t="s">
        <v>606</v>
      </c>
      <c r="E102" s="77" t="s">
        <v>82</v>
      </c>
      <c r="F102">
        <v>75</v>
      </c>
      <c r="G102" s="81">
        <v>0</v>
      </c>
      <c r="H102" s="81">
        <v>0</v>
      </c>
      <c r="I102" s="81">
        <v>2</v>
      </c>
      <c r="J102" s="81">
        <v>0</v>
      </c>
      <c r="K102" s="81">
        <v>1</v>
      </c>
      <c r="L102" s="81">
        <v>1</v>
      </c>
      <c r="M102" s="81">
        <v>0</v>
      </c>
      <c r="N102" s="81">
        <v>0</v>
      </c>
    </row>
    <row r="103" spans="1:14">
      <c r="A103" s="81" t="s">
        <v>1004</v>
      </c>
      <c r="B103" s="81" t="s">
        <v>284</v>
      </c>
      <c r="C103" s="82">
        <v>38364</v>
      </c>
      <c r="D103" s="81" t="s">
        <v>627</v>
      </c>
      <c r="E103" s="77" t="s">
        <v>33</v>
      </c>
      <c r="F103">
        <f>90-45</f>
        <v>45</v>
      </c>
      <c r="G103" s="81">
        <v>0</v>
      </c>
      <c r="H103" s="81">
        <v>0</v>
      </c>
      <c r="I103" s="81">
        <v>0</v>
      </c>
      <c r="J103" s="81">
        <v>0</v>
      </c>
      <c r="K103" s="81">
        <v>0</v>
      </c>
      <c r="L103" s="81">
        <v>0</v>
      </c>
      <c r="M103" s="81">
        <v>1</v>
      </c>
      <c r="N103" s="81">
        <v>0</v>
      </c>
    </row>
    <row r="104" spans="1:14">
      <c r="A104" s="81" t="s">
        <v>1004</v>
      </c>
      <c r="B104" s="81" t="s">
        <v>1085</v>
      </c>
      <c r="C104" s="82">
        <v>38360</v>
      </c>
      <c r="D104" s="81" t="s">
        <v>604</v>
      </c>
      <c r="E104" s="77" t="s">
        <v>26</v>
      </c>
      <c r="F104">
        <v>68</v>
      </c>
      <c r="G104" s="81">
        <v>0</v>
      </c>
      <c r="H104" s="81">
        <v>0</v>
      </c>
      <c r="I104" s="81">
        <v>0</v>
      </c>
      <c r="J104" s="81">
        <v>0</v>
      </c>
      <c r="K104" s="81">
        <v>0</v>
      </c>
      <c r="L104" s="81">
        <v>0</v>
      </c>
      <c r="M104" s="81">
        <v>0</v>
      </c>
      <c r="N104" s="81">
        <v>0</v>
      </c>
    </row>
    <row r="105" spans="1:14">
      <c r="A105" s="81" t="s">
        <v>1004</v>
      </c>
      <c r="B105" s="81" t="s">
        <v>1005</v>
      </c>
      <c r="C105" s="82">
        <v>38356</v>
      </c>
      <c r="D105" s="81" t="s">
        <v>606</v>
      </c>
      <c r="E105" s="77" t="s">
        <v>19</v>
      </c>
      <c r="F105">
        <v>78</v>
      </c>
      <c r="G105" s="81">
        <v>2</v>
      </c>
      <c r="H105" s="81">
        <v>0</v>
      </c>
      <c r="I105" s="81">
        <v>4</v>
      </c>
      <c r="J105" s="81">
        <v>4</v>
      </c>
      <c r="K105" s="81">
        <v>1</v>
      </c>
      <c r="L105" s="81">
        <v>2</v>
      </c>
      <c r="M105" s="81">
        <v>0</v>
      </c>
      <c r="N105" s="81">
        <v>0</v>
      </c>
    </row>
    <row r="106" spans="1:14">
      <c r="A106" s="81" t="s">
        <v>1004</v>
      </c>
      <c r="B106" s="81" t="s">
        <v>196</v>
      </c>
      <c r="C106" s="82">
        <v>38353</v>
      </c>
      <c r="D106" s="81" t="s">
        <v>606</v>
      </c>
      <c r="E106" s="77" t="s">
        <v>24</v>
      </c>
      <c r="F106">
        <f>90-60</f>
        <v>30</v>
      </c>
      <c r="G106" s="81">
        <v>0</v>
      </c>
      <c r="H106" s="81">
        <v>0</v>
      </c>
      <c r="I106" s="81">
        <v>1</v>
      </c>
      <c r="J106" s="81">
        <v>0</v>
      </c>
      <c r="K106" s="81">
        <v>0</v>
      </c>
      <c r="L106" s="81">
        <v>1</v>
      </c>
      <c r="M106" s="81">
        <v>0</v>
      </c>
      <c r="N106" s="81">
        <v>0</v>
      </c>
    </row>
    <row r="107" spans="1:14">
      <c r="A107" s="81" t="s">
        <v>1004</v>
      </c>
      <c r="B107" s="81" t="s">
        <v>253</v>
      </c>
      <c r="C107" s="82">
        <v>38349</v>
      </c>
      <c r="D107" s="81" t="s">
        <v>606</v>
      </c>
      <c r="E107" s="77" t="s">
        <v>82</v>
      </c>
      <c r="F107">
        <v>57</v>
      </c>
      <c r="G107" s="81">
        <v>0</v>
      </c>
      <c r="H107" s="81">
        <v>0</v>
      </c>
      <c r="I107" s="81">
        <v>3</v>
      </c>
      <c r="J107" s="81">
        <v>2</v>
      </c>
      <c r="K107" s="81">
        <v>1</v>
      </c>
      <c r="L107" s="81">
        <v>2</v>
      </c>
      <c r="M107" s="81">
        <v>0</v>
      </c>
      <c r="N107" s="81">
        <v>0</v>
      </c>
    </row>
    <row r="108" spans="1:14">
      <c r="A108" s="81" t="s">
        <v>1004</v>
      </c>
      <c r="B108" s="81" t="s">
        <v>625</v>
      </c>
      <c r="C108" s="82">
        <v>38347</v>
      </c>
      <c r="D108" s="81" t="s">
        <v>606</v>
      </c>
      <c r="E108" s="77" t="s">
        <v>31</v>
      </c>
      <c r="F108">
        <f>90-65</f>
        <v>25</v>
      </c>
      <c r="G108" s="81">
        <v>0</v>
      </c>
      <c r="H108" s="81">
        <v>0</v>
      </c>
      <c r="I108" s="81">
        <v>1</v>
      </c>
      <c r="J108" s="81">
        <v>0</v>
      </c>
      <c r="K108" s="81">
        <v>0</v>
      </c>
      <c r="L108" s="81">
        <v>0</v>
      </c>
      <c r="M108" s="81">
        <v>0</v>
      </c>
      <c r="N108" s="81">
        <v>0</v>
      </c>
    </row>
    <row r="109" spans="1:14">
      <c r="A109" s="81" t="s">
        <v>1004</v>
      </c>
      <c r="B109" s="81" t="s">
        <v>652</v>
      </c>
      <c r="C109" s="82">
        <v>38339</v>
      </c>
      <c r="D109" s="81" t="s">
        <v>606</v>
      </c>
      <c r="E109" s="77" t="s">
        <v>51</v>
      </c>
      <c r="F109">
        <f>90-59</f>
        <v>31</v>
      </c>
      <c r="G109" s="81">
        <v>1</v>
      </c>
      <c r="H109" s="81">
        <v>0</v>
      </c>
      <c r="I109" s="81">
        <v>1</v>
      </c>
      <c r="J109" s="81">
        <v>1</v>
      </c>
      <c r="K109" s="81">
        <v>1</v>
      </c>
      <c r="L109" s="81">
        <v>0</v>
      </c>
      <c r="M109" s="81">
        <v>0</v>
      </c>
      <c r="N109" s="81">
        <v>0</v>
      </c>
    </row>
    <row r="110" spans="1:14">
      <c r="A110" s="81" t="s">
        <v>1004</v>
      </c>
      <c r="B110" s="81" t="s">
        <v>502</v>
      </c>
      <c r="C110" s="82">
        <v>38333</v>
      </c>
      <c r="D110" s="81" t="s">
        <v>606</v>
      </c>
      <c r="E110" s="77" t="s">
        <v>53</v>
      </c>
      <c r="F110">
        <f>90-45</f>
        <v>45</v>
      </c>
      <c r="G110" s="81">
        <v>0</v>
      </c>
      <c r="H110" s="81">
        <v>0</v>
      </c>
      <c r="I110" s="81">
        <v>0</v>
      </c>
      <c r="J110" s="81">
        <v>0</v>
      </c>
      <c r="K110" s="81">
        <v>2</v>
      </c>
      <c r="L110" s="81">
        <v>2</v>
      </c>
      <c r="M110" s="81">
        <v>1</v>
      </c>
      <c r="N110" s="81">
        <v>0</v>
      </c>
    </row>
    <row r="111" spans="1:14">
      <c r="A111" s="81" t="s">
        <v>1004</v>
      </c>
      <c r="B111" s="81" t="s">
        <v>476</v>
      </c>
      <c r="C111" s="82">
        <v>38328</v>
      </c>
      <c r="D111" s="81" t="s">
        <v>151</v>
      </c>
      <c r="E111" s="77" t="s">
        <v>85</v>
      </c>
      <c r="F111">
        <v>77</v>
      </c>
      <c r="G111" s="81">
        <v>0</v>
      </c>
      <c r="H111" s="81">
        <v>0</v>
      </c>
      <c r="I111" s="81">
        <v>0</v>
      </c>
      <c r="J111" s="81">
        <v>0</v>
      </c>
      <c r="K111" s="81">
        <v>0</v>
      </c>
      <c r="L111" s="81">
        <v>0</v>
      </c>
      <c r="M111" s="81">
        <v>0</v>
      </c>
      <c r="N111" s="81">
        <v>0</v>
      </c>
    </row>
    <row r="112" spans="1:14">
      <c r="A112" s="81" t="s">
        <v>1004</v>
      </c>
      <c r="B112" s="81" t="s">
        <v>639</v>
      </c>
      <c r="C112" s="82">
        <v>38325</v>
      </c>
      <c r="D112" s="81" t="s">
        <v>606</v>
      </c>
      <c r="E112" s="77" t="s">
        <v>51</v>
      </c>
      <c r="F112">
        <f>90-45</f>
        <v>45</v>
      </c>
      <c r="G112" s="81">
        <v>1</v>
      </c>
      <c r="H112" s="81">
        <v>1</v>
      </c>
      <c r="I112" s="81">
        <v>1</v>
      </c>
      <c r="J112" s="81">
        <v>1</v>
      </c>
      <c r="K112" s="81">
        <v>1</v>
      </c>
      <c r="L112" s="81">
        <v>0</v>
      </c>
      <c r="M112" s="81">
        <v>0</v>
      </c>
      <c r="N112" s="81">
        <v>0</v>
      </c>
    </row>
    <row r="113" spans="1:14">
      <c r="A113" s="81" t="s">
        <v>1004</v>
      </c>
      <c r="B113" s="81" t="s">
        <v>614</v>
      </c>
      <c r="C113" s="82">
        <v>38321</v>
      </c>
      <c r="D113" s="81" t="s">
        <v>627</v>
      </c>
      <c r="E113" s="77" t="s">
        <v>38</v>
      </c>
      <c r="F113">
        <v>58</v>
      </c>
      <c r="G113" s="81">
        <v>0</v>
      </c>
      <c r="H113" s="81">
        <v>0</v>
      </c>
      <c r="I113" s="81">
        <v>0</v>
      </c>
      <c r="J113" s="81">
        <v>0</v>
      </c>
      <c r="K113" s="81">
        <v>0</v>
      </c>
      <c r="L113" s="81">
        <v>0</v>
      </c>
      <c r="M113" s="81">
        <v>0</v>
      </c>
      <c r="N113" s="81">
        <v>0</v>
      </c>
    </row>
    <row r="114" spans="1:14">
      <c r="A114" s="81" t="s">
        <v>1004</v>
      </c>
      <c r="B114" s="81" t="s">
        <v>633</v>
      </c>
      <c r="C114" s="82">
        <v>38318</v>
      </c>
      <c r="D114" s="81" t="s">
        <v>606</v>
      </c>
      <c r="E114" s="77" t="s">
        <v>95</v>
      </c>
      <c r="F114">
        <f>90-60</f>
        <v>30</v>
      </c>
      <c r="G114" s="81">
        <v>0</v>
      </c>
      <c r="H114" s="81">
        <v>0</v>
      </c>
      <c r="I114" s="81">
        <v>0</v>
      </c>
      <c r="J114" s="81">
        <v>0</v>
      </c>
      <c r="K114" s="81">
        <v>0</v>
      </c>
      <c r="L114" s="81">
        <v>0</v>
      </c>
      <c r="M114" s="81">
        <v>0</v>
      </c>
      <c r="N114" s="81">
        <v>0</v>
      </c>
    </row>
    <row r="115" spans="1:14">
      <c r="A115" s="81" t="s">
        <v>1004</v>
      </c>
      <c r="B115" s="81" t="s">
        <v>1062</v>
      </c>
      <c r="C115" s="82">
        <v>38315</v>
      </c>
      <c r="D115" s="81" t="s">
        <v>151</v>
      </c>
      <c r="E115" s="77" t="s">
        <v>33</v>
      </c>
      <c r="F115">
        <f>90-62</f>
        <v>28</v>
      </c>
      <c r="G115" s="81">
        <v>0</v>
      </c>
      <c r="H115" s="81">
        <v>0</v>
      </c>
      <c r="I115" s="81">
        <v>0</v>
      </c>
      <c r="J115" s="81">
        <v>0</v>
      </c>
      <c r="K115" s="81">
        <v>0</v>
      </c>
      <c r="L115" s="81">
        <v>0</v>
      </c>
      <c r="M115" s="81">
        <v>0</v>
      </c>
      <c r="N115" s="81">
        <v>0</v>
      </c>
    </row>
    <row r="116" spans="1:14">
      <c r="A116" s="81" t="s">
        <v>1004</v>
      </c>
      <c r="B116" s="81" t="s">
        <v>199</v>
      </c>
      <c r="C116" s="82">
        <v>38263</v>
      </c>
      <c r="D116" s="81" t="s">
        <v>606</v>
      </c>
      <c r="E116" s="77" t="s">
        <v>31</v>
      </c>
      <c r="F116">
        <v>37</v>
      </c>
      <c r="G116" s="81">
        <v>0</v>
      </c>
      <c r="H116" s="81">
        <v>0</v>
      </c>
      <c r="I116" s="81">
        <v>1</v>
      </c>
      <c r="J116" s="81">
        <v>0</v>
      </c>
      <c r="K116" s="81">
        <v>2</v>
      </c>
      <c r="L116" s="81">
        <v>0</v>
      </c>
      <c r="M116" s="81">
        <v>0</v>
      </c>
      <c r="N116" s="81">
        <v>0</v>
      </c>
    </row>
    <row r="117" spans="1:14">
      <c r="A117" s="81" t="s">
        <v>1004</v>
      </c>
      <c r="B117" s="81" t="s">
        <v>612</v>
      </c>
      <c r="C117" s="82">
        <v>38259</v>
      </c>
      <c r="D117" s="81" t="s">
        <v>151</v>
      </c>
      <c r="E117" s="77" t="s">
        <v>26</v>
      </c>
      <c r="F117">
        <v>90</v>
      </c>
      <c r="G117" s="81">
        <v>1</v>
      </c>
      <c r="H117" s="81">
        <v>0</v>
      </c>
      <c r="I117" s="81">
        <v>0</v>
      </c>
      <c r="J117" s="81">
        <v>0</v>
      </c>
      <c r="K117" s="81">
        <v>0</v>
      </c>
      <c r="L117" s="81">
        <v>0</v>
      </c>
      <c r="M117" s="81">
        <v>0</v>
      </c>
      <c r="N117" s="81">
        <v>0</v>
      </c>
    </row>
    <row r="118" spans="1:14">
      <c r="A118" s="81" t="s">
        <v>1004</v>
      </c>
      <c r="B118" s="81" t="s">
        <v>1009</v>
      </c>
      <c r="C118" s="82">
        <v>38255</v>
      </c>
      <c r="D118" s="81" t="s">
        <v>606</v>
      </c>
      <c r="E118" s="77" t="s">
        <v>24</v>
      </c>
      <c r="F118">
        <v>90</v>
      </c>
      <c r="G118" s="81">
        <v>1</v>
      </c>
      <c r="H118" s="81">
        <v>0</v>
      </c>
      <c r="I118" s="81">
        <v>4</v>
      </c>
      <c r="J118" s="81">
        <v>2</v>
      </c>
      <c r="K118" s="81">
        <v>3</v>
      </c>
      <c r="L118" s="81">
        <v>2</v>
      </c>
      <c r="M118" s="81">
        <v>0</v>
      </c>
      <c r="N118" s="81">
        <v>0</v>
      </c>
    </row>
    <row r="119" spans="1:14">
      <c r="A119" s="81" t="s">
        <v>1004</v>
      </c>
      <c r="B119" s="81" t="s">
        <v>610</v>
      </c>
      <c r="C119" s="82">
        <v>38249</v>
      </c>
      <c r="D119" s="81" t="s">
        <v>606</v>
      </c>
      <c r="E119" s="77" t="s">
        <v>33</v>
      </c>
      <c r="F119">
        <v>90</v>
      </c>
      <c r="G119" s="81">
        <v>0</v>
      </c>
      <c r="H119" s="81">
        <v>0</v>
      </c>
      <c r="I119" s="81">
        <v>6</v>
      </c>
      <c r="J119" s="81">
        <v>2</v>
      </c>
      <c r="K119" s="81">
        <v>0</v>
      </c>
      <c r="L119" s="81">
        <v>2</v>
      </c>
      <c r="M119" s="81">
        <v>0</v>
      </c>
      <c r="N119" s="81">
        <v>0</v>
      </c>
    </row>
    <row r="120" spans="1:14">
      <c r="A120" s="81" t="s">
        <v>1004</v>
      </c>
      <c r="B120" s="81" t="s">
        <v>1063</v>
      </c>
      <c r="C120" s="82">
        <v>38244</v>
      </c>
      <c r="D120" s="81" t="s">
        <v>151</v>
      </c>
      <c r="E120" s="77" t="s">
        <v>67</v>
      </c>
      <c r="F120">
        <v>81</v>
      </c>
      <c r="G120" s="81">
        <v>2</v>
      </c>
      <c r="H120" s="81">
        <v>0</v>
      </c>
      <c r="I120" s="81">
        <v>0</v>
      </c>
      <c r="J120" s="81">
        <v>0</v>
      </c>
      <c r="K120" s="81">
        <v>0</v>
      </c>
      <c r="L120" s="81">
        <v>0</v>
      </c>
      <c r="M120" s="81">
        <v>0</v>
      </c>
      <c r="N120" s="81">
        <v>0</v>
      </c>
    </row>
    <row r="121" spans="1:14">
      <c r="A121" s="81" t="s">
        <v>1004</v>
      </c>
      <c r="B121" s="81" t="s">
        <v>605</v>
      </c>
      <c r="C121" s="82">
        <v>38241</v>
      </c>
      <c r="D121" s="81" t="s">
        <v>606</v>
      </c>
      <c r="E121" s="77" t="s">
        <v>33</v>
      </c>
      <c r="F121">
        <v>90</v>
      </c>
      <c r="G121" s="81">
        <v>0</v>
      </c>
      <c r="H121" s="81">
        <v>0</v>
      </c>
      <c r="I121" s="81">
        <v>4</v>
      </c>
      <c r="J121" s="81">
        <v>3</v>
      </c>
      <c r="K121" s="81">
        <v>0</v>
      </c>
      <c r="L121" s="81">
        <v>0</v>
      </c>
      <c r="M121" s="81">
        <v>1</v>
      </c>
      <c r="N121" s="81">
        <v>0</v>
      </c>
    </row>
    <row r="122" spans="1:14">
      <c r="A122" s="81" t="s">
        <v>1004</v>
      </c>
      <c r="B122" s="81" t="s">
        <v>620</v>
      </c>
      <c r="C122" s="82">
        <v>38227</v>
      </c>
      <c r="D122" s="81" t="s">
        <v>606</v>
      </c>
      <c r="E122" s="77" t="s">
        <v>63</v>
      </c>
      <c r="F122">
        <v>90</v>
      </c>
      <c r="G122" s="81">
        <v>0</v>
      </c>
      <c r="H122" s="81">
        <v>0</v>
      </c>
      <c r="I122" s="81">
        <v>1</v>
      </c>
      <c r="J122" s="81">
        <v>0</v>
      </c>
      <c r="K122" s="81">
        <v>4</v>
      </c>
      <c r="L122" s="81">
        <v>3</v>
      </c>
      <c r="M122" s="81">
        <v>0</v>
      </c>
      <c r="N122" s="81">
        <v>0</v>
      </c>
    </row>
    <row r="123" spans="1:14">
      <c r="A123" s="81" t="s">
        <v>1004</v>
      </c>
      <c r="B123" s="81" t="s">
        <v>641</v>
      </c>
      <c r="C123" s="82">
        <v>38223</v>
      </c>
      <c r="D123" s="81" t="s">
        <v>606</v>
      </c>
      <c r="E123" s="77" t="s">
        <v>82</v>
      </c>
      <c r="F123">
        <v>74</v>
      </c>
      <c r="G123" s="81">
        <v>1</v>
      </c>
      <c r="H123" s="81">
        <v>0</v>
      </c>
      <c r="I123" s="81">
        <v>3</v>
      </c>
      <c r="J123" s="81">
        <v>3</v>
      </c>
      <c r="K123" s="81">
        <v>4</v>
      </c>
      <c r="L123" s="81">
        <v>1</v>
      </c>
      <c r="M123" s="81">
        <v>0</v>
      </c>
      <c r="N123" s="81">
        <v>0</v>
      </c>
    </row>
    <row r="124" spans="1:14">
      <c r="A124" s="81" t="s">
        <v>1004</v>
      </c>
      <c r="B124" s="81" t="s">
        <v>609</v>
      </c>
      <c r="C124" s="82">
        <v>38220</v>
      </c>
      <c r="D124" s="81" t="s">
        <v>606</v>
      </c>
      <c r="E124" s="77" t="s">
        <v>24</v>
      </c>
      <c r="F124">
        <v>90</v>
      </c>
      <c r="G124" s="81">
        <v>0</v>
      </c>
      <c r="H124" s="81">
        <v>0</v>
      </c>
      <c r="I124" s="81">
        <v>2</v>
      </c>
      <c r="J124" s="81">
        <v>0</v>
      </c>
      <c r="K124" s="81">
        <v>1</v>
      </c>
      <c r="L124" s="81">
        <v>1</v>
      </c>
      <c r="M124" s="81">
        <v>0</v>
      </c>
      <c r="N124" s="81">
        <v>0</v>
      </c>
    </row>
    <row r="125" spans="1:14">
      <c r="A125" s="81" t="s">
        <v>1004</v>
      </c>
      <c r="B125" s="81" t="s">
        <v>284</v>
      </c>
      <c r="C125" s="82">
        <v>38214</v>
      </c>
      <c r="D125" s="81" t="s">
        <v>606</v>
      </c>
      <c r="E125" s="77" t="s">
        <v>31</v>
      </c>
      <c r="F125">
        <v>69</v>
      </c>
      <c r="G125" s="81">
        <v>0</v>
      </c>
      <c r="H125" s="81">
        <v>1</v>
      </c>
      <c r="I125" s="81">
        <v>2</v>
      </c>
      <c r="J125" s="81">
        <v>1</v>
      </c>
      <c r="K125" s="81">
        <v>4</v>
      </c>
      <c r="L125" s="81">
        <v>1</v>
      </c>
      <c r="M125" s="81">
        <v>0</v>
      </c>
      <c r="N125" s="81">
        <v>0</v>
      </c>
    </row>
    <row r="126" spans="1:14">
      <c r="A126" s="81" t="s">
        <v>1004</v>
      </c>
      <c r="B126" s="81" t="s">
        <v>284</v>
      </c>
      <c r="C126" s="82">
        <v>38836</v>
      </c>
      <c r="D126" s="81" t="s">
        <v>606</v>
      </c>
      <c r="E126" s="77" t="s">
        <v>59</v>
      </c>
      <c r="F126">
        <v>84</v>
      </c>
      <c r="G126" s="81">
        <v>0</v>
      </c>
      <c r="H126" s="81">
        <v>1</v>
      </c>
      <c r="I126" s="81">
        <v>1</v>
      </c>
      <c r="J126" s="81">
        <v>0</v>
      </c>
      <c r="K126" s="81">
        <v>1</v>
      </c>
      <c r="L126" s="81">
        <v>3</v>
      </c>
      <c r="M126" s="81">
        <v>0</v>
      </c>
      <c r="N126" s="81">
        <v>0</v>
      </c>
    </row>
    <row r="127" spans="1:14">
      <c r="A127" s="81" t="s">
        <v>1004</v>
      </c>
      <c r="B127" s="81" t="s">
        <v>199</v>
      </c>
      <c r="C127" s="82">
        <v>38829</v>
      </c>
      <c r="D127" s="81" t="s">
        <v>604</v>
      </c>
      <c r="E127" s="77" t="s">
        <v>40</v>
      </c>
      <c r="F127">
        <v>90</v>
      </c>
      <c r="G127" s="81">
        <v>1</v>
      </c>
      <c r="H127" s="81">
        <v>0</v>
      </c>
      <c r="I127" s="81">
        <v>4</v>
      </c>
      <c r="J127" s="81">
        <v>1</v>
      </c>
      <c r="K127" s="81">
        <v>2</v>
      </c>
      <c r="L127" s="81">
        <v>1</v>
      </c>
      <c r="M127" s="81">
        <v>1</v>
      </c>
      <c r="N127" s="81">
        <v>0</v>
      </c>
    </row>
    <row r="128" spans="1:14">
      <c r="A128" s="81" t="s">
        <v>1004</v>
      </c>
      <c r="B128" s="81" t="s">
        <v>623</v>
      </c>
      <c r="C128" s="82">
        <v>38824</v>
      </c>
      <c r="D128" s="81" t="s">
        <v>606</v>
      </c>
      <c r="E128" s="77" t="s">
        <v>59</v>
      </c>
      <c r="F128">
        <v>90</v>
      </c>
      <c r="G128" s="81">
        <v>1</v>
      </c>
      <c r="H128" s="81">
        <v>1</v>
      </c>
      <c r="I128" s="81">
        <v>1</v>
      </c>
      <c r="J128" s="81">
        <v>1</v>
      </c>
      <c r="K128" s="81">
        <v>1</v>
      </c>
      <c r="L128" s="81">
        <v>1</v>
      </c>
      <c r="M128" s="81">
        <v>0</v>
      </c>
      <c r="N128" s="81">
        <v>0</v>
      </c>
    </row>
    <row r="129" spans="1:14">
      <c r="A129" s="81" t="s">
        <v>1004</v>
      </c>
      <c r="B129" s="81" t="s">
        <v>649</v>
      </c>
      <c r="C129" s="82">
        <v>38822</v>
      </c>
      <c r="D129" s="81" t="s">
        <v>606</v>
      </c>
      <c r="E129" s="77" t="s">
        <v>82</v>
      </c>
      <c r="F129">
        <v>85</v>
      </c>
      <c r="G129" s="81">
        <v>0</v>
      </c>
      <c r="H129" s="81">
        <v>0</v>
      </c>
      <c r="I129" s="81">
        <v>1</v>
      </c>
      <c r="J129" s="81">
        <v>1</v>
      </c>
      <c r="K129" s="81">
        <v>3</v>
      </c>
      <c r="L129" s="81">
        <v>2</v>
      </c>
      <c r="M129" s="81">
        <v>1</v>
      </c>
      <c r="N129" s="81">
        <v>0</v>
      </c>
    </row>
    <row r="130" spans="1:14">
      <c r="A130" s="81" t="s">
        <v>1004</v>
      </c>
      <c r="B130" s="81" t="s">
        <v>658</v>
      </c>
      <c r="C130" s="82">
        <v>38816</v>
      </c>
      <c r="D130" s="81" t="s">
        <v>606</v>
      </c>
      <c r="E130" s="77" t="s">
        <v>103</v>
      </c>
      <c r="F130">
        <v>90</v>
      </c>
      <c r="G130" s="81">
        <v>1</v>
      </c>
      <c r="H130" s="81">
        <v>1</v>
      </c>
      <c r="I130" s="81">
        <v>3</v>
      </c>
      <c r="J130" s="81">
        <v>2</v>
      </c>
      <c r="K130" s="81">
        <v>1</v>
      </c>
      <c r="L130" s="81">
        <v>2</v>
      </c>
      <c r="M130" s="81">
        <v>0</v>
      </c>
      <c r="N130" s="81">
        <v>0</v>
      </c>
    </row>
    <row r="131" spans="1:14">
      <c r="A131" s="81" t="s">
        <v>1004</v>
      </c>
      <c r="B131" s="81" t="s">
        <v>609</v>
      </c>
      <c r="C131" s="82">
        <v>38808</v>
      </c>
      <c r="D131" s="81" t="s">
        <v>606</v>
      </c>
      <c r="E131" s="77" t="s">
        <v>33</v>
      </c>
      <c r="F131">
        <v>90</v>
      </c>
      <c r="G131" s="81">
        <v>0</v>
      </c>
      <c r="H131" s="81">
        <v>0</v>
      </c>
      <c r="I131" s="81">
        <v>3</v>
      </c>
      <c r="J131" s="81">
        <v>1</v>
      </c>
      <c r="K131" s="81">
        <v>1</v>
      </c>
      <c r="L131" s="81">
        <v>0</v>
      </c>
      <c r="M131" s="81">
        <v>0</v>
      </c>
      <c r="N131" s="81">
        <v>0</v>
      </c>
    </row>
    <row r="132" spans="1:14">
      <c r="A132" s="81" t="s">
        <v>1004</v>
      </c>
      <c r="B132" s="81" t="s">
        <v>616</v>
      </c>
      <c r="C132" s="82">
        <v>38801</v>
      </c>
      <c r="D132" s="81" t="s">
        <v>606</v>
      </c>
      <c r="E132" s="77" t="s">
        <v>19</v>
      </c>
      <c r="F132">
        <v>90</v>
      </c>
      <c r="G132" s="81">
        <v>2</v>
      </c>
      <c r="H132" s="81">
        <v>0</v>
      </c>
      <c r="I132" s="81">
        <v>6</v>
      </c>
      <c r="J132" s="81">
        <v>4</v>
      </c>
      <c r="K132" s="81">
        <v>0</v>
      </c>
      <c r="L132" s="81">
        <v>2</v>
      </c>
      <c r="M132" s="81">
        <v>0</v>
      </c>
      <c r="N132" s="81">
        <v>0</v>
      </c>
    </row>
    <row r="133" spans="1:14">
      <c r="A133" s="81" t="s">
        <v>1004</v>
      </c>
      <c r="B133" s="81" t="s">
        <v>639</v>
      </c>
      <c r="C133" s="82">
        <v>38798</v>
      </c>
      <c r="D133" s="81" t="s">
        <v>604</v>
      </c>
      <c r="E133" s="77" t="s">
        <v>31</v>
      </c>
      <c r="F133">
        <v>90</v>
      </c>
      <c r="G133" s="81">
        <v>0</v>
      </c>
      <c r="H133" s="81">
        <v>0</v>
      </c>
      <c r="I133" s="81">
        <v>3</v>
      </c>
      <c r="J133" s="81">
        <v>3</v>
      </c>
      <c r="K133" s="81">
        <v>3</v>
      </c>
      <c r="L133" s="81">
        <v>5</v>
      </c>
      <c r="M133" s="81">
        <v>1</v>
      </c>
      <c r="N133" s="81">
        <v>0</v>
      </c>
    </row>
    <row r="134" spans="1:14">
      <c r="A134" s="81" t="s">
        <v>1004</v>
      </c>
      <c r="B134" s="81" t="s">
        <v>614</v>
      </c>
      <c r="C134" s="82">
        <v>38795</v>
      </c>
      <c r="D134" s="81" t="s">
        <v>606</v>
      </c>
      <c r="E134" s="77" t="s">
        <v>17</v>
      </c>
      <c r="F134">
        <f>90-25</f>
        <v>65</v>
      </c>
      <c r="G134" s="81">
        <v>0</v>
      </c>
      <c r="H134" s="81">
        <v>0</v>
      </c>
      <c r="I134" s="81">
        <v>3</v>
      </c>
      <c r="J134" s="81">
        <v>1</v>
      </c>
      <c r="K134" s="81">
        <v>1</v>
      </c>
      <c r="L134" s="81">
        <v>1</v>
      </c>
      <c r="M134" s="81">
        <v>1</v>
      </c>
      <c r="N134" s="81">
        <v>0</v>
      </c>
    </row>
    <row r="135" spans="1:14">
      <c r="A135" s="81" t="s">
        <v>1004</v>
      </c>
      <c r="B135" s="81" t="s">
        <v>610</v>
      </c>
      <c r="C135" s="82">
        <v>38787</v>
      </c>
      <c r="D135" s="81" t="s">
        <v>606</v>
      </c>
      <c r="E135" s="77" t="s">
        <v>63</v>
      </c>
      <c r="F135">
        <f>90-67</f>
        <v>23</v>
      </c>
      <c r="G135" s="81">
        <v>0</v>
      </c>
      <c r="H135" s="81">
        <v>0</v>
      </c>
      <c r="I135" s="81">
        <v>3</v>
      </c>
      <c r="J135" s="81">
        <v>2</v>
      </c>
      <c r="K135" s="81">
        <v>0</v>
      </c>
      <c r="L135" s="81">
        <v>1</v>
      </c>
      <c r="M135" s="81">
        <v>1</v>
      </c>
      <c r="N135" s="81">
        <v>0</v>
      </c>
    </row>
    <row r="136" spans="1:14">
      <c r="A136" s="81" t="s">
        <v>1004</v>
      </c>
      <c r="B136" s="81" t="s">
        <v>459</v>
      </c>
      <c r="C136" s="82">
        <v>38783</v>
      </c>
      <c r="D136" s="81" t="s">
        <v>151</v>
      </c>
      <c r="E136" s="77" t="s">
        <v>389</v>
      </c>
      <c r="F136">
        <v>58</v>
      </c>
      <c r="G136" s="81">
        <v>0</v>
      </c>
      <c r="H136" s="81">
        <v>0</v>
      </c>
      <c r="I136" s="81">
        <v>1</v>
      </c>
      <c r="J136" s="81">
        <v>1</v>
      </c>
      <c r="K136" s="81">
        <v>4</v>
      </c>
      <c r="L136" s="81">
        <v>0</v>
      </c>
      <c r="M136" s="81">
        <v>0</v>
      </c>
      <c r="N136" s="81">
        <v>0</v>
      </c>
    </row>
    <row r="137" spans="1:14">
      <c r="A137" s="81" t="s">
        <v>1004</v>
      </c>
      <c r="B137" s="81" t="s">
        <v>626</v>
      </c>
      <c r="C137" s="82">
        <v>38780</v>
      </c>
      <c r="D137" s="81" t="s">
        <v>606</v>
      </c>
      <c r="E137" s="77" t="s">
        <v>38</v>
      </c>
      <c r="F137">
        <v>84</v>
      </c>
      <c r="G137" s="81">
        <v>1</v>
      </c>
      <c r="H137" s="81">
        <v>1</v>
      </c>
      <c r="I137" s="81">
        <v>2</v>
      </c>
      <c r="J137" s="81">
        <v>2</v>
      </c>
      <c r="K137" s="81">
        <v>2</v>
      </c>
      <c r="L137" s="81">
        <v>0</v>
      </c>
      <c r="M137" s="81">
        <v>0</v>
      </c>
      <c r="N137" s="81">
        <v>0</v>
      </c>
    </row>
    <row r="138" spans="1:14">
      <c r="A138" s="81" t="s">
        <v>1004</v>
      </c>
      <c r="B138" s="81" t="s">
        <v>629</v>
      </c>
      <c r="C138" s="82">
        <v>38773</v>
      </c>
      <c r="D138" s="81" t="s">
        <v>606</v>
      </c>
      <c r="E138" s="77" t="s">
        <v>19</v>
      </c>
      <c r="F138">
        <v>90</v>
      </c>
      <c r="G138" s="81">
        <v>0</v>
      </c>
      <c r="H138" s="81">
        <v>1</v>
      </c>
      <c r="I138" s="81">
        <v>2</v>
      </c>
      <c r="J138" s="81">
        <v>1</v>
      </c>
      <c r="K138" s="81">
        <v>0</v>
      </c>
      <c r="L138" s="81">
        <v>1</v>
      </c>
      <c r="M138" s="81">
        <v>0</v>
      </c>
      <c r="N138" s="81">
        <v>0</v>
      </c>
    </row>
    <row r="139" spans="1:14">
      <c r="A139" s="81" t="s">
        <v>1004</v>
      </c>
      <c r="B139" s="81" t="s">
        <v>464</v>
      </c>
      <c r="C139" s="82">
        <v>38770</v>
      </c>
      <c r="D139" s="81" t="s">
        <v>151</v>
      </c>
      <c r="E139" s="77" t="s">
        <v>40</v>
      </c>
      <c r="F139">
        <f>90-45</f>
        <v>45</v>
      </c>
      <c r="G139" s="81">
        <v>0</v>
      </c>
      <c r="H139" s="81">
        <v>0</v>
      </c>
      <c r="I139" s="81">
        <v>2</v>
      </c>
      <c r="J139" s="81">
        <v>1</v>
      </c>
      <c r="K139" s="81">
        <v>2</v>
      </c>
      <c r="L139" s="81">
        <v>0</v>
      </c>
      <c r="M139" s="81">
        <v>0</v>
      </c>
      <c r="N139" s="81">
        <v>0</v>
      </c>
    </row>
    <row r="140" spans="1:14">
      <c r="A140" s="81" t="s">
        <v>1004</v>
      </c>
      <c r="B140" s="81" t="s">
        <v>1086</v>
      </c>
      <c r="C140" s="82">
        <v>38767</v>
      </c>
      <c r="D140" s="81" t="s">
        <v>604</v>
      </c>
      <c r="E140" s="77" t="s">
        <v>26</v>
      </c>
      <c r="F140">
        <v>90</v>
      </c>
      <c r="G140" s="81">
        <v>0</v>
      </c>
      <c r="H140" s="81">
        <v>0</v>
      </c>
      <c r="I140" s="81">
        <v>1</v>
      </c>
      <c r="J140" s="81">
        <v>0</v>
      </c>
      <c r="K140" s="81">
        <v>2</v>
      </c>
      <c r="L140" s="81">
        <v>0</v>
      </c>
      <c r="M140" s="81">
        <v>0</v>
      </c>
      <c r="N140" s="81">
        <v>0</v>
      </c>
    </row>
    <row r="141" spans="1:14">
      <c r="A141" s="81" t="s">
        <v>1004</v>
      </c>
      <c r="B141" s="81" t="s">
        <v>662</v>
      </c>
      <c r="C141" s="82">
        <v>38719</v>
      </c>
      <c r="D141" s="81" t="s">
        <v>606</v>
      </c>
      <c r="E141" s="77" t="s">
        <v>107</v>
      </c>
      <c r="F141">
        <v>90</v>
      </c>
      <c r="G141" s="81">
        <v>1</v>
      </c>
      <c r="H141" s="81">
        <v>0</v>
      </c>
      <c r="I141" s="81">
        <v>3</v>
      </c>
      <c r="J141" s="81">
        <v>3</v>
      </c>
      <c r="K141" s="81">
        <v>2</v>
      </c>
      <c r="L141" s="81">
        <v>1</v>
      </c>
      <c r="M141" s="81">
        <v>0</v>
      </c>
      <c r="N141" s="81">
        <v>0</v>
      </c>
    </row>
    <row r="142" spans="1:14">
      <c r="A142" s="81" t="s">
        <v>1004</v>
      </c>
      <c r="B142" s="81" t="s">
        <v>631</v>
      </c>
      <c r="C142" s="82">
        <v>38717</v>
      </c>
      <c r="D142" s="81" t="s">
        <v>606</v>
      </c>
      <c r="E142" s="77" t="s">
        <v>19</v>
      </c>
      <c r="F142">
        <f>90-69</f>
        <v>21</v>
      </c>
      <c r="G142" s="81">
        <v>0</v>
      </c>
      <c r="H142" s="81">
        <v>0</v>
      </c>
      <c r="I142" s="81">
        <v>0</v>
      </c>
      <c r="J142" s="81">
        <v>0</v>
      </c>
      <c r="K142" s="81">
        <v>0</v>
      </c>
      <c r="L142" s="81">
        <v>2</v>
      </c>
      <c r="M142" s="81">
        <v>0</v>
      </c>
      <c r="N142" s="81">
        <v>0</v>
      </c>
    </row>
    <row r="143" spans="1:14">
      <c r="A143" s="81" t="s">
        <v>1004</v>
      </c>
      <c r="B143" s="81" t="s">
        <v>611</v>
      </c>
      <c r="C143" s="82">
        <v>38714</v>
      </c>
      <c r="D143" s="81" t="s">
        <v>606</v>
      </c>
      <c r="E143" s="77" t="s">
        <v>24</v>
      </c>
      <c r="F143">
        <v>57</v>
      </c>
      <c r="G143" s="81">
        <v>0</v>
      </c>
      <c r="H143" s="81">
        <v>0</v>
      </c>
      <c r="I143" s="81">
        <v>2</v>
      </c>
      <c r="J143" s="81">
        <v>0</v>
      </c>
      <c r="K143" s="81">
        <v>3</v>
      </c>
      <c r="L143" s="81">
        <v>1</v>
      </c>
      <c r="M143" s="81">
        <v>0</v>
      </c>
      <c r="N143" s="81">
        <v>0</v>
      </c>
    </row>
    <row r="144" spans="1:14">
      <c r="A144" s="81" t="s">
        <v>1004</v>
      </c>
      <c r="B144" s="81" t="s">
        <v>613</v>
      </c>
      <c r="C144" s="82">
        <v>38712</v>
      </c>
      <c r="D144" s="81" t="s">
        <v>606</v>
      </c>
      <c r="E144" s="77" t="s">
        <v>115</v>
      </c>
      <c r="F144">
        <f>90-56</f>
        <v>34</v>
      </c>
      <c r="G144" s="81">
        <v>0</v>
      </c>
      <c r="H144" s="81">
        <v>0</v>
      </c>
      <c r="I144" s="81">
        <v>1</v>
      </c>
      <c r="J144" s="81">
        <v>1</v>
      </c>
      <c r="K144" s="81">
        <v>2</v>
      </c>
      <c r="L144" s="81">
        <v>2</v>
      </c>
      <c r="M144" s="81">
        <v>0</v>
      </c>
      <c r="N144" s="81">
        <v>0</v>
      </c>
    </row>
    <row r="145" spans="1:14">
      <c r="A145" s="81" t="s">
        <v>1004</v>
      </c>
      <c r="B145" s="81" t="s">
        <v>502</v>
      </c>
      <c r="C145" s="82">
        <v>38704</v>
      </c>
      <c r="D145" s="81" t="s">
        <v>606</v>
      </c>
      <c r="E145" s="77" t="s">
        <v>82</v>
      </c>
      <c r="F145">
        <v>87</v>
      </c>
      <c r="G145" s="81">
        <v>0</v>
      </c>
      <c r="H145" s="81">
        <v>1</v>
      </c>
      <c r="I145" s="81">
        <v>0</v>
      </c>
      <c r="J145" s="81">
        <v>0</v>
      </c>
      <c r="K145" s="81">
        <v>1</v>
      </c>
      <c r="L145" s="81">
        <v>1</v>
      </c>
      <c r="M145" s="81">
        <v>0</v>
      </c>
      <c r="N145" s="81">
        <v>0</v>
      </c>
    </row>
    <row r="146" spans="1:14">
      <c r="A146" s="81" t="s">
        <v>1004</v>
      </c>
      <c r="B146" s="81" t="s">
        <v>660</v>
      </c>
      <c r="C146" s="82">
        <v>38696</v>
      </c>
      <c r="D146" s="81" t="s">
        <v>606</v>
      </c>
      <c r="E146" s="77" t="s">
        <v>31</v>
      </c>
      <c r="F146">
        <f>90-45</f>
        <v>45</v>
      </c>
      <c r="G146" s="81">
        <v>0</v>
      </c>
      <c r="H146" s="81">
        <v>0</v>
      </c>
      <c r="I146" s="81">
        <v>1</v>
      </c>
      <c r="J146" s="81">
        <v>1</v>
      </c>
      <c r="K146" s="81">
        <v>1</v>
      </c>
      <c r="L146" s="81">
        <v>0</v>
      </c>
      <c r="M146" s="81">
        <v>0</v>
      </c>
      <c r="N146" s="81">
        <v>0</v>
      </c>
    </row>
    <row r="147" spans="1:14">
      <c r="A147" s="81" t="s">
        <v>1004</v>
      </c>
      <c r="B147" s="81" t="s">
        <v>199</v>
      </c>
      <c r="C147" s="82">
        <v>38692</v>
      </c>
      <c r="D147" s="81" t="s">
        <v>151</v>
      </c>
      <c r="E147" s="77" t="s">
        <v>33</v>
      </c>
      <c r="F147">
        <v>90</v>
      </c>
      <c r="G147" s="81">
        <v>0</v>
      </c>
      <c r="H147" s="81">
        <v>0</v>
      </c>
      <c r="I147" s="81">
        <v>0</v>
      </c>
      <c r="J147" s="81">
        <v>0</v>
      </c>
      <c r="K147" s="81">
        <v>3</v>
      </c>
      <c r="L147" s="81">
        <v>0</v>
      </c>
      <c r="M147" s="81">
        <v>0</v>
      </c>
      <c r="N147" s="81">
        <v>0</v>
      </c>
    </row>
    <row r="148" spans="1:14">
      <c r="A148" s="81" t="s">
        <v>1004</v>
      </c>
      <c r="B148" s="81" t="s">
        <v>1005</v>
      </c>
      <c r="C148" s="82">
        <v>38689</v>
      </c>
      <c r="D148" s="81" t="s">
        <v>606</v>
      </c>
      <c r="E148" s="77" t="s">
        <v>31</v>
      </c>
      <c r="F148">
        <v>77</v>
      </c>
      <c r="G148" s="81">
        <v>0</v>
      </c>
      <c r="H148" s="81">
        <v>0</v>
      </c>
      <c r="I148" s="81">
        <v>1</v>
      </c>
      <c r="J148" s="81">
        <v>0</v>
      </c>
      <c r="K148" s="81">
        <v>1</v>
      </c>
      <c r="L148" s="81">
        <v>1</v>
      </c>
      <c r="M148" s="81">
        <v>0</v>
      </c>
      <c r="N148" s="81">
        <v>0</v>
      </c>
    </row>
    <row r="149" spans="1:14">
      <c r="A149" s="81" t="s">
        <v>1004</v>
      </c>
      <c r="B149" s="81" t="s">
        <v>465</v>
      </c>
      <c r="C149" s="82">
        <v>38679</v>
      </c>
      <c r="D149" s="81" t="s">
        <v>151</v>
      </c>
      <c r="E149" s="77" t="s">
        <v>82</v>
      </c>
      <c r="F149">
        <v>0</v>
      </c>
      <c r="G149" s="81"/>
      <c r="H149" s="81"/>
      <c r="I149" s="81"/>
      <c r="J149" s="81"/>
      <c r="K149" s="81"/>
      <c r="L149" s="81"/>
      <c r="M149" s="81"/>
      <c r="N149" s="81"/>
    </row>
    <row r="150" spans="1:14">
      <c r="A150" s="81" t="s">
        <v>1087</v>
      </c>
      <c r="B150" s="81" t="s">
        <v>297</v>
      </c>
      <c r="C150" s="82">
        <v>38672</v>
      </c>
      <c r="D150" s="81" t="s">
        <v>78</v>
      </c>
      <c r="E150" s="77" t="s">
        <v>22</v>
      </c>
      <c r="F150">
        <v>82</v>
      </c>
      <c r="G150" s="81">
        <v>1</v>
      </c>
      <c r="H150" s="81">
        <v>0</v>
      </c>
      <c r="I150" s="81">
        <v>0</v>
      </c>
      <c r="J150" s="81">
        <v>0</v>
      </c>
      <c r="K150" s="81">
        <v>0</v>
      </c>
      <c r="L150" s="81">
        <v>0</v>
      </c>
      <c r="M150" s="81">
        <v>0</v>
      </c>
      <c r="N150" s="81">
        <v>0</v>
      </c>
    </row>
    <row r="151" spans="1:14">
      <c r="A151" s="81" t="s">
        <v>1004</v>
      </c>
      <c r="B151" s="81" t="s">
        <v>281</v>
      </c>
      <c r="C151" s="82">
        <v>38662</v>
      </c>
      <c r="D151" s="81" t="s">
        <v>606</v>
      </c>
      <c r="E151" s="77" t="s">
        <v>17</v>
      </c>
      <c r="F151">
        <v>90</v>
      </c>
      <c r="G151" s="81">
        <v>0</v>
      </c>
      <c r="H151" s="81">
        <v>0</v>
      </c>
      <c r="I151" s="81">
        <v>4</v>
      </c>
      <c r="J151" s="81">
        <v>2</v>
      </c>
      <c r="K151" s="81">
        <v>1</v>
      </c>
      <c r="L151" s="81">
        <v>2</v>
      </c>
      <c r="M151" s="81">
        <v>1</v>
      </c>
      <c r="N151" s="81">
        <v>0</v>
      </c>
    </row>
    <row r="152" spans="1:14">
      <c r="A152" s="81" t="s">
        <v>1004</v>
      </c>
      <c r="B152" s="81" t="s">
        <v>161</v>
      </c>
      <c r="C152" s="82">
        <v>38657</v>
      </c>
      <c r="D152" s="81" t="s">
        <v>151</v>
      </c>
      <c r="E152" s="77" t="s">
        <v>17</v>
      </c>
      <c r="F152">
        <f>90-45</f>
        <v>45</v>
      </c>
      <c r="G152" s="81">
        <v>0</v>
      </c>
      <c r="H152" s="81">
        <v>0</v>
      </c>
      <c r="I152" s="81">
        <v>0</v>
      </c>
      <c r="J152" s="81">
        <v>0</v>
      </c>
      <c r="K152" s="81">
        <v>3</v>
      </c>
      <c r="L152" s="81">
        <v>0</v>
      </c>
      <c r="M152" s="81">
        <v>1</v>
      </c>
      <c r="N152" s="81">
        <v>0</v>
      </c>
    </row>
    <row r="153" spans="1:14">
      <c r="A153" s="81" t="s">
        <v>1004</v>
      </c>
      <c r="B153" s="81" t="s">
        <v>628</v>
      </c>
      <c r="C153" s="82">
        <v>38654</v>
      </c>
      <c r="D153" s="81" t="s">
        <v>606</v>
      </c>
      <c r="E153" s="77" t="s">
        <v>68</v>
      </c>
      <c r="F153">
        <v>79</v>
      </c>
      <c r="G153" s="81">
        <v>1</v>
      </c>
      <c r="H153" s="81">
        <v>0</v>
      </c>
      <c r="I153" s="81">
        <v>4</v>
      </c>
      <c r="J153" s="81">
        <v>2</v>
      </c>
      <c r="K153" s="81">
        <v>3</v>
      </c>
      <c r="L153" s="81">
        <v>1</v>
      </c>
      <c r="M153" s="81">
        <v>0</v>
      </c>
      <c r="N153" s="81">
        <v>0</v>
      </c>
    </row>
    <row r="154" spans="1:14">
      <c r="A154" s="81" t="s">
        <v>1004</v>
      </c>
      <c r="B154" s="81" t="s">
        <v>607</v>
      </c>
      <c r="C154" s="82">
        <v>38651</v>
      </c>
      <c r="D154" s="81" t="s">
        <v>627</v>
      </c>
      <c r="E154" s="77" t="s">
        <v>22</v>
      </c>
      <c r="F154">
        <f>90-82</f>
        <v>8</v>
      </c>
      <c r="G154" s="81">
        <v>0</v>
      </c>
      <c r="H154" s="81">
        <v>0</v>
      </c>
      <c r="I154" s="81">
        <v>1</v>
      </c>
      <c r="J154" s="81">
        <v>1</v>
      </c>
      <c r="K154" s="81">
        <v>1</v>
      </c>
      <c r="L154" s="81">
        <v>2</v>
      </c>
      <c r="M154" s="81">
        <v>0</v>
      </c>
      <c r="N154" s="81">
        <v>0</v>
      </c>
    </row>
    <row r="155" spans="1:14">
      <c r="A155" s="81" t="s">
        <v>1004</v>
      </c>
      <c r="B155" s="81" t="s">
        <v>618</v>
      </c>
      <c r="C155" s="82">
        <v>38648</v>
      </c>
      <c r="D155" s="81" t="s">
        <v>606</v>
      </c>
      <c r="E155" s="77" t="s">
        <v>22</v>
      </c>
      <c r="F155">
        <v>70</v>
      </c>
      <c r="G155" s="81">
        <v>0</v>
      </c>
      <c r="H155" s="81">
        <v>0</v>
      </c>
      <c r="I155" s="81">
        <v>3</v>
      </c>
      <c r="J155" s="81">
        <v>0</v>
      </c>
      <c r="K155" s="81">
        <v>3</v>
      </c>
      <c r="L155" s="81">
        <v>1</v>
      </c>
      <c r="M155" s="81">
        <v>1</v>
      </c>
      <c r="N155" s="81">
        <v>0</v>
      </c>
    </row>
    <row r="156" spans="1:14">
      <c r="A156" s="81" t="s">
        <v>1004</v>
      </c>
      <c r="B156" s="81" t="s">
        <v>128</v>
      </c>
      <c r="C156" s="82">
        <v>38644</v>
      </c>
      <c r="D156" s="81" t="s">
        <v>151</v>
      </c>
      <c r="E156" s="77" t="s">
        <v>51</v>
      </c>
      <c r="F156">
        <v>45</v>
      </c>
      <c r="G156" s="81">
        <v>1</v>
      </c>
      <c r="H156" s="81">
        <v>0</v>
      </c>
      <c r="I156" s="81">
        <v>2</v>
      </c>
      <c r="J156" s="81">
        <v>0</v>
      </c>
      <c r="K156" s="81">
        <v>1</v>
      </c>
      <c r="L156" s="81">
        <v>0</v>
      </c>
      <c r="M156" s="81">
        <v>0</v>
      </c>
      <c r="N156" s="81">
        <v>0</v>
      </c>
    </row>
    <row r="157" spans="1:14">
      <c r="A157" s="81" t="s">
        <v>1004</v>
      </c>
      <c r="B157" s="81" t="s">
        <v>637</v>
      </c>
      <c r="C157" s="82">
        <v>38640</v>
      </c>
      <c r="D157" s="81" t="s">
        <v>606</v>
      </c>
      <c r="E157" s="77" t="s">
        <v>175</v>
      </c>
      <c r="F157">
        <v>90</v>
      </c>
      <c r="G157" s="81">
        <v>2</v>
      </c>
      <c r="H157" s="81">
        <v>1</v>
      </c>
      <c r="I157" s="81">
        <v>5</v>
      </c>
      <c r="J157" s="81">
        <v>3</v>
      </c>
      <c r="K157" s="81">
        <v>1</v>
      </c>
      <c r="L157" s="81">
        <v>5</v>
      </c>
      <c r="M157" s="81">
        <v>1</v>
      </c>
      <c r="N157" s="81">
        <v>0</v>
      </c>
    </row>
    <row r="158" spans="1:14">
      <c r="A158" s="81" t="s">
        <v>1004</v>
      </c>
      <c r="B158" s="81" t="s">
        <v>196</v>
      </c>
      <c r="C158" s="82">
        <v>38627</v>
      </c>
      <c r="D158" s="81" t="s">
        <v>606</v>
      </c>
      <c r="E158" s="77" t="s">
        <v>154</v>
      </c>
      <c r="F158">
        <v>90</v>
      </c>
      <c r="G158" s="81">
        <v>0</v>
      </c>
      <c r="H158" s="81">
        <v>2</v>
      </c>
      <c r="I158" s="81">
        <v>3</v>
      </c>
      <c r="J158" s="81">
        <v>1</v>
      </c>
      <c r="K158" s="81">
        <v>4</v>
      </c>
      <c r="L158" s="81">
        <v>2</v>
      </c>
      <c r="M158" s="81">
        <v>1</v>
      </c>
      <c r="N158" s="81">
        <v>0</v>
      </c>
    </row>
    <row r="159" spans="1:14">
      <c r="A159" s="81" t="s">
        <v>1004</v>
      </c>
      <c r="B159" s="81" t="s">
        <v>196</v>
      </c>
      <c r="C159" s="82">
        <v>38623</v>
      </c>
      <c r="D159" s="81" t="s">
        <v>151</v>
      </c>
      <c r="E159" s="77" t="s">
        <v>33</v>
      </c>
      <c r="F159">
        <v>90</v>
      </c>
      <c r="G159" s="81">
        <v>0</v>
      </c>
      <c r="H159" s="81">
        <v>0</v>
      </c>
      <c r="I159" s="81">
        <v>1</v>
      </c>
      <c r="J159" s="81">
        <v>0</v>
      </c>
      <c r="K159" s="81">
        <v>3</v>
      </c>
      <c r="L159" s="81">
        <v>0</v>
      </c>
      <c r="M159" s="81">
        <v>0</v>
      </c>
      <c r="N159" s="81">
        <v>0</v>
      </c>
    </row>
    <row r="160" spans="1:14">
      <c r="A160" s="81" t="s">
        <v>1004</v>
      </c>
      <c r="B160" s="81" t="s">
        <v>625</v>
      </c>
      <c r="C160" s="82">
        <v>38619</v>
      </c>
      <c r="D160" s="81" t="s">
        <v>606</v>
      </c>
      <c r="E160" s="77" t="s">
        <v>63</v>
      </c>
      <c r="F160">
        <f>90-56</f>
        <v>34</v>
      </c>
      <c r="G160" s="81">
        <v>0</v>
      </c>
      <c r="H160" s="81">
        <v>0</v>
      </c>
      <c r="I160" s="81">
        <v>2</v>
      </c>
      <c r="J160" s="81">
        <v>0</v>
      </c>
      <c r="K160" s="81">
        <v>0</v>
      </c>
      <c r="L160" s="81">
        <v>1</v>
      </c>
      <c r="M160" s="81">
        <v>0</v>
      </c>
      <c r="N160" s="81">
        <v>0</v>
      </c>
    </row>
    <row r="161" spans="1:14">
      <c r="A161" s="81" t="s">
        <v>1004</v>
      </c>
      <c r="B161" s="81" t="s">
        <v>633</v>
      </c>
      <c r="C161" s="82">
        <v>38612</v>
      </c>
      <c r="D161" s="81" t="s">
        <v>606</v>
      </c>
      <c r="E161" s="77" t="s">
        <v>82</v>
      </c>
      <c r="F161">
        <f>90-66</f>
        <v>24</v>
      </c>
      <c r="G161" s="81">
        <v>0</v>
      </c>
      <c r="H161" s="81">
        <v>0</v>
      </c>
      <c r="I161" s="81">
        <v>0</v>
      </c>
      <c r="J161" s="81">
        <v>0</v>
      </c>
      <c r="K161" s="81">
        <v>0</v>
      </c>
      <c r="L161" s="81">
        <v>1</v>
      </c>
      <c r="M161" s="81">
        <v>0</v>
      </c>
      <c r="N161" s="81">
        <v>0</v>
      </c>
    </row>
    <row r="162" spans="1:14">
      <c r="A162" s="81" t="s">
        <v>1004</v>
      </c>
      <c r="B162" s="81" t="s">
        <v>468</v>
      </c>
      <c r="C162" s="82">
        <v>38608</v>
      </c>
      <c r="D162" s="81" t="s">
        <v>151</v>
      </c>
      <c r="E162" s="77" t="s">
        <v>31</v>
      </c>
      <c r="F162">
        <v>90</v>
      </c>
      <c r="G162" s="81">
        <v>0</v>
      </c>
      <c r="H162" s="81">
        <v>0</v>
      </c>
      <c r="I162" s="81">
        <v>1</v>
      </c>
      <c r="J162" s="81">
        <v>0</v>
      </c>
      <c r="K162" s="81">
        <v>1</v>
      </c>
      <c r="L162" s="81">
        <v>0</v>
      </c>
      <c r="M162" s="81">
        <v>0</v>
      </c>
      <c r="N162" s="81">
        <v>0</v>
      </c>
    </row>
    <row r="163" spans="1:14">
      <c r="A163" s="81" t="s">
        <v>1004</v>
      </c>
      <c r="B163" s="81" t="s">
        <v>657</v>
      </c>
      <c r="C163" s="82">
        <v>38605</v>
      </c>
      <c r="D163" s="81" t="s">
        <v>606</v>
      </c>
      <c r="E163" s="77" t="s">
        <v>19</v>
      </c>
      <c r="F163">
        <f>90-53</f>
        <v>37</v>
      </c>
      <c r="G163" s="81">
        <v>1</v>
      </c>
      <c r="H163" s="81">
        <v>0</v>
      </c>
      <c r="I163" s="81">
        <v>1</v>
      </c>
      <c r="J163" s="81">
        <v>1</v>
      </c>
      <c r="K163" s="81">
        <v>2</v>
      </c>
      <c r="L163" s="81">
        <v>0</v>
      </c>
      <c r="M163" s="81">
        <v>0</v>
      </c>
      <c r="N163" s="81">
        <v>0</v>
      </c>
    </row>
    <row r="164" spans="1:14">
      <c r="A164" s="81" t="s">
        <v>1004</v>
      </c>
      <c r="B164" s="81" t="s">
        <v>624</v>
      </c>
      <c r="C164" s="82">
        <v>38591</v>
      </c>
      <c r="D164" s="81" t="s">
        <v>606</v>
      </c>
      <c r="E164" s="77" t="s">
        <v>82</v>
      </c>
      <c r="F164">
        <v>66</v>
      </c>
      <c r="G164" s="81">
        <v>0</v>
      </c>
      <c r="H164" s="81">
        <v>0</v>
      </c>
      <c r="I164" s="81">
        <v>2</v>
      </c>
      <c r="J164" s="81">
        <v>1</v>
      </c>
      <c r="K164" s="81">
        <v>1</v>
      </c>
      <c r="L164" s="81">
        <v>1</v>
      </c>
      <c r="M164" s="81">
        <v>0</v>
      </c>
      <c r="N164" s="81">
        <v>0</v>
      </c>
    </row>
    <row r="165" spans="1:14">
      <c r="A165" s="81" t="s">
        <v>1004</v>
      </c>
      <c r="B165" s="81" t="s">
        <v>638</v>
      </c>
      <c r="C165" s="82">
        <v>38588</v>
      </c>
      <c r="D165" s="81" t="s">
        <v>606</v>
      </c>
      <c r="E165" s="77" t="s">
        <v>51</v>
      </c>
      <c r="F165">
        <v>70</v>
      </c>
      <c r="G165" s="81">
        <v>1</v>
      </c>
      <c r="H165" s="81">
        <v>1</v>
      </c>
      <c r="I165" s="81">
        <v>4</v>
      </c>
      <c r="J165" s="81">
        <v>3</v>
      </c>
      <c r="K165" s="81">
        <v>2</v>
      </c>
      <c r="L165" s="81">
        <v>1</v>
      </c>
      <c r="M165" s="81">
        <v>0</v>
      </c>
      <c r="N165" s="81">
        <v>0</v>
      </c>
    </row>
    <row r="166" spans="1:14">
      <c r="A166" s="81" t="s">
        <v>1004</v>
      </c>
      <c r="B166" s="81" t="s">
        <v>169</v>
      </c>
      <c r="C166" s="82">
        <v>38585</v>
      </c>
      <c r="D166" s="81" t="s">
        <v>606</v>
      </c>
      <c r="E166" s="77" t="s">
        <v>31</v>
      </c>
      <c r="F166">
        <f>90-45</f>
        <v>45</v>
      </c>
      <c r="G166" s="81">
        <v>1</v>
      </c>
      <c r="H166" s="81">
        <v>0</v>
      </c>
      <c r="I166" s="81">
        <v>3</v>
      </c>
      <c r="J166" s="81">
        <v>2</v>
      </c>
      <c r="K166" s="81">
        <v>1</v>
      </c>
      <c r="L166" s="81">
        <v>1</v>
      </c>
      <c r="M166" s="81">
        <v>0</v>
      </c>
      <c r="N166" s="81">
        <v>0</v>
      </c>
    </row>
    <row r="167" spans="1:14">
      <c r="A167" s="81" t="s">
        <v>1087</v>
      </c>
      <c r="B167" s="81" t="s">
        <v>166</v>
      </c>
      <c r="C167" s="82">
        <v>38581</v>
      </c>
      <c r="D167" s="81" t="s">
        <v>78</v>
      </c>
      <c r="E167" s="77" t="s">
        <v>29</v>
      </c>
      <c r="F167">
        <v>78</v>
      </c>
      <c r="G167" s="81">
        <v>0</v>
      </c>
      <c r="H167" s="81">
        <v>0</v>
      </c>
      <c r="I167" s="81">
        <v>0</v>
      </c>
      <c r="J167" s="81">
        <v>0</v>
      </c>
      <c r="K167" s="81">
        <v>0</v>
      </c>
      <c r="L167" s="81">
        <v>0</v>
      </c>
      <c r="M167" s="81">
        <v>0</v>
      </c>
      <c r="N167" s="81">
        <v>0</v>
      </c>
    </row>
    <row r="168" spans="1:14">
      <c r="A168" s="81" t="s">
        <v>1004</v>
      </c>
      <c r="B168" s="81" t="s">
        <v>659</v>
      </c>
      <c r="C168" s="82">
        <v>38578</v>
      </c>
      <c r="D168" s="81" t="s">
        <v>606</v>
      </c>
      <c r="E168" s="77" t="s">
        <v>24</v>
      </c>
      <c r="F168">
        <v>90</v>
      </c>
      <c r="G168" s="81">
        <v>0</v>
      </c>
      <c r="H168" s="81">
        <v>1</v>
      </c>
      <c r="I168" s="81">
        <v>1</v>
      </c>
      <c r="J168" s="81">
        <v>0</v>
      </c>
      <c r="K168" s="81">
        <v>0</v>
      </c>
      <c r="L168" s="81">
        <v>1</v>
      </c>
      <c r="M168" s="81">
        <v>0</v>
      </c>
      <c r="N168" s="81">
        <v>0</v>
      </c>
    </row>
    <row r="169" spans="1:14">
      <c r="A169" s="81" t="s">
        <v>1004</v>
      </c>
      <c r="B169" s="81" t="s">
        <v>169</v>
      </c>
      <c r="C169" s="82">
        <v>38571</v>
      </c>
      <c r="D169" s="81" t="s">
        <v>764</v>
      </c>
      <c r="E169" s="77" t="s">
        <v>63</v>
      </c>
      <c r="F169">
        <v>58</v>
      </c>
      <c r="G169" s="81">
        <v>2</v>
      </c>
      <c r="H169" s="81">
        <v>0</v>
      </c>
      <c r="I169" s="81">
        <v>1</v>
      </c>
      <c r="J169" s="81">
        <v>1</v>
      </c>
      <c r="K169" s="81">
        <v>3</v>
      </c>
      <c r="L169" s="81">
        <v>2</v>
      </c>
      <c r="M169" s="81">
        <v>0</v>
      </c>
      <c r="N169" s="81">
        <v>0</v>
      </c>
    </row>
    <row r="170" spans="1:14">
      <c r="A170" s="81" t="s">
        <v>1004</v>
      </c>
      <c r="B170" s="81" t="s">
        <v>284</v>
      </c>
      <c r="C170" s="82">
        <v>39221</v>
      </c>
      <c r="D170" s="81" t="s">
        <v>604</v>
      </c>
      <c r="E170" s="77" t="s">
        <v>31</v>
      </c>
      <c r="F170">
        <v>90</v>
      </c>
      <c r="G170" s="81">
        <v>1</v>
      </c>
      <c r="H170" s="81">
        <v>0</v>
      </c>
      <c r="I170" s="81">
        <v>6</v>
      </c>
      <c r="J170" s="81">
        <v>1</v>
      </c>
      <c r="K170" s="81">
        <v>5</v>
      </c>
      <c r="L170" s="81">
        <v>3</v>
      </c>
      <c r="M170" s="81">
        <v>0</v>
      </c>
      <c r="N170" s="81">
        <v>0</v>
      </c>
    </row>
    <row r="171" spans="1:14">
      <c r="A171" s="81" t="s">
        <v>1004</v>
      </c>
      <c r="B171" s="81" t="s">
        <v>623</v>
      </c>
      <c r="C171" s="82">
        <v>39215</v>
      </c>
      <c r="D171" s="81" t="s">
        <v>606</v>
      </c>
      <c r="E171" s="77" t="s">
        <v>22</v>
      </c>
      <c r="F171">
        <v>90</v>
      </c>
      <c r="G171" s="81">
        <v>1</v>
      </c>
      <c r="H171" s="81">
        <v>0</v>
      </c>
      <c r="I171" s="81">
        <v>6</v>
      </c>
      <c r="J171" s="81">
        <v>2</v>
      </c>
      <c r="K171" s="81">
        <v>1</v>
      </c>
      <c r="L171" s="81">
        <v>0</v>
      </c>
      <c r="M171" s="81">
        <v>0</v>
      </c>
      <c r="N171" s="81">
        <v>0</v>
      </c>
    </row>
    <row r="172" spans="1:14">
      <c r="A172" s="81" t="s">
        <v>1004</v>
      </c>
      <c r="B172" s="81" t="s">
        <v>196</v>
      </c>
      <c r="C172" s="82">
        <v>39203</v>
      </c>
      <c r="D172" s="81" t="s">
        <v>151</v>
      </c>
      <c r="E172" s="77" t="s">
        <v>1088</v>
      </c>
      <c r="F172">
        <v>90</v>
      </c>
      <c r="G172" s="81">
        <v>0</v>
      </c>
      <c r="H172" s="81">
        <v>0</v>
      </c>
      <c r="I172" s="81">
        <v>4</v>
      </c>
      <c r="J172" s="81">
        <v>2</v>
      </c>
      <c r="K172" s="81">
        <v>4</v>
      </c>
      <c r="L172" s="81">
        <v>0</v>
      </c>
      <c r="M172" s="81">
        <v>0</v>
      </c>
      <c r="N172" s="81">
        <v>0</v>
      </c>
    </row>
    <row r="173" spans="1:14">
      <c r="A173" s="81" t="s">
        <v>1004</v>
      </c>
      <c r="B173" s="81" t="s">
        <v>637</v>
      </c>
      <c r="C173" s="82">
        <v>39200</v>
      </c>
      <c r="D173" s="81" t="s">
        <v>606</v>
      </c>
      <c r="E173" s="77" t="s">
        <v>53</v>
      </c>
      <c r="F173">
        <f>90-45</f>
        <v>45</v>
      </c>
      <c r="G173" s="81">
        <v>0</v>
      </c>
      <c r="H173" s="81">
        <v>0</v>
      </c>
      <c r="I173" s="81">
        <v>2</v>
      </c>
      <c r="J173" s="81">
        <v>0</v>
      </c>
      <c r="K173" s="81">
        <v>2</v>
      </c>
      <c r="L173" s="81">
        <v>1</v>
      </c>
      <c r="M173" s="81">
        <v>0</v>
      </c>
      <c r="N173" s="81">
        <v>0</v>
      </c>
    </row>
    <row r="174" spans="1:14">
      <c r="A174" s="81" t="s">
        <v>1004</v>
      </c>
      <c r="B174" s="81" t="s">
        <v>199</v>
      </c>
      <c r="C174" s="82">
        <v>39197</v>
      </c>
      <c r="D174" s="81" t="s">
        <v>151</v>
      </c>
      <c r="E174" s="77" t="s">
        <v>31</v>
      </c>
      <c r="F174">
        <v>90</v>
      </c>
      <c r="G174" s="81">
        <v>0</v>
      </c>
      <c r="H174" s="81">
        <v>1</v>
      </c>
      <c r="I174" s="81">
        <v>4</v>
      </c>
      <c r="J174" s="81">
        <v>1</v>
      </c>
      <c r="K174" s="81">
        <v>2</v>
      </c>
      <c r="L174" s="81">
        <v>0</v>
      </c>
      <c r="M174" s="81">
        <v>0</v>
      </c>
      <c r="N174" s="81">
        <v>0</v>
      </c>
    </row>
    <row r="175" spans="1:14">
      <c r="A175" s="81" t="s">
        <v>1004</v>
      </c>
      <c r="B175" s="81" t="s">
        <v>636</v>
      </c>
      <c r="C175" s="82">
        <v>39194</v>
      </c>
      <c r="D175" s="81" t="s">
        <v>606</v>
      </c>
      <c r="E175" s="77" t="s">
        <v>33</v>
      </c>
      <c r="F175">
        <v>90</v>
      </c>
      <c r="G175" s="81">
        <v>0</v>
      </c>
      <c r="H175" s="81">
        <v>0</v>
      </c>
      <c r="I175" s="81">
        <v>2</v>
      </c>
      <c r="J175" s="81">
        <v>1</v>
      </c>
      <c r="K175" s="81">
        <v>1</v>
      </c>
      <c r="L175" s="81">
        <v>1</v>
      </c>
      <c r="M175" s="81">
        <v>0</v>
      </c>
      <c r="N175" s="81">
        <v>0</v>
      </c>
    </row>
    <row r="176" spans="1:14">
      <c r="A176" s="81" t="s">
        <v>1004</v>
      </c>
      <c r="B176" s="81" t="s">
        <v>662</v>
      </c>
      <c r="C176" s="82">
        <v>39190</v>
      </c>
      <c r="D176" s="81" t="s">
        <v>606</v>
      </c>
      <c r="E176" s="77" t="s">
        <v>154</v>
      </c>
      <c r="F176">
        <v>66</v>
      </c>
      <c r="G176" s="81">
        <v>1</v>
      </c>
      <c r="H176" s="81">
        <v>1</v>
      </c>
      <c r="I176" s="81">
        <v>5</v>
      </c>
      <c r="J176" s="81">
        <v>2</v>
      </c>
      <c r="K176" s="81">
        <v>1</v>
      </c>
      <c r="L176" s="81">
        <v>1</v>
      </c>
      <c r="M176" s="81">
        <v>1</v>
      </c>
      <c r="N176" s="81">
        <v>0</v>
      </c>
    </row>
    <row r="177" spans="1:14">
      <c r="A177" s="81" t="s">
        <v>1004</v>
      </c>
      <c r="B177" s="81" t="s">
        <v>650</v>
      </c>
      <c r="C177" s="82">
        <v>39187</v>
      </c>
      <c r="D177" s="81" t="s">
        <v>604</v>
      </c>
      <c r="E177" s="77" t="s">
        <v>38</v>
      </c>
      <c r="F177">
        <v>90</v>
      </c>
      <c r="G177" s="81">
        <v>0</v>
      </c>
      <c r="H177" s="81">
        <v>0</v>
      </c>
      <c r="I177" s="81">
        <v>3</v>
      </c>
      <c r="J177" s="81">
        <v>1</v>
      </c>
      <c r="K177" s="81">
        <v>3</v>
      </c>
      <c r="L177" s="81">
        <v>0</v>
      </c>
      <c r="M177" s="81">
        <v>0</v>
      </c>
      <c r="N177" s="81">
        <v>0</v>
      </c>
    </row>
    <row r="178" spans="1:14">
      <c r="A178" s="81" t="s">
        <v>1004</v>
      </c>
      <c r="B178" s="81" t="s">
        <v>119</v>
      </c>
      <c r="C178" s="82">
        <v>39182</v>
      </c>
      <c r="D178" s="81" t="s">
        <v>151</v>
      </c>
      <c r="E178" s="77" t="s">
        <v>38</v>
      </c>
      <c r="F178">
        <v>90</v>
      </c>
      <c r="G178" s="81">
        <v>0</v>
      </c>
      <c r="H178" s="81">
        <v>0</v>
      </c>
      <c r="I178" s="81">
        <v>3</v>
      </c>
      <c r="J178" s="81">
        <v>2</v>
      </c>
      <c r="K178" s="81">
        <v>1</v>
      </c>
      <c r="L178" s="81">
        <v>0</v>
      </c>
      <c r="M178" s="81">
        <v>0</v>
      </c>
      <c r="N178" s="81">
        <v>0</v>
      </c>
    </row>
    <row r="179" spans="1:14">
      <c r="A179" s="81" t="s">
        <v>1004</v>
      </c>
      <c r="B179" s="81" t="s">
        <v>610</v>
      </c>
      <c r="C179" s="82">
        <v>39179</v>
      </c>
      <c r="D179" s="81" t="s">
        <v>606</v>
      </c>
      <c r="E179" s="77" t="s">
        <v>31</v>
      </c>
      <c r="F179">
        <v>90</v>
      </c>
      <c r="G179" s="81">
        <v>0</v>
      </c>
      <c r="H179" s="81">
        <v>0</v>
      </c>
      <c r="I179" s="81">
        <v>2</v>
      </c>
      <c r="J179" s="81">
        <v>1</v>
      </c>
      <c r="K179" s="81">
        <v>3</v>
      </c>
      <c r="L179" s="81">
        <v>2</v>
      </c>
      <c r="M179" s="81">
        <v>1</v>
      </c>
      <c r="N179" s="81">
        <v>0</v>
      </c>
    </row>
    <row r="180" spans="1:14">
      <c r="A180" s="81" t="s">
        <v>1004</v>
      </c>
      <c r="B180" s="81" t="s">
        <v>138</v>
      </c>
      <c r="C180" s="82">
        <v>39176</v>
      </c>
      <c r="D180" s="81" t="s">
        <v>151</v>
      </c>
      <c r="E180" s="77" t="s">
        <v>22</v>
      </c>
      <c r="F180">
        <v>90</v>
      </c>
      <c r="G180" s="81">
        <v>1</v>
      </c>
      <c r="H180" s="81">
        <v>0</v>
      </c>
      <c r="I180" s="81">
        <v>2</v>
      </c>
      <c r="J180" s="81">
        <v>0</v>
      </c>
      <c r="K180" s="81">
        <v>5</v>
      </c>
      <c r="L180" s="81">
        <v>0</v>
      </c>
      <c r="M180" s="81">
        <v>1</v>
      </c>
      <c r="N180" s="81">
        <v>0</v>
      </c>
    </row>
    <row r="181" spans="1:14">
      <c r="A181" s="81" t="s">
        <v>1004</v>
      </c>
      <c r="B181" s="81" t="s">
        <v>667</v>
      </c>
      <c r="C181" s="82">
        <v>39172</v>
      </c>
      <c r="D181" s="81" t="s">
        <v>606</v>
      </c>
      <c r="E181" s="77" t="s">
        <v>24</v>
      </c>
      <c r="F181">
        <v>90</v>
      </c>
      <c r="G181" s="81">
        <v>0</v>
      </c>
      <c r="H181" s="81">
        <v>0</v>
      </c>
      <c r="I181" s="81">
        <v>3</v>
      </c>
      <c r="J181" s="81">
        <v>1</v>
      </c>
      <c r="K181" s="81">
        <v>0</v>
      </c>
      <c r="L181" s="81">
        <v>3</v>
      </c>
      <c r="M181" s="81">
        <v>0</v>
      </c>
      <c r="N181" s="81">
        <v>0</v>
      </c>
    </row>
    <row r="182" spans="1:14">
      <c r="A182" s="81" t="s">
        <v>1004</v>
      </c>
      <c r="B182" s="81" t="s">
        <v>624</v>
      </c>
      <c r="C182" s="82">
        <v>39160</v>
      </c>
      <c r="D182" s="81" t="s">
        <v>604</v>
      </c>
      <c r="E182" s="77" t="s">
        <v>38</v>
      </c>
      <c r="F182">
        <v>90</v>
      </c>
      <c r="G182" s="81">
        <v>0</v>
      </c>
      <c r="H182" s="81">
        <v>1</v>
      </c>
      <c r="I182" s="81">
        <v>0</v>
      </c>
      <c r="J182" s="81">
        <v>0</v>
      </c>
      <c r="K182" s="81">
        <v>3</v>
      </c>
      <c r="L182" s="81">
        <v>5</v>
      </c>
      <c r="M182" s="81">
        <v>1</v>
      </c>
      <c r="N182" s="81">
        <v>0</v>
      </c>
    </row>
    <row r="183" spans="1:14">
      <c r="A183" s="81" t="s">
        <v>1004</v>
      </c>
      <c r="B183" s="81" t="s">
        <v>666</v>
      </c>
      <c r="C183" s="82">
        <v>39158</v>
      </c>
      <c r="D183" s="81" t="s">
        <v>606</v>
      </c>
      <c r="E183" s="77" t="s">
        <v>59</v>
      </c>
      <c r="F183">
        <f>90-64</f>
        <v>26</v>
      </c>
      <c r="G183" s="81">
        <v>0</v>
      </c>
      <c r="H183" s="81">
        <v>0</v>
      </c>
      <c r="I183" s="81">
        <v>2</v>
      </c>
      <c r="J183" s="81">
        <v>1</v>
      </c>
      <c r="K183" s="81">
        <v>0</v>
      </c>
      <c r="L183" s="81">
        <v>1</v>
      </c>
      <c r="M183" s="81">
        <v>0</v>
      </c>
      <c r="N183" s="81">
        <v>0</v>
      </c>
    </row>
    <row r="184" spans="1:14">
      <c r="A184" s="81" t="s">
        <v>1004</v>
      </c>
      <c r="B184" s="81" t="s">
        <v>611</v>
      </c>
      <c r="C184" s="82">
        <v>39155</v>
      </c>
      <c r="D184" s="81" t="s">
        <v>606</v>
      </c>
      <c r="E184" s="77" t="s">
        <v>24</v>
      </c>
      <c r="F184">
        <v>90</v>
      </c>
      <c r="G184" s="81">
        <v>0</v>
      </c>
      <c r="H184" s="81">
        <v>0</v>
      </c>
      <c r="I184" s="81">
        <v>1</v>
      </c>
      <c r="J184" s="81">
        <v>1</v>
      </c>
      <c r="K184" s="81">
        <v>2</v>
      </c>
      <c r="L184" s="81">
        <v>2</v>
      </c>
      <c r="M184" s="81">
        <v>1</v>
      </c>
      <c r="N184" s="81">
        <v>0</v>
      </c>
    </row>
    <row r="185" spans="1:14">
      <c r="A185" s="81" t="s">
        <v>1004</v>
      </c>
      <c r="B185" s="81" t="s">
        <v>610</v>
      </c>
      <c r="C185" s="82">
        <v>39152</v>
      </c>
      <c r="D185" s="81" t="s">
        <v>604</v>
      </c>
      <c r="E185" s="77" t="s">
        <v>131</v>
      </c>
      <c r="F185">
        <v>90</v>
      </c>
      <c r="G185" s="81">
        <v>0</v>
      </c>
      <c r="H185" s="81">
        <v>1</v>
      </c>
      <c r="I185" s="81">
        <v>2</v>
      </c>
      <c r="J185" s="81">
        <v>1</v>
      </c>
      <c r="K185" s="81">
        <v>1</v>
      </c>
      <c r="L185" s="81">
        <v>1</v>
      </c>
      <c r="M185" s="81">
        <v>0</v>
      </c>
      <c r="N185" s="81">
        <v>0</v>
      </c>
    </row>
    <row r="186" spans="1:14">
      <c r="A186" s="81" t="s">
        <v>1004</v>
      </c>
      <c r="B186" s="81" t="s">
        <v>612</v>
      </c>
      <c r="C186" s="82">
        <v>39147</v>
      </c>
      <c r="D186" s="81" t="s">
        <v>151</v>
      </c>
      <c r="E186" s="77" t="s">
        <v>63</v>
      </c>
      <c r="F186">
        <v>90</v>
      </c>
      <c r="G186" s="81">
        <v>0</v>
      </c>
      <c r="H186" s="81">
        <v>0</v>
      </c>
      <c r="I186" s="81">
        <v>3</v>
      </c>
      <c r="J186" s="81">
        <v>0</v>
      </c>
      <c r="K186" s="81">
        <v>4</v>
      </c>
      <c r="L186" s="81">
        <v>0</v>
      </c>
      <c r="M186" s="81">
        <v>0</v>
      </c>
      <c r="N186" s="81">
        <v>0</v>
      </c>
    </row>
    <row r="187" spans="1:14">
      <c r="A187" s="81" t="s">
        <v>1004</v>
      </c>
      <c r="B187" s="81" t="s">
        <v>253</v>
      </c>
      <c r="C187" s="82">
        <v>39144</v>
      </c>
      <c r="D187" s="81" t="s">
        <v>606</v>
      </c>
      <c r="E187" s="77" t="s">
        <v>82</v>
      </c>
      <c r="F187">
        <v>83</v>
      </c>
      <c r="G187" s="81">
        <v>1</v>
      </c>
      <c r="H187" s="81">
        <v>0</v>
      </c>
      <c r="I187" s="81">
        <v>2</v>
      </c>
      <c r="J187" s="81">
        <v>1</v>
      </c>
      <c r="K187" s="81">
        <v>0</v>
      </c>
      <c r="L187" s="81">
        <v>0</v>
      </c>
      <c r="M187" s="81">
        <v>0</v>
      </c>
      <c r="N187" s="81">
        <v>0</v>
      </c>
    </row>
    <row r="188" spans="1:14">
      <c r="A188" s="81" t="s">
        <v>1004</v>
      </c>
      <c r="B188" s="81" t="s">
        <v>169</v>
      </c>
      <c r="C188" s="82">
        <v>39138</v>
      </c>
      <c r="D188" s="81" t="s">
        <v>627</v>
      </c>
      <c r="E188" s="77" t="s">
        <v>63</v>
      </c>
      <c r="F188">
        <v>90</v>
      </c>
      <c r="G188" s="81">
        <v>2</v>
      </c>
      <c r="H188" s="81">
        <v>0</v>
      </c>
      <c r="I188" s="81">
        <v>3</v>
      </c>
      <c r="J188" s="81">
        <v>3</v>
      </c>
      <c r="K188" s="81">
        <v>2</v>
      </c>
      <c r="L188" s="81">
        <v>0</v>
      </c>
      <c r="M188" s="81">
        <v>0</v>
      </c>
      <c r="N188" s="81">
        <v>0</v>
      </c>
    </row>
    <row r="189" spans="1:14">
      <c r="A189" s="81" t="s">
        <v>1004</v>
      </c>
      <c r="B189" s="81" t="s">
        <v>476</v>
      </c>
      <c r="C189" s="82">
        <v>39134</v>
      </c>
      <c r="D189" s="81" t="s">
        <v>151</v>
      </c>
      <c r="E189" s="77" t="s">
        <v>22</v>
      </c>
      <c r="F189">
        <v>90</v>
      </c>
      <c r="G189" s="81">
        <v>0</v>
      </c>
      <c r="H189" s="81">
        <v>0</v>
      </c>
      <c r="I189" s="81">
        <v>6</v>
      </c>
      <c r="J189" s="81">
        <v>0</v>
      </c>
      <c r="K189" s="81">
        <v>2</v>
      </c>
      <c r="L189" s="81">
        <v>0</v>
      </c>
      <c r="M189" s="81">
        <v>0</v>
      </c>
      <c r="N189" s="81">
        <v>0</v>
      </c>
    </row>
    <row r="190" spans="1:14">
      <c r="A190" s="81" t="s">
        <v>1004</v>
      </c>
      <c r="B190" s="81" t="s">
        <v>652</v>
      </c>
      <c r="C190" s="82">
        <v>39130</v>
      </c>
      <c r="D190" s="81" t="s">
        <v>604</v>
      </c>
      <c r="E190" s="77" t="s">
        <v>51</v>
      </c>
      <c r="F190">
        <v>55</v>
      </c>
      <c r="G190" s="81">
        <v>1</v>
      </c>
      <c r="H190" s="81">
        <v>0</v>
      </c>
      <c r="I190" s="81">
        <v>3</v>
      </c>
      <c r="J190" s="81">
        <v>2</v>
      </c>
      <c r="K190" s="81">
        <v>1</v>
      </c>
      <c r="L190" s="81">
        <v>0</v>
      </c>
      <c r="M190" s="81">
        <v>0</v>
      </c>
      <c r="N190" s="81">
        <v>0</v>
      </c>
    </row>
    <row r="191" spans="1:14">
      <c r="A191" s="81" t="s">
        <v>1004</v>
      </c>
      <c r="B191" s="81" t="s">
        <v>1005</v>
      </c>
      <c r="C191" s="82">
        <v>39123</v>
      </c>
      <c r="D191" s="81" t="s">
        <v>606</v>
      </c>
      <c r="E191" s="77" t="s">
        <v>59</v>
      </c>
      <c r="F191">
        <v>90</v>
      </c>
      <c r="G191" s="81">
        <v>2</v>
      </c>
      <c r="H191" s="81">
        <v>0</v>
      </c>
      <c r="I191" s="81">
        <v>9</v>
      </c>
      <c r="J191" s="81">
        <v>3</v>
      </c>
      <c r="K191" s="81">
        <v>4</v>
      </c>
      <c r="L191" s="81">
        <v>2</v>
      </c>
      <c r="M191" s="81">
        <v>0</v>
      </c>
      <c r="N191" s="81">
        <v>0</v>
      </c>
    </row>
    <row r="192" spans="1:14">
      <c r="A192" s="81" t="s">
        <v>1004</v>
      </c>
      <c r="B192" s="81" t="s">
        <v>633</v>
      </c>
      <c r="C192" s="82">
        <v>39116</v>
      </c>
      <c r="D192" s="81" t="s">
        <v>606</v>
      </c>
      <c r="E192" s="77" t="s">
        <v>24</v>
      </c>
      <c r="F192">
        <v>90</v>
      </c>
      <c r="G192" s="81">
        <v>0</v>
      </c>
      <c r="H192" s="81">
        <v>0</v>
      </c>
      <c r="I192" s="81">
        <v>3</v>
      </c>
      <c r="J192" s="81">
        <v>2</v>
      </c>
      <c r="K192" s="81">
        <v>1</v>
      </c>
      <c r="L192" s="81">
        <v>1</v>
      </c>
      <c r="M192" s="81">
        <v>0</v>
      </c>
      <c r="N192" s="81">
        <v>0</v>
      </c>
    </row>
    <row r="193" spans="1:14">
      <c r="A193" s="81" t="s">
        <v>1004</v>
      </c>
      <c r="B193" s="81" t="s">
        <v>628</v>
      </c>
      <c r="C193" s="82">
        <v>39113</v>
      </c>
      <c r="D193" s="81" t="s">
        <v>606</v>
      </c>
      <c r="E193" s="77" t="s">
        <v>59</v>
      </c>
      <c r="F193">
        <v>90</v>
      </c>
      <c r="G193" s="81">
        <v>1</v>
      </c>
      <c r="H193" s="81">
        <v>0</v>
      </c>
      <c r="I193" s="81">
        <v>4</v>
      </c>
      <c r="J193" s="81">
        <v>1</v>
      </c>
      <c r="K193" s="81">
        <v>1</v>
      </c>
      <c r="L193" s="81">
        <v>2</v>
      </c>
      <c r="M193" s="81">
        <v>0</v>
      </c>
      <c r="N193" s="81">
        <v>0</v>
      </c>
    </row>
    <row r="194" spans="1:14">
      <c r="A194" s="81" t="s">
        <v>1004</v>
      </c>
      <c r="B194" s="81" t="s">
        <v>1006</v>
      </c>
      <c r="C194" s="82">
        <v>39110</v>
      </c>
      <c r="D194" s="81" t="s">
        <v>604</v>
      </c>
      <c r="E194" s="77" t="s">
        <v>59</v>
      </c>
      <c r="F194">
        <v>60</v>
      </c>
      <c r="G194" s="81">
        <v>1</v>
      </c>
      <c r="H194" s="81">
        <v>0</v>
      </c>
      <c r="I194" s="81">
        <v>3</v>
      </c>
      <c r="J194" s="81">
        <v>1</v>
      </c>
      <c r="K194" s="81">
        <v>1</v>
      </c>
      <c r="L194" s="81">
        <v>1</v>
      </c>
      <c r="M194" s="81">
        <v>0</v>
      </c>
      <c r="N194" s="81">
        <v>0</v>
      </c>
    </row>
    <row r="195" spans="1:14">
      <c r="A195" s="81" t="s">
        <v>1004</v>
      </c>
      <c r="B195" s="81" t="s">
        <v>1007</v>
      </c>
      <c r="C195" s="82">
        <v>39105</v>
      </c>
      <c r="D195" s="81" t="s">
        <v>627</v>
      </c>
      <c r="E195" s="77" t="s">
        <v>51</v>
      </c>
      <c r="F195">
        <v>90</v>
      </c>
      <c r="G195" s="81">
        <v>0</v>
      </c>
      <c r="H195" s="81">
        <v>2</v>
      </c>
      <c r="I195" s="81">
        <v>2</v>
      </c>
      <c r="J195" s="81">
        <v>1</v>
      </c>
      <c r="K195" s="81">
        <v>1</v>
      </c>
      <c r="L195" s="81">
        <v>1</v>
      </c>
      <c r="M195" s="81">
        <v>0</v>
      </c>
      <c r="N195" s="81">
        <v>0</v>
      </c>
    </row>
    <row r="196" spans="1:14">
      <c r="A196" s="81" t="s">
        <v>1004</v>
      </c>
      <c r="B196" s="81" t="s">
        <v>196</v>
      </c>
      <c r="C196" s="82">
        <v>39102</v>
      </c>
      <c r="D196" s="81" t="s">
        <v>606</v>
      </c>
      <c r="E196" s="77" t="s">
        <v>158</v>
      </c>
      <c r="F196">
        <v>90</v>
      </c>
      <c r="G196" s="81">
        <v>0</v>
      </c>
      <c r="H196" s="81">
        <v>0</v>
      </c>
      <c r="I196" s="81">
        <v>4</v>
      </c>
      <c r="J196" s="81">
        <v>1</v>
      </c>
      <c r="K196" s="81">
        <v>3</v>
      </c>
      <c r="L196" s="81">
        <v>0</v>
      </c>
      <c r="M196" s="81">
        <v>0</v>
      </c>
      <c r="N196" s="81">
        <v>0</v>
      </c>
    </row>
    <row r="197" spans="1:14">
      <c r="A197" s="81" t="s">
        <v>1004</v>
      </c>
      <c r="B197" s="81" t="s">
        <v>660</v>
      </c>
      <c r="C197" s="82">
        <v>39095</v>
      </c>
      <c r="D197" s="81" t="s">
        <v>606</v>
      </c>
      <c r="E197" s="77" t="s">
        <v>51</v>
      </c>
      <c r="F197">
        <v>90</v>
      </c>
      <c r="G197" s="81">
        <v>1</v>
      </c>
      <c r="H197" s="81">
        <v>0</v>
      </c>
      <c r="I197" s="81">
        <v>2</v>
      </c>
      <c r="J197" s="81">
        <v>1</v>
      </c>
      <c r="K197" s="81">
        <v>5</v>
      </c>
      <c r="L197" s="81">
        <v>2</v>
      </c>
      <c r="M197" s="81">
        <v>1</v>
      </c>
      <c r="N197" s="81">
        <v>0</v>
      </c>
    </row>
    <row r="198" spans="1:14">
      <c r="A198" s="81" t="s">
        <v>1004</v>
      </c>
      <c r="B198" s="81" t="s">
        <v>605</v>
      </c>
      <c r="C198" s="82">
        <v>39084</v>
      </c>
      <c r="D198" s="81" t="s">
        <v>606</v>
      </c>
      <c r="E198" s="77" t="s">
        <v>33</v>
      </c>
      <c r="F198">
        <v>90</v>
      </c>
      <c r="G198" s="81">
        <v>0</v>
      </c>
      <c r="H198" s="81">
        <v>0</v>
      </c>
      <c r="I198" s="81">
        <v>4</v>
      </c>
      <c r="J198" s="81">
        <v>0</v>
      </c>
      <c r="K198" s="81">
        <v>1</v>
      </c>
      <c r="L198" s="81">
        <v>1</v>
      </c>
      <c r="M198" s="81">
        <v>1</v>
      </c>
      <c r="N198" s="81">
        <v>0</v>
      </c>
    </row>
    <row r="199" spans="1:14">
      <c r="A199" s="81" t="s">
        <v>1004</v>
      </c>
      <c r="B199" s="81" t="s">
        <v>613</v>
      </c>
      <c r="C199" s="82">
        <v>39081</v>
      </c>
      <c r="D199" s="81" t="s">
        <v>606</v>
      </c>
      <c r="E199" s="77" t="s">
        <v>53</v>
      </c>
      <c r="F199">
        <v>90</v>
      </c>
      <c r="G199" s="81">
        <v>1</v>
      </c>
      <c r="H199" s="81">
        <v>0</v>
      </c>
      <c r="I199" s="81">
        <v>4</v>
      </c>
      <c r="J199" s="81">
        <v>1</v>
      </c>
      <c r="K199" s="81">
        <v>1</v>
      </c>
      <c r="L199" s="81">
        <v>1</v>
      </c>
      <c r="M199" s="81">
        <v>0</v>
      </c>
      <c r="N199" s="81">
        <v>0</v>
      </c>
    </row>
    <row r="200" spans="1:14">
      <c r="A200" s="81" t="s">
        <v>1004</v>
      </c>
      <c r="B200" s="81" t="s">
        <v>669</v>
      </c>
      <c r="C200" s="82">
        <v>39077</v>
      </c>
      <c r="D200" s="81" t="s">
        <v>606</v>
      </c>
      <c r="E200" s="77" t="s">
        <v>53</v>
      </c>
      <c r="F200">
        <v>90</v>
      </c>
      <c r="G200" s="81">
        <v>2</v>
      </c>
      <c r="H200" s="81">
        <v>0</v>
      </c>
      <c r="I200" s="81">
        <v>8</v>
      </c>
      <c r="J200" s="81">
        <v>5</v>
      </c>
      <c r="K200" s="81">
        <v>1</v>
      </c>
      <c r="L200" s="81">
        <v>2</v>
      </c>
      <c r="M200" s="81">
        <v>0</v>
      </c>
      <c r="N200" s="81">
        <v>0</v>
      </c>
    </row>
    <row r="201" spans="1:14">
      <c r="A201" s="81" t="s">
        <v>1004</v>
      </c>
      <c r="B201" s="81" t="s">
        <v>659</v>
      </c>
      <c r="C201" s="82">
        <v>39074</v>
      </c>
      <c r="D201" s="81" t="s">
        <v>606</v>
      </c>
      <c r="E201" s="77" t="s">
        <v>79</v>
      </c>
      <c r="F201">
        <v>90</v>
      </c>
      <c r="G201" s="81">
        <v>0</v>
      </c>
      <c r="H201" s="81">
        <v>0</v>
      </c>
      <c r="I201" s="81">
        <v>0</v>
      </c>
      <c r="J201" s="81">
        <v>0</v>
      </c>
      <c r="K201" s="81">
        <v>0</v>
      </c>
      <c r="L201" s="81">
        <v>1</v>
      </c>
      <c r="M201" s="81">
        <v>0</v>
      </c>
      <c r="N201" s="81">
        <v>0</v>
      </c>
    </row>
    <row r="202" spans="1:14">
      <c r="A202" s="81" t="s">
        <v>1004</v>
      </c>
      <c r="B202" s="81" t="s">
        <v>636</v>
      </c>
      <c r="C202" s="82">
        <v>39071</v>
      </c>
      <c r="D202" s="81" t="s">
        <v>627</v>
      </c>
      <c r="E202" s="77" t="s">
        <v>24</v>
      </c>
      <c r="F202">
        <f>90-72</f>
        <v>18</v>
      </c>
      <c r="G202" s="81">
        <v>1</v>
      </c>
      <c r="H202" s="81">
        <v>0</v>
      </c>
      <c r="I202" s="81">
        <v>2</v>
      </c>
      <c r="J202" s="81">
        <v>1</v>
      </c>
      <c r="K202" s="81">
        <v>0</v>
      </c>
      <c r="L202" s="81">
        <v>1</v>
      </c>
      <c r="M202" s="81">
        <v>0</v>
      </c>
      <c r="N202" s="81">
        <v>0</v>
      </c>
    </row>
    <row r="203" spans="1:14">
      <c r="A203" s="81" t="s">
        <v>1004</v>
      </c>
      <c r="B203" s="81" t="s">
        <v>618</v>
      </c>
      <c r="C203" s="82">
        <v>39068</v>
      </c>
      <c r="D203" s="81" t="s">
        <v>606</v>
      </c>
      <c r="E203" s="77" t="s">
        <v>79</v>
      </c>
      <c r="F203">
        <v>90</v>
      </c>
      <c r="G203" s="81">
        <v>1</v>
      </c>
      <c r="H203" s="81">
        <v>0</v>
      </c>
      <c r="I203" s="81">
        <v>4</v>
      </c>
      <c r="J203" s="81">
        <v>1</v>
      </c>
      <c r="K203" s="81">
        <v>0</v>
      </c>
      <c r="L203" s="81">
        <v>2</v>
      </c>
      <c r="M203" s="81">
        <v>0</v>
      </c>
      <c r="N203" s="81">
        <v>0</v>
      </c>
    </row>
    <row r="204" spans="1:14">
      <c r="A204" s="81" t="s">
        <v>1004</v>
      </c>
      <c r="B204" s="81" t="s">
        <v>639</v>
      </c>
      <c r="C204" s="82">
        <v>39064</v>
      </c>
      <c r="D204" s="81" t="s">
        <v>606</v>
      </c>
      <c r="E204" s="77" t="s">
        <v>31</v>
      </c>
      <c r="F204">
        <f>90-45</f>
        <v>45</v>
      </c>
      <c r="G204" s="81">
        <v>1</v>
      </c>
      <c r="H204" s="81">
        <v>0</v>
      </c>
      <c r="I204" s="81">
        <v>2</v>
      </c>
      <c r="J204" s="81">
        <v>1</v>
      </c>
      <c r="K204" s="81">
        <v>0</v>
      </c>
      <c r="L204" s="81">
        <v>0</v>
      </c>
      <c r="M204" s="81">
        <v>0</v>
      </c>
      <c r="N204" s="81">
        <v>0</v>
      </c>
    </row>
    <row r="205" spans="1:14">
      <c r="A205" s="81" t="s">
        <v>1004</v>
      </c>
      <c r="B205" s="81" t="s">
        <v>169</v>
      </c>
      <c r="C205" s="82">
        <v>39061</v>
      </c>
      <c r="D205" s="81" t="s">
        <v>606</v>
      </c>
      <c r="E205" s="77" t="s">
        <v>22</v>
      </c>
      <c r="F205">
        <v>90</v>
      </c>
      <c r="G205" s="81">
        <v>0</v>
      </c>
      <c r="H205" s="81">
        <v>0</v>
      </c>
      <c r="I205" s="81">
        <v>5</v>
      </c>
      <c r="J205" s="81">
        <v>0</v>
      </c>
      <c r="K205" s="81">
        <v>2</v>
      </c>
      <c r="L205" s="81">
        <v>3</v>
      </c>
      <c r="M205" s="81">
        <v>1</v>
      </c>
      <c r="N205" s="81">
        <v>0</v>
      </c>
    </row>
    <row r="206" spans="1:14">
      <c r="A206" s="81" t="s">
        <v>1004</v>
      </c>
      <c r="B206" s="81" t="s">
        <v>206</v>
      </c>
      <c r="C206" s="82">
        <v>39056</v>
      </c>
      <c r="D206" s="81" t="s">
        <v>151</v>
      </c>
      <c r="E206" s="77" t="s">
        <v>19</v>
      </c>
      <c r="F206">
        <v>90</v>
      </c>
      <c r="G206" s="81">
        <v>0</v>
      </c>
      <c r="H206" s="81">
        <v>0</v>
      </c>
      <c r="I206" s="81">
        <v>5</v>
      </c>
      <c r="J206" s="81">
        <v>0</v>
      </c>
      <c r="K206" s="81">
        <v>1</v>
      </c>
      <c r="L206" s="81">
        <v>0</v>
      </c>
      <c r="M206" s="81">
        <v>0</v>
      </c>
      <c r="N206" s="81">
        <v>0</v>
      </c>
    </row>
    <row r="207" spans="1:14">
      <c r="A207" s="81" t="s">
        <v>1004</v>
      </c>
      <c r="B207" s="81" t="s">
        <v>649</v>
      </c>
      <c r="C207" s="82">
        <v>39050</v>
      </c>
      <c r="D207" s="81" t="s">
        <v>606</v>
      </c>
      <c r="E207" s="77" t="s">
        <v>24</v>
      </c>
      <c r="F207">
        <v>89</v>
      </c>
      <c r="G207" s="81">
        <v>0</v>
      </c>
      <c r="H207" s="81">
        <v>0</v>
      </c>
      <c r="I207" s="81">
        <v>4</v>
      </c>
      <c r="J207" s="81">
        <v>3</v>
      </c>
      <c r="K207" s="81">
        <v>3</v>
      </c>
      <c r="L207" s="81">
        <v>1</v>
      </c>
      <c r="M207" s="81">
        <v>0</v>
      </c>
      <c r="N207" s="81">
        <v>0</v>
      </c>
    </row>
    <row r="208" spans="1:14">
      <c r="A208" s="81" t="s">
        <v>1004</v>
      </c>
      <c r="B208" s="81" t="s">
        <v>281</v>
      </c>
      <c r="C208" s="82">
        <v>39047</v>
      </c>
      <c r="D208" s="81" t="s">
        <v>606</v>
      </c>
      <c r="E208" s="77" t="s">
        <v>22</v>
      </c>
      <c r="F208">
        <v>90</v>
      </c>
      <c r="G208" s="81">
        <v>0</v>
      </c>
      <c r="H208" s="81">
        <v>0</v>
      </c>
      <c r="I208" s="81">
        <v>1</v>
      </c>
      <c r="J208" s="81">
        <v>0</v>
      </c>
      <c r="K208" s="81">
        <v>1</v>
      </c>
      <c r="L208" s="81">
        <v>3</v>
      </c>
      <c r="M208" s="81">
        <v>1</v>
      </c>
      <c r="N208" s="81">
        <v>0</v>
      </c>
    </row>
    <row r="209" spans="1:14">
      <c r="A209" s="81" t="s">
        <v>1004</v>
      </c>
      <c r="B209" s="81" t="s">
        <v>181</v>
      </c>
      <c r="C209" s="82">
        <v>39043</v>
      </c>
      <c r="D209" s="81" t="s">
        <v>151</v>
      </c>
      <c r="E209" s="77" t="s">
        <v>17</v>
      </c>
      <c r="F209">
        <v>58</v>
      </c>
      <c r="G209" s="81">
        <v>0</v>
      </c>
      <c r="H209" s="81">
        <v>0</v>
      </c>
      <c r="I209" s="81">
        <v>2</v>
      </c>
      <c r="J209" s="81">
        <v>0</v>
      </c>
      <c r="K209" s="81">
        <v>0</v>
      </c>
      <c r="L209" s="81">
        <v>0</v>
      </c>
      <c r="M209" s="81">
        <v>0</v>
      </c>
      <c r="N209" s="81">
        <v>0</v>
      </c>
    </row>
    <row r="210" spans="1:14">
      <c r="A210" s="81" t="s">
        <v>1004</v>
      </c>
      <c r="B210" s="81" t="s">
        <v>658</v>
      </c>
      <c r="C210" s="82">
        <v>39039</v>
      </c>
      <c r="D210" s="81" t="s">
        <v>606</v>
      </c>
      <c r="E210" s="77" t="s">
        <v>31</v>
      </c>
      <c r="F210">
        <v>90</v>
      </c>
      <c r="G210" s="81">
        <v>0</v>
      </c>
      <c r="H210" s="81">
        <v>0</v>
      </c>
      <c r="I210" s="81">
        <v>2</v>
      </c>
      <c r="J210" s="81">
        <v>2</v>
      </c>
      <c r="K210" s="81">
        <v>1</v>
      </c>
      <c r="L210" s="81">
        <v>1</v>
      </c>
      <c r="M210" s="81">
        <v>0</v>
      </c>
      <c r="N210" s="81">
        <v>0</v>
      </c>
    </row>
    <row r="211" spans="1:14">
      <c r="A211" s="81" t="s">
        <v>1004</v>
      </c>
      <c r="B211" s="81" t="s">
        <v>670</v>
      </c>
      <c r="C211" s="82">
        <v>39032</v>
      </c>
      <c r="D211" s="81" t="s">
        <v>606</v>
      </c>
      <c r="E211" s="77" t="s">
        <v>51</v>
      </c>
      <c r="F211">
        <v>90</v>
      </c>
      <c r="G211" s="81">
        <v>3</v>
      </c>
      <c r="H211" s="81">
        <v>1</v>
      </c>
      <c r="I211" s="81">
        <v>5</v>
      </c>
      <c r="J211" s="81">
        <v>3</v>
      </c>
      <c r="K211" s="81">
        <v>2</v>
      </c>
      <c r="L211" s="81">
        <v>2</v>
      </c>
      <c r="M211" s="81">
        <v>0</v>
      </c>
      <c r="N211" s="81">
        <v>0</v>
      </c>
    </row>
    <row r="212" spans="1:14">
      <c r="A212" s="81" t="s">
        <v>1004</v>
      </c>
      <c r="B212" s="81" t="s">
        <v>625</v>
      </c>
      <c r="C212" s="82">
        <v>39029</v>
      </c>
      <c r="D212" s="81" t="s">
        <v>627</v>
      </c>
      <c r="E212" s="77" t="s">
        <v>51</v>
      </c>
      <c r="F212">
        <v>90</v>
      </c>
      <c r="G212" s="81">
        <v>1</v>
      </c>
      <c r="H212" s="81">
        <v>0</v>
      </c>
      <c r="I212" s="81">
        <v>5</v>
      </c>
      <c r="J212" s="81">
        <v>3</v>
      </c>
      <c r="K212" s="81">
        <v>1</v>
      </c>
      <c r="L212" s="81">
        <v>3</v>
      </c>
      <c r="M212" s="81">
        <v>0</v>
      </c>
      <c r="N212" s="81">
        <v>0</v>
      </c>
    </row>
    <row r="213" spans="1:14">
      <c r="A213" s="81" t="s">
        <v>1004</v>
      </c>
      <c r="B213" s="81" t="s">
        <v>624</v>
      </c>
      <c r="C213" s="82">
        <v>39026</v>
      </c>
      <c r="D213" s="81" t="s">
        <v>606</v>
      </c>
      <c r="E213" s="77" t="s">
        <v>85</v>
      </c>
      <c r="F213">
        <v>90</v>
      </c>
      <c r="G213" s="81">
        <v>0</v>
      </c>
      <c r="H213" s="81">
        <v>0</v>
      </c>
      <c r="I213" s="81">
        <v>2</v>
      </c>
      <c r="J213" s="81">
        <v>0</v>
      </c>
      <c r="K213" s="81">
        <v>1</v>
      </c>
      <c r="L213" s="81">
        <v>2</v>
      </c>
      <c r="M213" s="81">
        <v>0</v>
      </c>
      <c r="N213" s="81">
        <v>0</v>
      </c>
    </row>
    <row r="214" spans="1:14">
      <c r="A214" s="81" t="s">
        <v>1004</v>
      </c>
      <c r="B214" s="81" t="s">
        <v>459</v>
      </c>
      <c r="C214" s="82">
        <v>39021</v>
      </c>
      <c r="D214" s="81" t="s">
        <v>151</v>
      </c>
      <c r="E214" s="77" t="s">
        <v>53</v>
      </c>
      <c r="F214">
        <v>90</v>
      </c>
      <c r="G214" s="81">
        <v>1</v>
      </c>
      <c r="H214" s="81">
        <v>0</v>
      </c>
      <c r="I214" s="81">
        <v>1</v>
      </c>
      <c r="J214" s="81">
        <v>0</v>
      </c>
      <c r="K214" s="81">
        <v>2</v>
      </c>
      <c r="L214" s="81">
        <v>0</v>
      </c>
      <c r="M214" s="81">
        <v>0</v>
      </c>
      <c r="N214" s="81">
        <v>0</v>
      </c>
    </row>
    <row r="215" spans="1:14">
      <c r="A215" s="81" t="s">
        <v>1004</v>
      </c>
      <c r="B215" s="81" t="s">
        <v>671</v>
      </c>
      <c r="C215" s="82">
        <v>39018</v>
      </c>
      <c r="D215" s="81" t="s">
        <v>606</v>
      </c>
      <c r="E215" s="77" t="s">
        <v>82</v>
      </c>
      <c r="F215">
        <v>45</v>
      </c>
      <c r="G215" s="81">
        <v>0</v>
      </c>
      <c r="H215" s="81">
        <v>0</v>
      </c>
      <c r="I215" s="81">
        <v>0</v>
      </c>
      <c r="J215" s="81">
        <v>0</v>
      </c>
      <c r="K215" s="81">
        <v>2</v>
      </c>
      <c r="L215" s="81">
        <v>0</v>
      </c>
      <c r="M215" s="81">
        <v>0</v>
      </c>
      <c r="N215" s="81">
        <v>0</v>
      </c>
    </row>
    <row r="216" spans="1:14">
      <c r="A216" s="81" t="s">
        <v>1004</v>
      </c>
      <c r="B216" s="81" t="s">
        <v>650</v>
      </c>
      <c r="C216" s="82">
        <v>39015</v>
      </c>
      <c r="D216" s="81" t="s">
        <v>627</v>
      </c>
      <c r="E216" s="77" t="s">
        <v>82</v>
      </c>
      <c r="F216">
        <f>90-82</f>
        <v>8</v>
      </c>
      <c r="G216" s="81">
        <v>0</v>
      </c>
      <c r="H216" s="81">
        <v>0</v>
      </c>
      <c r="I216" s="81">
        <v>0</v>
      </c>
      <c r="J216" s="81">
        <v>0</v>
      </c>
      <c r="K216" s="81">
        <v>0</v>
      </c>
      <c r="L216" s="81">
        <v>0</v>
      </c>
      <c r="M216" s="81">
        <v>0</v>
      </c>
      <c r="N216" s="81">
        <v>0</v>
      </c>
    </row>
    <row r="217" spans="1:14">
      <c r="A217" s="81" t="s">
        <v>1004</v>
      </c>
      <c r="B217" s="81" t="s">
        <v>629</v>
      </c>
      <c r="C217" s="82">
        <v>39011</v>
      </c>
      <c r="D217" s="81" t="s">
        <v>606</v>
      </c>
      <c r="E217" s="77" t="s">
        <v>63</v>
      </c>
      <c r="F217">
        <v>90</v>
      </c>
      <c r="G217" s="81">
        <v>0</v>
      </c>
      <c r="H217" s="81">
        <v>1</v>
      </c>
      <c r="I217" s="81">
        <v>3</v>
      </c>
      <c r="J217" s="81">
        <v>2</v>
      </c>
      <c r="K217" s="81">
        <v>2</v>
      </c>
      <c r="L217" s="81">
        <v>0</v>
      </c>
      <c r="M217" s="81">
        <v>0</v>
      </c>
      <c r="N217" s="81">
        <v>0</v>
      </c>
    </row>
    <row r="218" spans="1:14">
      <c r="A218" s="81" t="s">
        <v>1004</v>
      </c>
      <c r="B218" s="81" t="s">
        <v>464</v>
      </c>
      <c r="C218" s="82">
        <v>39008</v>
      </c>
      <c r="D218" s="81" t="s">
        <v>151</v>
      </c>
      <c r="E218" s="77" t="s">
        <v>31</v>
      </c>
      <c r="F218">
        <v>90</v>
      </c>
      <c r="G218" s="81">
        <v>1</v>
      </c>
      <c r="H218" s="81">
        <v>0</v>
      </c>
      <c r="I218" s="81">
        <v>2</v>
      </c>
      <c r="J218" s="81">
        <v>2</v>
      </c>
      <c r="K218" s="81">
        <v>1</v>
      </c>
      <c r="L218" s="81">
        <v>0</v>
      </c>
      <c r="M218" s="81">
        <v>0</v>
      </c>
      <c r="N218" s="81">
        <v>0</v>
      </c>
    </row>
    <row r="219" spans="1:14">
      <c r="A219" s="81" t="s">
        <v>1004</v>
      </c>
      <c r="B219" s="81" t="s">
        <v>668</v>
      </c>
      <c r="C219" s="82">
        <v>39004</v>
      </c>
      <c r="D219" s="81" t="s">
        <v>606</v>
      </c>
      <c r="E219" s="77" t="s">
        <v>24</v>
      </c>
      <c r="F219">
        <v>90</v>
      </c>
      <c r="G219" s="81">
        <v>0</v>
      </c>
      <c r="H219" s="81">
        <v>0</v>
      </c>
      <c r="I219" s="81">
        <v>2</v>
      </c>
      <c r="J219" s="81">
        <v>0</v>
      </c>
      <c r="K219" s="81">
        <v>1</v>
      </c>
      <c r="L219" s="81">
        <v>5</v>
      </c>
      <c r="M219" s="81">
        <v>0</v>
      </c>
      <c r="N219" s="81">
        <v>0</v>
      </c>
    </row>
    <row r="220" spans="1:14">
      <c r="A220" s="81" t="s">
        <v>1004</v>
      </c>
      <c r="B220" s="81" t="s">
        <v>625</v>
      </c>
      <c r="C220" s="82">
        <v>38990</v>
      </c>
      <c r="D220" s="81" t="s">
        <v>606</v>
      </c>
      <c r="E220" s="77" t="s">
        <v>22</v>
      </c>
      <c r="F220">
        <v>90</v>
      </c>
      <c r="G220" s="81">
        <v>1</v>
      </c>
      <c r="H220" s="81">
        <v>0</v>
      </c>
      <c r="I220" s="81">
        <v>2</v>
      </c>
      <c r="J220" s="81">
        <v>2</v>
      </c>
      <c r="K220" s="81">
        <v>2</v>
      </c>
      <c r="L220" s="81">
        <v>0</v>
      </c>
      <c r="M220" s="81">
        <v>0</v>
      </c>
      <c r="N220" s="81">
        <v>0</v>
      </c>
    </row>
    <row r="221" spans="1:14">
      <c r="A221" s="81" t="s">
        <v>1004</v>
      </c>
      <c r="B221" s="81" t="s">
        <v>204</v>
      </c>
      <c r="C221" s="82">
        <v>38987</v>
      </c>
      <c r="D221" s="81" t="s">
        <v>151</v>
      </c>
      <c r="E221" s="77" t="s">
        <v>107</v>
      </c>
      <c r="F221">
        <v>70</v>
      </c>
      <c r="G221" s="81">
        <v>3</v>
      </c>
      <c r="H221" s="81">
        <v>0</v>
      </c>
      <c r="I221" s="81">
        <v>1</v>
      </c>
      <c r="J221" s="81">
        <v>0</v>
      </c>
      <c r="K221" s="81">
        <v>2</v>
      </c>
      <c r="L221" s="81">
        <v>0</v>
      </c>
      <c r="M221" s="81">
        <v>0</v>
      </c>
      <c r="N221" s="81">
        <v>0</v>
      </c>
    </row>
    <row r="222" spans="1:14">
      <c r="A222" s="81" t="s">
        <v>1004</v>
      </c>
      <c r="B222" s="81" t="s">
        <v>614</v>
      </c>
      <c r="C222" s="82">
        <v>38983</v>
      </c>
      <c r="D222" s="81" t="s">
        <v>606</v>
      </c>
      <c r="E222" s="77" t="s">
        <v>82</v>
      </c>
      <c r="F222">
        <v>90</v>
      </c>
      <c r="G222" s="81">
        <v>0</v>
      </c>
      <c r="H222" s="81">
        <v>1</v>
      </c>
      <c r="I222" s="81">
        <v>4</v>
      </c>
      <c r="J222" s="81">
        <v>1</v>
      </c>
      <c r="K222" s="81">
        <v>2</v>
      </c>
      <c r="L222" s="81">
        <v>2</v>
      </c>
      <c r="M222" s="81">
        <v>0</v>
      </c>
      <c r="N222" s="81">
        <v>0</v>
      </c>
    </row>
    <row r="223" spans="1:14">
      <c r="A223" s="81" t="s">
        <v>1004</v>
      </c>
      <c r="B223" s="81" t="s">
        <v>199</v>
      </c>
      <c r="C223" s="82">
        <v>38977</v>
      </c>
      <c r="D223" s="81" t="s">
        <v>606</v>
      </c>
      <c r="E223" s="77" t="s">
        <v>31</v>
      </c>
      <c r="F223">
        <v>90</v>
      </c>
      <c r="G223" s="81">
        <v>1</v>
      </c>
      <c r="H223" s="81">
        <v>0</v>
      </c>
      <c r="I223" s="81">
        <v>1</v>
      </c>
      <c r="J223" s="81">
        <v>1</v>
      </c>
      <c r="K223" s="81">
        <v>4</v>
      </c>
      <c r="L223" s="81">
        <v>3</v>
      </c>
      <c r="M223" s="81">
        <v>1</v>
      </c>
      <c r="N223" s="81">
        <v>0</v>
      </c>
    </row>
    <row r="224" spans="1:14">
      <c r="A224" s="81" t="s">
        <v>1004</v>
      </c>
      <c r="B224" s="81" t="s">
        <v>177</v>
      </c>
      <c r="C224" s="82">
        <v>38972</v>
      </c>
      <c r="D224" s="81" t="s">
        <v>151</v>
      </c>
      <c r="E224" s="77" t="s">
        <v>19</v>
      </c>
      <c r="F224">
        <v>85</v>
      </c>
      <c r="G224" s="81">
        <v>0</v>
      </c>
      <c r="H224" s="81">
        <v>0</v>
      </c>
      <c r="I224" s="81">
        <v>2</v>
      </c>
      <c r="J224" s="81">
        <v>0</v>
      </c>
      <c r="K224" s="81">
        <v>3</v>
      </c>
      <c r="L224" s="81">
        <v>0</v>
      </c>
      <c r="M224" s="81">
        <v>1</v>
      </c>
      <c r="N224" s="81">
        <v>0</v>
      </c>
    </row>
    <row r="225" spans="1:14">
      <c r="A225" s="81" t="s">
        <v>1004</v>
      </c>
      <c r="B225" s="81" t="s">
        <v>607</v>
      </c>
      <c r="C225" s="82">
        <v>38969</v>
      </c>
      <c r="D225" s="81" t="s">
        <v>606</v>
      </c>
      <c r="E225" s="77" t="s">
        <v>63</v>
      </c>
      <c r="F225">
        <v>90</v>
      </c>
      <c r="G225" s="81">
        <v>1</v>
      </c>
      <c r="H225" s="81">
        <v>0</v>
      </c>
      <c r="I225" s="81">
        <v>6</v>
      </c>
      <c r="J225" s="81">
        <v>3</v>
      </c>
      <c r="K225" s="81">
        <v>1</v>
      </c>
      <c r="L225" s="81">
        <v>1</v>
      </c>
      <c r="M225" s="81">
        <v>0</v>
      </c>
      <c r="N225" s="81">
        <v>0</v>
      </c>
    </row>
    <row r="226" spans="1:14">
      <c r="A226" s="81" t="s">
        <v>1004</v>
      </c>
      <c r="B226" s="81" t="s">
        <v>650</v>
      </c>
      <c r="C226" s="82">
        <v>38956</v>
      </c>
      <c r="D226" s="81" t="s">
        <v>606</v>
      </c>
      <c r="E226" s="77" t="s">
        <v>82</v>
      </c>
      <c r="F226">
        <f>90-55</f>
        <v>35</v>
      </c>
      <c r="G226" s="81">
        <v>1</v>
      </c>
      <c r="H226" s="81">
        <v>0</v>
      </c>
      <c r="I226" s="81">
        <v>2</v>
      </c>
      <c r="J226" s="81">
        <v>1</v>
      </c>
      <c r="K226" s="81">
        <v>1</v>
      </c>
      <c r="L226" s="81">
        <v>1</v>
      </c>
      <c r="M226" s="81">
        <v>0</v>
      </c>
      <c r="N226" s="81">
        <v>0</v>
      </c>
    </row>
    <row r="227" spans="1:14">
      <c r="A227" s="81" t="s">
        <v>1004</v>
      </c>
      <c r="B227" s="81" t="s">
        <v>1009</v>
      </c>
      <c r="C227" s="82">
        <v>38952</v>
      </c>
      <c r="D227" s="81" t="s">
        <v>606</v>
      </c>
      <c r="E227" s="77" t="s">
        <v>85</v>
      </c>
      <c r="F227">
        <v>90</v>
      </c>
      <c r="G227" s="81">
        <v>0</v>
      </c>
      <c r="H227" s="81">
        <v>0</v>
      </c>
      <c r="I227" s="81">
        <v>0</v>
      </c>
      <c r="J227" s="81">
        <v>0</v>
      </c>
      <c r="K227" s="81">
        <v>3</v>
      </c>
      <c r="L227" s="81">
        <v>1</v>
      </c>
      <c r="M227" s="81">
        <v>1</v>
      </c>
      <c r="N227" s="81">
        <v>0</v>
      </c>
    </row>
    <row r="228" spans="1:14">
      <c r="A228" s="81" t="s">
        <v>1004</v>
      </c>
      <c r="B228" s="81" t="s">
        <v>616</v>
      </c>
      <c r="C228" s="82">
        <v>38949</v>
      </c>
      <c r="D228" s="81" t="s">
        <v>606</v>
      </c>
      <c r="E228" s="77" t="s">
        <v>59</v>
      </c>
      <c r="F228">
        <v>82</v>
      </c>
      <c r="G228" s="81">
        <v>1</v>
      </c>
      <c r="H228" s="81">
        <v>0</v>
      </c>
      <c r="I228" s="81">
        <v>3</v>
      </c>
      <c r="J228" s="81">
        <v>2</v>
      </c>
      <c r="K228" s="81">
        <v>3</v>
      </c>
      <c r="L228" s="81">
        <v>0</v>
      </c>
      <c r="M228" s="81">
        <v>0</v>
      </c>
      <c r="N228" s="81">
        <v>0</v>
      </c>
    </row>
    <row r="229" spans="1:14">
      <c r="A229" s="81" t="s">
        <v>1004</v>
      </c>
      <c r="B229" s="81" t="s">
        <v>199</v>
      </c>
      <c r="C229" s="82">
        <v>38942</v>
      </c>
      <c r="D229" s="81" t="s">
        <v>764</v>
      </c>
      <c r="E229" s="77" t="s">
        <v>40</v>
      </c>
      <c r="F229">
        <v>70</v>
      </c>
      <c r="G229" s="81">
        <v>0</v>
      </c>
      <c r="H229" s="81">
        <v>0</v>
      </c>
      <c r="I229" s="81">
        <v>1</v>
      </c>
      <c r="J229" s="81">
        <v>1</v>
      </c>
      <c r="K229" s="81">
        <v>1</v>
      </c>
      <c r="L229" s="81">
        <v>0</v>
      </c>
      <c r="M229" s="81">
        <v>0</v>
      </c>
      <c r="N229" s="81">
        <v>0</v>
      </c>
    </row>
    <row r="230" spans="1:14">
      <c r="A230" s="81" t="s">
        <v>1087</v>
      </c>
      <c r="B230" s="81" t="s">
        <v>471</v>
      </c>
      <c r="C230" s="82">
        <v>38884</v>
      </c>
      <c r="D230" s="81" t="s">
        <v>89</v>
      </c>
      <c r="E230" s="77" t="s">
        <v>85</v>
      </c>
      <c r="F230">
        <v>90</v>
      </c>
      <c r="G230" s="81">
        <v>0</v>
      </c>
      <c r="H230" s="81">
        <v>0</v>
      </c>
      <c r="I230" s="81">
        <v>1</v>
      </c>
      <c r="J230" s="81">
        <v>0</v>
      </c>
      <c r="K230" s="81">
        <v>1</v>
      </c>
      <c r="L230" s="81">
        <v>3</v>
      </c>
      <c r="M230" s="81">
        <v>1</v>
      </c>
      <c r="N230" s="81">
        <v>0</v>
      </c>
    </row>
    <row r="231" spans="1:14">
      <c r="A231" s="81" t="s">
        <v>1087</v>
      </c>
      <c r="B231" s="81" t="s">
        <v>273</v>
      </c>
      <c r="C231" s="82">
        <v>38878</v>
      </c>
      <c r="D231" s="81" t="s">
        <v>89</v>
      </c>
      <c r="E231" s="77" t="s">
        <v>85</v>
      </c>
      <c r="F231">
        <v>90</v>
      </c>
      <c r="G231" s="81">
        <v>1</v>
      </c>
      <c r="H231" s="81">
        <v>0</v>
      </c>
      <c r="I231" s="81">
        <v>7</v>
      </c>
      <c r="J231" s="81">
        <v>3</v>
      </c>
      <c r="K231" s="81">
        <v>2</v>
      </c>
      <c r="L231" s="81">
        <v>4</v>
      </c>
      <c r="M231" s="81">
        <v>1</v>
      </c>
      <c r="N231" s="81">
        <v>0</v>
      </c>
    </row>
    <row r="232" spans="1:14">
      <c r="A232" s="81" t="s">
        <v>1087</v>
      </c>
      <c r="B232" s="81" t="s">
        <v>780</v>
      </c>
      <c r="C232" s="82">
        <v>38872</v>
      </c>
      <c r="D232" s="81" t="s">
        <v>78</v>
      </c>
      <c r="E232" s="77" t="s">
        <v>59</v>
      </c>
      <c r="F232">
        <v>78</v>
      </c>
      <c r="G232" s="81">
        <v>2</v>
      </c>
      <c r="H232" s="81">
        <v>0</v>
      </c>
      <c r="I232" s="81">
        <v>0</v>
      </c>
      <c r="J232" s="81">
        <v>0</v>
      </c>
      <c r="K232" s="81">
        <v>0</v>
      </c>
      <c r="L232" s="81">
        <v>0</v>
      </c>
      <c r="M232" s="81">
        <v>0</v>
      </c>
      <c r="N232" s="81">
        <v>0</v>
      </c>
    </row>
    <row r="233" spans="1:14">
      <c r="A233" s="81" t="s">
        <v>1087</v>
      </c>
      <c r="B233" s="81" t="s">
        <v>269</v>
      </c>
      <c r="C233" s="82">
        <v>38867</v>
      </c>
      <c r="D233" s="81" t="s">
        <v>78</v>
      </c>
      <c r="E233" s="77" t="s">
        <v>22</v>
      </c>
      <c r="F233">
        <v>90</v>
      </c>
      <c r="G233" s="81">
        <v>0</v>
      </c>
      <c r="H233" s="81">
        <v>0</v>
      </c>
      <c r="I233" s="81">
        <v>0</v>
      </c>
      <c r="J233" s="81">
        <v>0</v>
      </c>
      <c r="K233" s="81">
        <v>0</v>
      </c>
      <c r="L233" s="81">
        <v>0</v>
      </c>
      <c r="M233" s="81">
        <v>0</v>
      </c>
      <c r="N233" s="81">
        <v>0</v>
      </c>
    </row>
    <row r="234" spans="1:14">
      <c r="A234" s="81" t="s">
        <v>1087</v>
      </c>
      <c r="B234" s="81" t="s">
        <v>699</v>
      </c>
      <c r="C234" s="82">
        <v>38864</v>
      </c>
      <c r="D234" s="81" t="s">
        <v>78</v>
      </c>
      <c r="E234" s="77" t="s">
        <v>22</v>
      </c>
      <c r="F234">
        <f>90-65</f>
        <v>25</v>
      </c>
      <c r="G234" s="81">
        <v>0</v>
      </c>
      <c r="H234" s="81">
        <v>0</v>
      </c>
      <c r="I234" s="81">
        <v>0</v>
      </c>
      <c r="J234" s="81">
        <v>0</v>
      </c>
      <c r="K234" s="81">
        <v>0</v>
      </c>
      <c r="L234" s="81">
        <v>0</v>
      </c>
      <c r="M234" s="81">
        <v>0</v>
      </c>
      <c r="N234" s="81">
        <v>0</v>
      </c>
    </row>
    <row r="235" spans="1:14">
      <c r="A235" s="81" t="s">
        <v>1087</v>
      </c>
      <c r="B235" s="81" t="s">
        <v>655</v>
      </c>
      <c r="C235" s="82">
        <v>38777</v>
      </c>
      <c r="D235" s="81" t="s">
        <v>78</v>
      </c>
      <c r="E235" s="77" t="s">
        <v>69</v>
      </c>
      <c r="F235">
        <v>90</v>
      </c>
      <c r="G235" s="81">
        <v>0</v>
      </c>
      <c r="H235" s="81">
        <v>0</v>
      </c>
      <c r="I235" s="81">
        <v>0</v>
      </c>
      <c r="J235" s="81">
        <v>0</v>
      </c>
      <c r="K235" s="81">
        <v>0</v>
      </c>
      <c r="L235" s="81">
        <v>0</v>
      </c>
      <c r="M235" s="81">
        <v>0</v>
      </c>
      <c r="N235" s="81">
        <v>0</v>
      </c>
    </row>
    <row r="236" spans="1:14">
      <c r="A236" s="81" t="s">
        <v>1087</v>
      </c>
      <c r="B236" s="81" t="s">
        <v>1089</v>
      </c>
      <c r="C236" s="82">
        <v>38758</v>
      </c>
      <c r="D236" s="81" t="s">
        <v>1090</v>
      </c>
      <c r="E236" s="77" t="s">
        <v>33</v>
      </c>
      <c r="F236">
        <v>90</v>
      </c>
      <c r="G236" s="81">
        <v>0</v>
      </c>
      <c r="H236" s="81">
        <v>0</v>
      </c>
      <c r="I236" s="81">
        <v>0</v>
      </c>
      <c r="J236" s="81">
        <v>0</v>
      </c>
      <c r="K236" s="81">
        <v>0</v>
      </c>
      <c r="L236" s="81">
        <v>0</v>
      </c>
      <c r="M236" s="81">
        <v>0</v>
      </c>
      <c r="N236" s="81">
        <v>0</v>
      </c>
    </row>
    <row r="237" spans="1:14">
      <c r="A237" s="81" t="s">
        <v>1087</v>
      </c>
      <c r="B237" s="81" t="s">
        <v>1069</v>
      </c>
      <c r="C237" s="82">
        <v>38755</v>
      </c>
      <c r="D237" s="81" t="s">
        <v>1090</v>
      </c>
      <c r="E237" s="77" t="s">
        <v>24</v>
      </c>
      <c r="F237">
        <v>90</v>
      </c>
      <c r="G237" s="81">
        <v>1</v>
      </c>
      <c r="H237" s="81">
        <v>0</v>
      </c>
      <c r="I237" s="81">
        <v>0</v>
      </c>
      <c r="J237" s="81">
        <v>0</v>
      </c>
      <c r="K237" s="81">
        <v>0</v>
      </c>
      <c r="L237" s="81">
        <v>0</v>
      </c>
      <c r="M237" s="81">
        <v>0</v>
      </c>
      <c r="N237" s="81">
        <v>0</v>
      </c>
    </row>
    <row r="238" spans="1:14">
      <c r="A238" s="81" t="s">
        <v>1087</v>
      </c>
      <c r="B238" s="81" t="s">
        <v>770</v>
      </c>
      <c r="C238" s="82">
        <v>38752</v>
      </c>
      <c r="D238" s="81" t="s">
        <v>1090</v>
      </c>
      <c r="E238" s="77" t="s">
        <v>22</v>
      </c>
      <c r="F238">
        <v>90</v>
      </c>
      <c r="G238" s="81">
        <v>0</v>
      </c>
      <c r="H238" s="81">
        <v>0</v>
      </c>
      <c r="I238" s="81">
        <v>0</v>
      </c>
      <c r="J238" s="81">
        <v>0</v>
      </c>
      <c r="K238" s="81">
        <v>0</v>
      </c>
      <c r="L238" s="81">
        <v>0</v>
      </c>
      <c r="M238" s="81">
        <v>0</v>
      </c>
      <c r="N238" s="81">
        <v>0</v>
      </c>
    </row>
    <row r="239" spans="1:14">
      <c r="A239" s="81" t="s">
        <v>1087</v>
      </c>
      <c r="B239" s="81" t="s">
        <v>1089</v>
      </c>
      <c r="C239" s="82">
        <v>38745</v>
      </c>
      <c r="D239" s="81" t="s">
        <v>1090</v>
      </c>
      <c r="E239" s="77" t="s">
        <v>74</v>
      </c>
      <c r="F239">
        <v>0</v>
      </c>
      <c r="G239" s="81"/>
      <c r="H239" s="81"/>
      <c r="I239" s="81"/>
      <c r="J239" s="81"/>
      <c r="K239" s="81"/>
      <c r="L239" s="81"/>
      <c r="M239" s="81"/>
      <c r="N239" s="81"/>
    </row>
    <row r="240" spans="1:14">
      <c r="A240" s="81" t="s">
        <v>1087</v>
      </c>
      <c r="B240" s="81" t="s">
        <v>1091</v>
      </c>
      <c r="C240" s="82">
        <v>38741</v>
      </c>
      <c r="D240" s="81" t="s">
        <v>1090</v>
      </c>
      <c r="E240" s="77" t="s">
        <v>38</v>
      </c>
      <c r="F240">
        <v>90</v>
      </c>
      <c r="G240" s="81">
        <v>1</v>
      </c>
      <c r="H240" s="81">
        <v>0</v>
      </c>
      <c r="I240" s="81">
        <v>0</v>
      </c>
      <c r="J240" s="81">
        <v>0</v>
      </c>
      <c r="K240" s="81">
        <v>0</v>
      </c>
      <c r="L240" s="81">
        <v>0</v>
      </c>
      <c r="M240" s="81">
        <v>1</v>
      </c>
      <c r="N240" s="81">
        <v>0</v>
      </c>
    </row>
    <row r="241" spans="1:14">
      <c r="A241" s="81" t="s">
        <v>1087</v>
      </c>
      <c r="B241" s="81" t="s">
        <v>1092</v>
      </c>
      <c r="C241" s="82">
        <v>38738</v>
      </c>
      <c r="D241" s="81" t="s">
        <v>1090</v>
      </c>
      <c r="E241" s="77" t="s">
        <v>24</v>
      </c>
      <c r="F241">
        <v>66</v>
      </c>
      <c r="G241" s="81">
        <v>1</v>
      </c>
      <c r="H241" s="81">
        <v>0</v>
      </c>
      <c r="I241" s="81">
        <v>0</v>
      </c>
      <c r="J241" s="81">
        <v>0</v>
      </c>
      <c r="K241" s="81">
        <v>0</v>
      </c>
      <c r="L241" s="81">
        <v>0</v>
      </c>
      <c r="M241" s="81">
        <v>0</v>
      </c>
      <c r="N241" s="81">
        <v>0</v>
      </c>
    </row>
    <row r="242" spans="1:14">
      <c r="A242" s="81" t="s">
        <v>1004</v>
      </c>
      <c r="B242" s="81" t="s">
        <v>281</v>
      </c>
      <c r="C242" s="82">
        <v>39589</v>
      </c>
      <c r="D242" s="81" t="s">
        <v>151</v>
      </c>
      <c r="E242" s="77" t="s">
        <v>1011</v>
      </c>
      <c r="F242">
        <v>90</v>
      </c>
      <c r="G242" s="81">
        <v>0</v>
      </c>
      <c r="H242" s="81">
        <v>0</v>
      </c>
      <c r="I242" s="81">
        <v>5</v>
      </c>
      <c r="J242" s="81">
        <v>0</v>
      </c>
      <c r="K242" s="81">
        <v>4</v>
      </c>
      <c r="L242" s="81">
        <v>4</v>
      </c>
      <c r="M242" s="81">
        <v>0</v>
      </c>
      <c r="N242" s="81">
        <v>1</v>
      </c>
    </row>
    <row r="243" spans="1:14">
      <c r="A243" s="81" t="s">
        <v>1004</v>
      </c>
      <c r="B243" s="81" t="s">
        <v>281</v>
      </c>
      <c r="C243" s="82">
        <v>39589</v>
      </c>
      <c r="D243" s="81" t="s">
        <v>151</v>
      </c>
      <c r="E243" s="77" t="s">
        <v>1011</v>
      </c>
      <c r="F243">
        <v>90</v>
      </c>
      <c r="G243" s="81">
        <v>0</v>
      </c>
      <c r="H243" s="81">
        <v>0</v>
      </c>
      <c r="I243" s="81">
        <v>5</v>
      </c>
      <c r="J243" s="81">
        <v>0</v>
      </c>
      <c r="K243" s="81">
        <v>4</v>
      </c>
      <c r="L243" s="81">
        <v>4</v>
      </c>
      <c r="M243" s="81">
        <v>0</v>
      </c>
      <c r="N243" s="81">
        <v>1</v>
      </c>
    </row>
    <row r="244" spans="1:14">
      <c r="A244" s="81" t="s">
        <v>1004</v>
      </c>
      <c r="B244" s="81" t="s">
        <v>637</v>
      </c>
      <c r="C244" s="82">
        <v>39579</v>
      </c>
      <c r="D244" s="81" t="s">
        <v>606</v>
      </c>
      <c r="E244" s="77" t="s">
        <v>22</v>
      </c>
      <c r="F244">
        <v>90</v>
      </c>
      <c r="G244" s="81">
        <v>0</v>
      </c>
      <c r="H244" s="81">
        <v>0</v>
      </c>
      <c r="I244" s="81">
        <v>3</v>
      </c>
      <c r="J244" s="81">
        <v>1</v>
      </c>
      <c r="K244" s="81">
        <v>2</v>
      </c>
      <c r="L244" s="81">
        <v>0</v>
      </c>
      <c r="M244" s="81">
        <v>1</v>
      </c>
      <c r="N244" s="81">
        <v>0</v>
      </c>
    </row>
    <row r="245" spans="1:14">
      <c r="A245" s="81" t="s">
        <v>1004</v>
      </c>
      <c r="B245" s="81" t="s">
        <v>636</v>
      </c>
      <c r="C245" s="82">
        <v>39573</v>
      </c>
      <c r="D245" s="81" t="s">
        <v>606</v>
      </c>
      <c r="E245" s="77" t="s">
        <v>82</v>
      </c>
      <c r="F245">
        <v>85</v>
      </c>
      <c r="G245" s="81">
        <v>0</v>
      </c>
      <c r="H245" s="81">
        <v>1</v>
      </c>
      <c r="I245" s="81">
        <v>1</v>
      </c>
      <c r="J245" s="81">
        <v>0</v>
      </c>
      <c r="K245" s="81">
        <v>4</v>
      </c>
      <c r="L245" s="81">
        <v>0</v>
      </c>
      <c r="M245" s="81">
        <v>0</v>
      </c>
      <c r="N245" s="81">
        <v>0</v>
      </c>
    </row>
    <row r="246" spans="1:14">
      <c r="A246" s="81" t="s">
        <v>1004</v>
      </c>
      <c r="B246" s="81" t="s">
        <v>199</v>
      </c>
      <c r="C246" s="82">
        <v>39568</v>
      </c>
      <c r="D246" s="81" t="s">
        <v>151</v>
      </c>
      <c r="E246" s="77" t="s">
        <v>115</v>
      </c>
      <c r="F246">
        <v>90</v>
      </c>
      <c r="G246" s="81">
        <v>2</v>
      </c>
      <c r="H246" s="81">
        <v>0</v>
      </c>
      <c r="I246" s="81">
        <v>6</v>
      </c>
      <c r="J246" s="81">
        <v>3</v>
      </c>
      <c r="K246" s="81">
        <v>5</v>
      </c>
      <c r="L246" s="81">
        <v>1</v>
      </c>
      <c r="M246" s="81">
        <v>0</v>
      </c>
      <c r="N246" s="81">
        <v>0</v>
      </c>
    </row>
    <row r="247" spans="1:14">
      <c r="A247" s="81" t="s">
        <v>1004</v>
      </c>
      <c r="B247" s="81" t="s">
        <v>199</v>
      </c>
      <c r="C247" s="82">
        <v>39568</v>
      </c>
      <c r="D247" s="81" t="s">
        <v>151</v>
      </c>
      <c r="E247" s="77" t="s">
        <v>115</v>
      </c>
      <c r="F247">
        <v>90</v>
      </c>
      <c r="G247" s="81">
        <v>2</v>
      </c>
      <c r="H247" s="81">
        <v>0</v>
      </c>
      <c r="I247" s="81">
        <v>6</v>
      </c>
      <c r="J247" s="81">
        <v>3</v>
      </c>
      <c r="K247" s="81">
        <v>5</v>
      </c>
      <c r="L247" s="81">
        <v>1</v>
      </c>
      <c r="M247" s="81">
        <v>0</v>
      </c>
      <c r="N247" s="81">
        <v>0</v>
      </c>
    </row>
    <row r="248" spans="1:14">
      <c r="A248" s="81" t="s">
        <v>1004</v>
      </c>
      <c r="B248" s="81" t="s">
        <v>284</v>
      </c>
      <c r="C248" s="82">
        <v>39564</v>
      </c>
      <c r="D248" s="81" t="s">
        <v>606</v>
      </c>
      <c r="E248" s="77" t="s">
        <v>63</v>
      </c>
      <c r="F248">
        <v>90</v>
      </c>
      <c r="G248" s="81">
        <v>0</v>
      </c>
      <c r="H248" s="81">
        <v>1</v>
      </c>
      <c r="I248" s="81">
        <v>2</v>
      </c>
      <c r="J248" s="81">
        <v>2</v>
      </c>
      <c r="K248" s="81">
        <v>3</v>
      </c>
      <c r="L248" s="81">
        <v>1</v>
      </c>
      <c r="M248" s="81">
        <v>1</v>
      </c>
      <c r="N248" s="81">
        <v>0</v>
      </c>
    </row>
    <row r="249" spans="1:14">
      <c r="A249" s="81" t="s">
        <v>1004</v>
      </c>
      <c r="B249" s="81" t="s">
        <v>196</v>
      </c>
      <c r="C249" s="82">
        <v>39560</v>
      </c>
      <c r="D249" s="81" t="s">
        <v>151</v>
      </c>
      <c r="E249" s="77" t="s">
        <v>22</v>
      </c>
      <c r="F249">
        <v>90</v>
      </c>
      <c r="G249" s="81">
        <v>0</v>
      </c>
      <c r="H249" s="81">
        <v>0</v>
      </c>
      <c r="I249" s="81">
        <v>1</v>
      </c>
      <c r="J249" s="81">
        <v>0</v>
      </c>
      <c r="K249" s="81">
        <v>3</v>
      </c>
      <c r="L249" s="81">
        <v>7</v>
      </c>
      <c r="M249" s="81">
        <v>0</v>
      </c>
      <c r="N249" s="81">
        <v>0</v>
      </c>
    </row>
    <row r="250" spans="1:14">
      <c r="A250" s="81" t="s">
        <v>1004</v>
      </c>
      <c r="B250" s="81" t="s">
        <v>648</v>
      </c>
      <c r="C250" s="82">
        <v>39546</v>
      </c>
      <c r="D250" s="81" t="s">
        <v>151</v>
      </c>
      <c r="E250" s="77" t="s">
        <v>19</v>
      </c>
      <c r="F250">
        <v>90</v>
      </c>
      <c r="G250" s="81">
        <v>0</v>
      </c>
      <c r="H250" s="81">
        <v>0</v>
      </c>
      <c r="I250" s="81">
        <v>5</v>
      </c>
      <c r="J250" s="81">
        <v>4</v>
      </c>
      <c r="K250" s="81">
        <v>4</v>
      </c>
      <c r="L250" s="81">
        <v>4</v>
      </c>
      <c r="M250" s="81">
        <v>0</v>
      </c>
      <c r="N250" s="81">
        <v>0</v>
      </c>
    </row>
    <row r="251" spans="1:14">
      <c r="A251" s="81" t="s">
        <v>1004</v>
      </c>
      <c r="B251" s="81" t="s">
        <v>645</v>
      </c>
      <c r="C251" s="82">
        <v>39540</v>
      </c>
      <c r="D251" s="81" t="s">
        <v>151</v>
      </c>
      <c r="E251" s="77" t="s">
        <v>85</v>
      </c>
      <c r="F251">
        <v>90</v>
      </c>
      <c r="G251" s="81">
        <v>0</v>
      </c>
      <c r="H251" s="81">
        <v>0</v>
      </c>
      <c r="I251" s="81">
        <v>6</v>
      </c>
      <c r="J251" s="81">
        <v>2</v>
      </c>
      <c r="K251" s="81">
        <v>2</v>
      </c>
      <c r="L251" s="81">
        <v>3</v>
      </c>
      <c r="M251" s="81">
        <v>0</v>
      </c>
      <c r="N251" s="81">
        <v>0</v>
      </c>
    </row>
    <row r="252" spans="1:14">
      <c r="A252" s="81" t="s">
        <v>1004</v>
      </c>
      <c r="B252" s="81" t="s">
        <v>1005</v>
      </c>
      <c r="C252" s="82">
        <v>39537</v>
      </c>
      <c r="D252" s="81" t="s">
        <v>606</v>
      </c>
      <c r="E252" s="77" t="s">
        <v>31</v>
      </c>
      <c r="F252">
        <v>89</v>
      </c>
      <c r="G252" s="81">
        <v>0</v>
      </c>
      <c r="H252" s="81">
        <v>0</v>
      </c>
      <c r="I252" s="81">
        <v>4</v>
      </c>
      <c r="J252" s="81">
        <v>2</v>
      </c>
      <c r="K252" s="81">
        <v>1</v>
      </c>
      <c r="L252" s="81">
        <v>0</v>
      </c>
      <c r="M252" s="81">
        <v>0</v>
      </c>
      <c r="N252" s="81">
        <v>0</v>
      </c>
    </row>
    <row r="253" spans="1:14">
      <c r="A253" s="81" t="s">
        <v>1004</v>
      </c>
      <c r="B253" s="81" t="s">
        <v>169</v>
      </c>
      <c r="C253" s="82">
        <v>39530</v>
      </c>
      <c r="D253" s="81" t="s">
        <v>606</v>
      </c>
      <c r="E253" s="77" t="s">
        <v>63</v>
      </c>
      <c r="F253">
        <v>90</v>
      </c>
      <c r="G253" s="81">
        <v>2</v>
      </c>
      <c r="H253" s="81">
        <v>0</v>
      </c>
      <c r="I253" s="81">
        <v>5</v>
      </c>
      <c r="J253" s="81">
        <v>4</v>
      </c>
      <c r="K253" s="81">
        <v>0</v>
      </c>
      <c r="L253" s="81">
        <v>2</v>
      </c>
      <c r="M253" s="81">
        <v>1</v>
      </c>
      <c r="N253" s="81">
        <v>0</v>
      </c>
    </row>
    <row r="254" spans="1:14">
      <c r="A254" s="81" t="s">
        <v>1004</v>
      </c>
      <c r="B254" s="81" t="s">
        <v>624</v>
      </c>
      <c r="C254" s="82">
        <v>39526</v>
      </c>
      <c r="D254" s="81" t="s">
        <v>606</v>
      </c>
      <c r="E254" s="77" t="s">
        <v>946</v>
      </c>
      <c r="F254">
        <v>90</v>
      </c>
      <c r="G254" s="81">
        <v>1</v>
      </c>
      <c r="H254" s="81">
        <v>1</v>
      </c>
      <c r="I254" s="81">
        <v>4</v>
      </c>
      <c r="J254" s="81">
        <v>4</v>
      </c>
      <c r="K254" s="81">
        <v>2</v>
      </c>
      <c r="L254" s="81">
        <v>3</v>
      </c>
      <c r="M254" s="81">
        <v>0</v>
      </c>
      <c r="N254" s="81">
        <v>0</v>
      </c>
    </row>
    <row r="255" spans="1:14">
      <c r="A255" s="81" t="s">
        <v>1004</v>
      </c>
      <c r="B255" s="81" t="s">
        <v>663</v>
      </c>
      <c r="C255" s="82">
        <v>39522</v>
      </c>
      <c r="D255" s="81" t="s">
        <v>606</v>
      </c>
      <c r="E255" s="77" t="s">
        <v>24</v>
      </c>
      <c r="F255">
        <v>90</v>
      </c>
      <c r="G255" s="81">
        <v>0</v>
      </c>
      <c r="H255" s="81">
        <v>0</v>
      </c>
      <c r="I255" s="81">
        <v>2</v>
      </c>
      <c r="J255" s="81">
        <v>0</v>
      </c>
      <c r="K255" s="81">
        <v>4</v>
      </c>
      <c r="L255" s="81">
        <v>1</v>
      </c>
      <c r="M255" s="81">
        <v>0</v>
      </c>
      <c r="N255" s="81">
        <v>0</v>
      </c>
    </row>
    <row r="256" spans="1:14">
      <c r="A256" s="81" t="s">
        <v>1004</v>
      </c>
      <c r="B256" s="81" t="s">
        <v>687</v>
      </c>
      <c r="C256" s="82">
        <v>39519</v>
      </c>
      <c r="D256" s="81" t="s">
        <v>606</v>
      </c>
      <c r="E256" s="77" t="s">
        <v>480</v>
      </c>
      <c r="F256">
        <f>90-66</f>
        <v>24</v>
      </c>
      <c r="G256" s="81">
        <v>0</v>
      </c>
      <c r="H256" s="81">
        <v>0</v>
      </c>
      <c r="I256" s="81">
        <v>2</v>
      </c>
      <c r="J256" s="81">
        <v>1</v>
      </c>
      <c r="K256" s="81">
        <v>1</v>
      </c>
      <c r="L256" s="81">
        <v>1</v>
      </c>
      <c r="M256" s="81">
        <v>0</v>
      </c>
      <c r="N256" s="81">
        <v>0</v>
      </c>
    </row>
    <row r="257" spans="1:14">
      <c r="A257" s="81" t="s">
        <v>1004</v>
      </c>
      <c r="B257" s="81" t="s">
        <v>505</v>
      </c>
      <c r="C257" s="82">
        <v>39512</v>
      </c>
      <c r="D257" s="81" t="s">
        <v>151</v>
      </c>
      <c r="E257" s="77" t="s">
        <v>59</v>
      </c>
      <c r="F257">
        <v>90</v>
      </c>
      <c r="G257" s="81">
        <v>0</v>
      </c>
      <c r="H257" s="81">
        <v>1</v>
      </c>
      <c r="I257" s="81">
        <v>4</v>
      </c>
      <c r="J257" s="81">
        <v>1</v>
      </c>
      <c r="K257" s="81">
        <v>1</v>
      </c>
      <c r="L257" s="81">
        <v>2</v>
      </c>
      <c r="M257" s="81">
        <v>0</v>
      </c>
      <c r="N257" s="81">
        <v>0</v>
      </c>
    </row>
    <row r="258" spans="1:14">
      <c r="A258" s="81" t="s">
        <v>1004</v>
      </c>
      <c r="B258" s="81" t="s">
        <v>662</v>
      </c>
      <c r="C258" s="82">
        <v>39508</v>
      </c>
      <c r="D258" s="81" t="s">
        <v>606</v>
      </c>
      <c r="E258" s="77" t="s">
        <v>95</v>
      </c>
      <c r="F258">
        <v>0</v>
      </c>
      <c r="G258" s="81"/>
      <c r="H258" s="81"/>
      <c r="I258" s="81"/>
      <c r="J258" s="81"/>
      <c r="K258" s="81"/>
      <c r="L258" s="81"/>
      <c r="M258" s="81"/>
      <c r="N258" s="81"/>
    </row>
    <row r="259" spans="1:14">
      <c r="A259" s="81" t="s">
        <v>1004</v>
      </c>
      <c r="B259" s="81" t="s">
        <v>624</v>
      </c>
      <c r="C259" s="82">
        <v>39502</v>
      </c>
      <c r="D259" s="81" t="s">
        <v>627</v>
      </c>
      <c r="E259" s="77" t="s">
        <v>85</v>
      </c>
      <c r="F259">
        <v>90</v>
      </c>
      <c r="G259" s="81">
        <v>1</v>
      </c>
      <c r="H259" s="81">
        <v>0</v>
      </c>
      <c r="I259" s="81">
        <v>5</v>
      </c>
      <c r="J259" s="81">
        <v>4</v>
      </c>
      <c r="K259" s="81">
        <v>3</v>
      </c>
      <c r="L259" s="81">
        <v>4</v>
      </c>
      <c r="M259" s="81">
        <v>0</v>
      </c>
      <c r="N259" s="81">
        <v>0</v>
      </c>
    </row>
    <row r="260" spans="1:14">
      <c r="A260" s="81" t="s">
        <v>1004</v>
      </c>
      <c r="B260" s="81" t="s">
        <v>527</v>
      </c>
      <c r="C260" s="82">
        <v>39497</v>
      </c>
      <c r="D260" s="81" t="s">
        <v>151</v>
      </c>
      <c r="E260" s="77" t="s">
        <v>33</v>
      </c>
      <c r="F260">
        <v>90</v>
      </c>
      <c r="G260" s="81">
        <v>0</v>
      </c>
      <c r="H260" s="81">
        <v>0</v>
      </c>
      <c r="I260" s="81">
        <v>1</v>
      </c>
      <c r="J260" s="81">
        <v>1</v>
      </c>
      <c r="K260" s="81">
        <v>2</v>
      </c>
      <c r="L260" s="81">
        <v>2</v>
      </c>
      <c r="M260" s="81">
        <v>0</v>
      </c>
      <c r="N260" s="81">
        <v>0</v>
      </c>
    </row>
    <row r="261" spans="1:14">
      <c r="A261" s="81" t="s">
        <v>1004</v>
      </c>
      <c r="B261" s="81" t="s">
        <v>1093</v>
      </c>
      <c r="C261" s="82">
        <v>39452</v>
      </c>
      <c r="D261" s="81" t="s">
        <v>604</v>
      </c>
      <c r="E261" s="77" t="s">
        <v>31</v>
      </c>
      <c r="F261">
        <f>90-59</f>
        <v>31</v>
      </c>
      <c r="G261" s="81">
        <v>0</v>
      </c>
      <c r="H261" s="81">
        <v>0</v>
      </c>
      <c r="I261" s="81">
        <v>1</v>
      </c>
      <c r="J261" s="81">
        <v>1</v>
      </c>
      <c r="K261" s="81">
        <v>1</v>
      </c>
      <c r="L261" s="81">
        <v>0</v>
      </c>
      <c r="M261" s="81">
        <v>0</v>
      </c>
      <c r="N261" s="81">
        <v>0</v>
      </c>
    </row>
    <row r="262" spans="1:14">
      <c r="A262" s="81" t="s">
        <v>1004</v>
      </c>
      <c r="B262" s="81" t="s">
        <v>658</v>
      </c>
      <c r="C262" s="82">
        <v>39417</v>
      </c>
      <c r="D262" s="81" t="s">
        <v>606</v>
      </c>
      <c r="E262" s="77" t="s">
        <v>31</v>
      </c>
      <c r="F262">
        <v>90</v>
      </c>
      <c r="G262" s="81">
        <v>0</v>
      </c>
      <c r="H262" s="81">
        <v>0</v>
      </c>
      <c r="I262" s="81">
        <v>3</v>
      </c>
      <c r="J262" s="81">
        <v>1</v>
      </c>
      <c r="K262" s="81">
        <v>4</v>
      </c>
      <c r="L262" s="81">
        <v>4</v>
      </c>
      <c r="M262" s="81">
        <v>0</v>
      </c>
      <c r="N262" s="81">
        <v>0</v>
      </c>
    </row>
    <row r="263" spans="1:14">
      <c r="A263" s="81" t="s">
        <v>1004</v>
      </c>
      <c r="B263" s="81" t="s">
        <v>503</v>
      </c>
      <c r="C263" s="82">
        <v>39414</v>
      </c>
      <c r="D263" s="81" t="s">
        <v>151</v>
      </c>
      <c r="E263" s="77" t="s">
        <v>95</v>
      </c>
      <c r="F263">
        <v>90</v>
      </c>
      <c r="G263" s="81">
        <v>2</v>
      </c>
      <c r="H263" s="81">
        <v>0</v>
      </c>
      <c r="I263" s="81">
        <v>5</v>
      </c>
      <c r="J263" s="81">
        <v>3</v>
      </c>
      <c r="K263" s="81">
        <v>2</v>
      </c>
      <c r="L263" s="81">
        <v>0</v>
      </c>
      <c r="M263" s="81">
        <v>0</v>
      </c>
      <c r="N263" s="81">
        <v>0</v>
      </c>
    </row>
    <row r="264" spans="1:14">
      <c r="A264" s="81" t="s">
        <v>1004</v>
      </c>
      <c r="B264" s="81" t="s">
        <v>623</v>
      </c>
      <c r="C264" s="82">
        <v>39397</v>
      </c>
      <c r="D264" s="81" t="s">
        <v>606</v>
      </c>
      <c r="E264" s="77" t="s">
        <v>22</v>
      </c>
      <c r="F264">
        <v>90</v>
      </c>
      <c r="G264" s="81">
        <v>1</v>
      </c>
      <c r="H264" s="81">
        <v>0</v>
      </c>
      <c r="I264" s="81">
        <v>6</v>
      </c>
      <c r="J264" s="81">
        <v>4</v>
      </c>
      <c r="K264" s="81">
        <v>0</v>
      </c>
      <c r="L264" s="81">
        <v>2</v>
      </c>
      <c r="M264" s="81">
        <v>0</v>
      </c>
      <c r="N264" s="81">
        <v>0</v>
      </c>
    </row>
    <row r="265" spans="1:14">
      <c r="A265" s="81" t="s">
        <v>1004</v>
      </c>
      <c r="B265" s="81" t="s">
        <v>749</v>
      </c>
      <c r="C265" s="82">
        <v>39392</v>
      </c>
      <c r="D265" s="81" t="s">
        <v>151</v>
      </c>
      <c r="E265" s="77" t="s">
        <v>33</v>
      </c>
      <c r="F265">
        <v>90</v>
      </c>
      <c r="G265" s="81">
        <v>0</v>
      </c>
      <c r="H265" s="81">
        <v>0</v>
      </c>
      <c r="I265" s="81">
        <v>5</v>
      </c>
      <c r="J265" s="81">
        <v>3</v>
      </c>
      <c r="K265" s="81">
        <v>3</v>
      </c>
      <c r="L265" s="81">
        <v>1</v>
      </c>
      <c r="M265" s="81">
        <v>0</v>
      </c>
      <c r="N265" s="81">
        <v>0</v>
      </c>
    </row>
    <row r="266" spans="1:14">
      <c r="A266" s="81" t="s">
        <v>1004</v>
      </c>
      <c r="B266" s="81" t="s">
        <v>659</v>
      </c>
      <c r="C266" s="82">
        <v>39389</v>
      </c>
      <c r="D266" s="81" t="s">
        <v>606</v>
      </c>
      <c r="E266" s="77" t="s">
        <v>82</v>
      </c>
      <c r="F266">
        <v>74</v>
      </c>
      <c r="G266" s="81">
        <v>0</v>
      </c>
      <c r="H266" s="81">
        <v>0</v>
      </c>
      <c r="I266" s="81">
        <v>4</v>
      </c>
      <c r="J266" s="81">
        <v>1</v>
      </c>
      <c r="K266" s="81">
        <v>1</v>
      </c>
      <c r="L266" s="81">
        <v>1</v>
      </c>
      <c r="M266" s="81">
        <v>1</v>
      </c>
      <c r="N266" s="81">
        <v>0</v>
      </c>
    </row>
    <row r="267" spans="1:14">
      <c r="A267" s="81" t="s">
        <v>1004</v>
      </c>
      <c r="B267" s="81" t="s">
        <v>616</v>
      </c>
      <c r="C267" s="82">
        <v>39382</v>
      </c>
      <c r="D267" s="81" t="s">
        <v>606</v>
      </c>
      <c r="E267" s="77" t="s">
        <v>374</v>
      </c>
      <c r="F267">
        <v>79</v>
      </c>
      <c r="G267" s="81">
        <v>2</v>
      </c>
      <c r="H267" s="81">
        <v>1</v>
      </c>
      <c r="I267" s="81">
        <v>4</v>
      </c>
      <c r="J267" s="81">
        <v>2</v>
      </c>
      <c r="K267" s="81">
        <v>0</v>
      </c>
      <c r="L267" s="81">
        <v>0</v>
      </c>
      <c r="M267" s="81">
        <v>0</v>
      </c>
      <c r="N267" s="81">
        <v>0</v>
      </c>
    </row>
    <row r="268" spans="1:14">
      <c r="A268" s="81" t="s">
        <v>1004</v>
      </c>
      <c r="B268" s="81" t="s">
        <v>748</v>
      </c>
      <c r="C268" s="82">
        <v>39379</v>
      </c>
      <c r="D268" s="81" t="s">
        <v>151</v>
      </c>
      <c r="E268" s="77" t="s">
        <v>19</v>
      </c>
      <c r="F268">
        <v>90</v>
      </c>
      <c r="G268" s="81">
        <v>1</v>
      </c>
      <c r="H268" s="81">
        <v>1</v>
      </c>
      <c r="I268" s="81">
        <v>3</v>
      </c>
      <c r="J268" s="81">
        <v>1</v>
      </c>
      <c r="K268" s="81">
        <v>4</v>
      </c>
      <c r="L268" s="81">
        <v>1</v>
      </c>
      <c r="M268" s="81">
        <v>0</v>
      </c>
      <c r="N268" s="81">
        <v>0</v>
      </c>
    </row>
    <row r="269" spans="1:14">
      <c r="A269" s="81" t="s">
        <v>1004</v>
      </c>
      <c r="B269" s="81" t="s">
        <v>1009</v>
      </c>
      <c r="C269" s="82">
        <v>39375</v>
      </c>
      <c r="D269" s="81" t="s">
        <v>606</v>
      </c>
      <c r="E269" s="77" t="s">
        <v>82</v>
      </c>
      <c r="F269">
        <v>84</v>
      </c>
      <c r="G269" s="81">
        <v>1</v>
      </c>
      <c r="H269" s="81">
        <v>0</v>
      </c>
      <c r="I269" s="81">
        <v>3</v>
      </c>
      <c r="J269" s="81">
        <v>1</v>
      </c>
      <c r="K269" s="81">
        <v>1</v>
      </c>
      <c r="L269" s="81">
        <v>1</v>
      </c>
      <c r="M269" s="81">
        <v>0</v>
      </c>
      <c r="N269" s="81">
        <v>0</v>
      </c>
    </row>
    <row r="270" spans="1:14">
      <c r="A270" s="81" t="s">
        <v>1004</v>
      </c>
      <c r="B270" s="81" t="s">
        <v>119</v>
      </c>
      <c r="C270" s="82">
        <v>39358</v>
      </c>
      <c r="D270" s="81" t="s">
        <v>151</v>
      </c>
      <c r="E270" s="77" t="s">
        <v>38</v>
      </c>
      <c r="F270">
        <v>90</v>
      </c>
      <c r="G270" s="81">
        <v>1</v>
      </c>
      <c r="H270" s="81">
        <v>0</v>
      </c>
      <c r="I270" s="81">
        <v>4</v>
      </c>
      <c r="J270" s="81">
        <v>2</v>
      </c>
      <c r="K270" s="81">
        <v>5</v>
      </c>
      <c r="L270" s="81">
        <v>2</v>
      </c>
      <c r="M270" s="81">
        <v>0</v>
      </c>
      <c r="N270" s="81">
        <v>0</v>
      </c>
    </row>
    <row r="271" spans="1:14">
      <c r="A271" s="81" t="s">
        <v>1004</v>
      </c>
      <c r="B271" s="81" t="s">
        <v>613</v>
      </c>
      <c r="C271" s="82">
        <v>39354</v>
      </c>
      <c r="D271" s="81" t="s">
        <v>606</v>
      </c>
      <c r="E271" s="77" t="s">
        <v>33</v>
      </c>
      <c r="F271">
        <v>90</v>
      </c>
      <c r="G271" s="81">
        <v>0</v>
      </c>
      <c r="H271" s="81">
        <v>0</v>
      </c>
      <c r="I271" s="81">
        <v>4</v>
      </c>
      <c r="J271" s="81">
        <v>1</v>
      </c>
      <c r="K271" s="81">
        <v>2</v>
      </c>
      <c r="L271" s="81">
        <v>2</v>
      </c>
      <c r="M271" s="81">
        <v>1</v>
      </c>
      <c r="N271" s="81">
        <v>1</v>
      </c>
    </row>
    <row r="272" spans="1:14">
      <c r="A272" s="81" t="s">
        <v>1004</v>
      </c>
      <c r="B272" s="81" t="s">
        <v>605</v>
      </c>
      <c r="C272" s="82">
        <v>39327</v>
      </c>
      <c r="D272" s="81" t="s">
        <v>606</v>
      </c>
      <c r="E272" s="77" t="s">
        <v>158</v>
      </c>
      <c r="F272">
        <v>90</v>
      </c>
      <c r="G272" s="81">
        <v>0</v>
      </c>
      <c r="H272" s="81">
        <v>0</v>
      </c>
      <c r="I272" s="81">
        <v>0</v>
      </c>
      <c r="J272" s="81">
        <v>0</v>
      </c>
      <c r="K272" s="81">
        <v>6</v>
      </c>
      <c r="L272" s="81">
        <v>2</v>
      </c>
      <c r="M272" s="81">
        <v>1</v>
      </c>
      <c r="N272" s="81">
        <v>0</v>
      </c>
    </row>
    <row r="273" spans="1:14">
      <c r="A273" s="81" t="s">
        <v>1004</v>
      </c>
      <c r="B273" s="81" t="s">
        <v>629</v>
      </c>
      <c r="C273" s="82">
        <v>39319</v>
      </c>
      <c r="D273" s="81" t="s">
        <v>606</v>
      </c>
      <c r="E273" s="77" t="s">
        <v>31</v>
      </c>
      <c r="F273">
        <v>90</v>
      </c>
      <c r="G273" s="81">
        <v>0</v>
      </c>
      <c r="H273" s="81">
        <v>1</v>
      </c>
      <c r="I273" s="81">
        <v>2</v>
      </c>
      <c r="J273" s="81">
        <v>1</v>
      </c>
      <c r="K273" s="81">
        <v>3</v>
      </c>
      <c r="L273" s="81">
        <v>2</v>
      </c>
      <c r="M273" s="81">
        <v>0</v>
      </c>
      <c r="N273" s="81">
        <v>0</v>
      </c>
    </row>
    <row r="274" spans="1:14">
      <c r="A274" s="81" t="s">
        <v>1004</v>
      </c>
      <c r="B274" s="81" t="s">
        <v>196</v>
      </c>
      <c r="C274" s="82">
        <v>39313</v>
      </c>
      <c r="D274" s="81" t="s">
        <v>606</v>
      </c>
      <c r="E274" s="77" t="s">
        <v>22</v>
      </c>
      <c r="F274">
        <v>90</v>
      </c>
      <c r="G274" s="81">
        <v>0</v>
      </c>
      <c r="H274" s="81">
        <v>0</v>
      </c>
      <c r="I274" s="81">
        <v>4</v>
      </c>
      <c r="J274" s="81">
        <v>1</v>
      </c>
      <c r="K274" s="81">
        <v>5</v>
      </c>
      <c r="L274" s="81">
        <v>0</v>
      </c>
      <c r="M274" s="81">
        <v>0</v>
      </c>
      <c r="N274" s="81">
        <v>0</v>
      </c>
    </row>
    <row r="275" spans="1:14">
      <c r="A275" s="81" t="s">
        <v>1004</v>
      </c>
      <c r="B275" s="81" t="s">
        <v>668</v>
      </c>
      <c r="C275" s="82">
        <v>39309</v>
      </c>
      <c r="D275" s="81" t="s">
        <v>606</v>
      </c>
      <c r="E275" s="77" t="s">
        <v>38</v>
      </c>
      <c r="F275">
        <v>90</v>
      </c>
      <c r="G275" s="81">
        <v>1</v>
      </c>
      <c r="H275" s="81">
        <v>1</v>
      </c>
      <c r="I275" s="81">
        <v>3</v>
      </c>
      <c r="J275" s="81">
        <v>2</v>
      </c>
      <c r="K275" s="81">
        <v>5</v>
      </c>
      <c r="L275" s="81">
        <v>4</v>
      </c>
      <c r="M275" s="81">
        <v>0</v>
      </c>
      <c r="N275" s="81">
        <v>0</v>
      </c>
    </row>
    <row r="276" spans="1:14">
      <c r="A276" s="81" t="s">
        <v>1004</v>
      </c>
      <c r="B276" s="81" t="s">
        <v>631</v>
      </c>
      <c r="C276" s="82">
        <v>39306</v>
      </c>
      <c r="D276" s="81" t="s">
        <v>606</v>
      </c>
      <c r="E276" s="77" t="s">
        <v>115</v>
      </c>
      <c r="F276">
        <f>90-63</f>
        <v>27</v>
      </c>
      <c r="G276" s="81">
        <v>0</v>
      </c>
      <c r="H276" s="81">
        <v>0</v>
      </c>
      <c r="I276" s="81">
        <v>2</v>
      </c>
      <c r="J276" s="81">
        <v>1</v>
      </c>
      <c r="K276" s="81">
        <v>1</v>
      </c>
      <c r="L276" s="81">
        <v>0</v>
      </c>
      <c r="M276" s="81">
        <v>0</v>
      </c>
      <c r="N276" s="81">
        <v>0</v>
      </c>
    </row>
    <row r="277" spans="1:14">
      <c r="A277" s="81" t="s">
        <v>1004</v>
      </c>
      <c r="B277" s="81" t="s">
        <v>623</v>
      </c>
      <c r="C277" s="82">
        <v>39963</v>
      </c>
      <c r="D277" s="81" t="s">
        <v>604</v>
      </c>
      <c r="E277" s="77" t="s">
        <v>63</v>
      </c>
      <c r="F277">
        <v>90</v>
      </c>
      <c r="G277" s="81">
        <v>1</v>
      </c>
      <c r="H277" s="81">
        <v>0</v>
      </c>
      <c r="I277" s="81">
        <v>0</v>
      </c>
      <c r="J277" s="81">
        <v>0</v>
      </c>
      <c r="K277" s="81">
        <v>2</v>
      </c>
      <c r="L277" s="81">
        <v>0</v>
      </c>
      <c r="M277" s="81">
        <v>0</v>
      </c>
      <c r="N277" s="81">
        <v>0</v>
      </c>
    </row>
    <row r="278" spans="1:14">
      <c r="A278" s="81" t="s">
        <v>1004</v>
      </c>
      <c r="B278" s="81" t="s">
        <v>663</v>
      </c>
      <c r="C278" s="82">
        <v>39957</v>
      </c>
      <c r="D278" s="81" t="s">
        <v>606</v>
      </c>
      <c r="E278" s="77" t="s">
        <v>79</v>
      </c>
      <c r="F278">
        <v>90</v>
      </c>
      <c r="G278" s="81">
        <v>0</v>
      </c>
      <c r="H278" s="81">
        <v>0</v>
      </c>
      <c r="I278" s="81">
        <v>4</v>
      </c>
      <c r="J278" s="81">
        <v>2</v>
      </c>
      <c r="K278" s="81">
        <v>0</v>
      </c>
      <c r="L278" s="81">
        <v>0</v>
      </c>
      <c r="M278" s="81">
        <v>0</v>
      </c>
      <c r="N278" s="81">
        <v>0</v>
      </c>
    </row>
    <row r="279" spans="1:14">
      <c r="A279" s="81" t="s">
        <v>1004</v>
      </c>
      <c r="B279" s="81" t="s">
        <v>628</v>
      </c>
      <c r="C279" s="82">
        <v>39950</v>
      </c>
      <c r="D279" s="81" t="s">
        <v>606</v>
      </c>
      <c r="E279" s="77" t="s">
        <v>19</v>
      </c>
      <c r="F279">
        <v>90</v>
      </c>
      <c r="G279" s="81">
        <v>0</v>
      </c>
      <c r="H279" s="81">
        <v>1</v>
      </c>
      <c r="I279" s="81">
        <v>3</v>
      </c>
      <c r="J279" s="81">
        <v>0</v>
      </c>
      <c r="K279" s="81">
        <v>0</v>
      </c>
      <c r="L279" s="81">
        <v>1</v>
      </c>
      <c r="M279" s="81">
        <v>0</v>
      </c>
      <c r="N279" s="81">
        <v>0</v>
      </c>
    </row>
    <row r="280" spans="1:14">
      <c r="A280" s="81" t="s">
        <v>1004</v>
      </c>
      <c r="B280" s="81" t="s">
        <v>502</v>
      </c>
      <c r="C280" s="82">
        <v>39943</v>
      </c>
      <c r="D280" s="81" t="s">
        <v>606</v>
      </c>
      <c r="E280" s="77" t="s">
        <v>154</v>
      </c>
      <c r="F280">
        <v>90</v>
      </c>
      <c r="G280" s="81">
        <v>0</v>
      </c>
      <c r="H280" s="81">
        <v>1</v>
      </c>
      <c r="I280" s="81">
        <v>3</v>
      </c>
      <c r="J280" s="81">
        <v>0</v>
      </c>
      <c r="K280" s="81">
        <v>1</v>
      </c>
      <c r="L280" s="81">
        <v>5</v>
      </c>
      <c r="M280" s="81">
        <v>0</v>
      </c>
      <c r="N280" s="81">
        <v>0</v>
      </c>
    </row>
    <row r="281" spans="1:14">
      <c r="A281" s="81" t="s">
        <v>1004</v>
      </c>
      <c r="B281" s="81" t="s">
        <v>464</v>
      </c>
      <c r="C281" s="82">
        <v>39939</v>
      </c>
      <c r="D281" s="81" t="s">
        <v>151</v>
      </c>
      <c r="E281" s="77" t="s">
        <v>22</v>
      </c>
      <c r="F281">
        <v>71</v>
      </c>
      <c r="G281" s="81">
        <v>0</v>
      </c>
      <c r="H281" s="81">
        <v>0</v>
      </c>
      <c r="I281" s="81">
        <v>2</v>
      </c>
      <c r="J281" s="81">
        <v>2</v>
      </c>
      <c r="K281" s="81">
        <v>0</v>
      </c>
      <c r="L281" s="81">
        <v>1</v>
      </c>
      <c r="M281" s="81">
        <v>1</v>
      </c>
      <c r="N281" s="81">
        <v>0</v>
      </c>
    </row>
    <row r="282" spans="1:14">
      <c r="A282" s="81" t="s">
        <v>1004</v>
      </c>
      <c r="B282" s="81" t="s">
        <v>613</v>
      </c>
      <c r="C282" s="82">
        <v>39935</v>
      </c>
      <c r="D282" s="81" t="s">
        <v>606</v>
      </c>
      <c r="E282" s="77" t="s">
        <v>26</v>
      </c>
      <c r="F282">
        <v>84</v>
      </c>
      <c r="G282" s="81">
        <v>1</v>
      </c>
      <c r="H282" s="81">
        <v>2</v>
      </c>
      <c r="I282" s="81">
        <v>2</v>
      </c>
      <c r="J282" s="81">
        <v>1</v>
      </c>
      <c r="K282" s="81">
        <v>0</v>
      </c>
      <c r="L282" s="81">
        <v>1</v>
      </c>
      <c r="M282" s="81">
        <v>0</v>
      </c>
      <c r="N282" s="81">
        <v>0</v>
      </c>
    </row>
    <row r="283" spans="1:14">
      <c r="A283" s="81" t="s">
        <v>1004</v>
      </c>
      <c r="B283" s="81" t="s">
        <v>459</v>
      </c>
      <c r="C283" s="82">
        <v>39931</v>
      </c>
      <c r="D283" s="81" t="s">
        <v>151</v>
      </c>
      <c r="E283" s="77" t="s">
        <v>33</v>
      </c>
      <c r="F283">
        <v>90</v>
      </c>
      <c r="G283" s="81">
        <v>0</v>
      </c>
      <c r="H283" s="81">
        <v>0</v>
      </c>
      <c r="I283" s="81">
        <v>1</v>
      </c>
      <c r="J283" s="81">
        <v>1</v>
      </c>
      <c r="K283" s="81">
        <v>0</v>
      </c>
      <c r="L283" s="81">
        <v>3</v>
      </c>
      <c r="M283" s="81">
        <v>0</v>
      </c>
      <c r="N283" s="81">
        <v>0</v>
      </c>
    </row>
    <row r="284" spans="1:14">
      <c r="A284" s="81" t="s">
        <v>1004</v>
      </c>
      <c r="B284" s="81" t="s">
        <v>662</v>
      </c>
      <c r="C284" s="82">
        <v>39928</v>
      </c>
      <c r="D284" s="81" t="s">
        <v>606</v>
      </c>
      <c r="E284" s="77" t="s">
        <v>24</v>
      </c>
      <c r="F284">
        <v>0</v>
      </c>
      <c r="G284" s="81"/>
      <c r="H284" s="81"/>
      <c r="I284" s="81"/>
      <c r="J284" s="81"/>
      <c r="K284" s="81"/>
      <c r="L284" s="81"/>
      <c r="M284" s="81"/>
      <c r="N284" s="81"/>
    </row>
    <row r="285" spans="1:14">
      <c r="A285" s="81" t="s">
        <v>1004</v>
      </c>
      <c r="B285" s="81" t="s">
        <v>623</v>
      </c>
      <c r="C285" s="82">
        <v>39925</v>
      </c>
      <c r="D285" s="81" t="s">
        <v>606</v>
      </c>
      <c r="E285" s="77" t="s">
        <v>33</v>
      </c>
      <c r="F285">
        <v>90</v>
      </c>
      <c r="G285" s="81">
        <v>0</v>
      </c>
      <c r="H285" s="81">
        <v>0</v>
      </c>
      <c r="I285" s="81">
        <v>3</v>
      </c>
      <c r="J285" s="81">
        <v>0</v>
      </c>
      <c r="K285" s="81">
        <v>2</v>
      </c>
      <c r="L285" s="81">
        <v>2</v>
      </c>
      <c r="M285" s="81">
        <v>0</v>
      </c>
      <c r="N285" s="81">
        <v>0</v>
      </c>
    </row>
    <row r="286" spans="1:14">
      <c r="A286" s="81" t="s">
        <v>1004</v>
      </c>
      <c r="B286" s="81" t="s">
        <v>502</v>
      </c>
      <c r="C286" s="82">
        <v>39921</v>
      </c>
      <c r="D286" s="81" t="s">
        <v>604</v>
      </c>
      <c r="E286" s="77" t="s">
        <v>38</v>
      </c>
      <c r="F286">
        <v>90</v>
      </c>
      <c r="G286" s="81">
        <v>1</v>
      </c>
      <c r="H286" s="81">
        <v>0</v>
      </c>
      <c r="I286" s="81">
        <v>2</v>
      </c>
      <c r="J286" s="81">
        <v>1</v>
      </c>
      <c r="K286" s="81">
        <v>0</v>
      </c>
      <c r="L286" s="81">
        <v>4</v>
      </c>
      <c r="M286" s="81">
        <v>1</v>
      </c>
      <c r="N286" s="81">
        <v>0</v>
      </c>
    </row>
    <row r="287" spans="1:14">
      <c r="A287" s="81" t="s">
        <v>1004</v>
      </c>
      <c r="B287" s="81" t="s">
        <v>199</v>
      </c>
      <c r="C287" s="82">
        <v>39917</v>
      </c>
      <c r="D287" s="81" t="s">
        <v>151</v>
      </c>
      <c r="E287" s="77" t="s">
        <v>1094</v>
      </c>
      <c r="F287">
        <v>90</v>
      </c>
      <c r="G287" s="81">
        <v>1</v>
      </c>
      <c r="H287" s="81">
        <v>1</v>
      </c>
      <c r="I287" s="81">
        <v>4</v>
      </c>
      <c r="J287" s="81">
        <v>1</v>
      </c>
      <c r="K287" s="81">
        <v>2</v>
      </c>
      <c r="L287" s="81">
        <v>8</v>
      </c>
      <c r="M287" s="81">
        <v>0</v>
      </c>
      <c r="N287" s="81">
        <v>0</v>
      </c>
    </row>
    <row r="288" spans="1:14">
      <c r="A288" s="81" t="s">
        <v>1004</v>
      </c>
      <c r="B288" s="81" t="s">
        <v>637</v>
      </c>
      <c r="C288" s="82">
        <v>39914</v>
      </c>
      <c r="D288" s="81" t="s">
        <v>606</v>
      </c>
      <c r="E288" s="77" t="s">
        <v>289</v>
      </c>
      <c r="F288">
        <v>65</v>
      </c>
      <c r="G288" s="81">
        <v>2</v>
      </c>
      <c r="H288" s="81">
        <v>0</v>
      </c>
      <c r="I288" s="81">
        <v>5</v>
      </c>
      <c r="J288" s="81">
        <v>3</v>
      </c>
      <c r="K288" s="81">
        <v>3</v>
      </c>
      <c r="L288" s="81">
        <v>1</v>
      </c>
      <c r="M288" s="81">
        <v>0</v>
      </c>
      <c r="N288" s="81">
        <v>0</v>
      </c>
    </row>
    <row r="289" spans="1:14">
      <c r="A289" s="81" t="s">
        <v>1004</v>
      </c>
      <c r="B289" s="81" t="s">
        <v>196</v>
      </c>
      <c r="C289" s="82">
        <v>39911</v>
      </c>
      <c r="D289" s="81" t="s">
        <v>151</v>
      </c>
      <c r="E289" s="77" t="s">
        <v>107</v>
      </c>
      <c r="F289">
        <v>79</v>
      </c>
      <c r="G289" s="81">
        <v>1</v>
      </c>
      <c r="H289" s="81">
        <v>0</v>
      </c>
      <c r="I289" s="81">
        <v>5</v>
      </c>
      <c r="J289" s="81">
        <v>3</v>
      </c>
      <c r="K289" s="81">
        <v>2</v>
      </c>
      <c r="L289" s="81">
        <v>3</v>
      </c>
      <c r="M289" s="81">
        <v>0</v>
      </c>
      <c r="N289" s="81">
        <v>0</v>
      </c>
    </row>
    <row r="290" spans="1:14">
      <c r="A290" s="81" t="s">
        <v>1087</v>
      </c>
      <c r="B290" s="81" t="s">
        <v>1095</v>
      </c>
      <c r="C290" s="82">
        <v>39901</v>
      </c>
      <c r="D290" s="81" t="s">
        <v>216</v>
      </c>
      <c r="E290" s="77" t="s">
        <v>35</v>
      </c>
      <c r="F290">
        <v>78</v>
      </c>
      <c r="G290" s="81">
        <v>2</v>
      </c>
      <c r="H290" s="81">
        <v>0</v>
      </c>
      <c r="I290" s="81">
        <v>0</v>
      </c>
      <c r="J290" s="81">
        <v>0</v>
      </c>
      <c r="K290" s="81">
        <v>0</v>
      </c>
      <c r="L290" s="81">
        <v>0</v>
      </c>
      <c r="M290" s="81">
        <v>0</v>
      </c>
      <c r="N290" s="81">
        <v>0</v>
      </c>
    </row>
    <row r="291" spans="1:14">
      <c r="A291" s="81" t="s">
        <v>1004</v>
      </c>
      <c r="B291" s="81" t="s">
        <v>624</v>
      </c>
      <c r="C291" s="82">
        <v>39893</v>
      </c>
      <c r="D291" s="81" t="s">
        <v>606</v>
      </c>
      <c r="E291" s="77" t="s">
        <v>17</v>
      </c>
      <c r="F291">
        <v>90</v>
      </c>
      <c r="G291" s="81">
        <v>0</v>
      </c>
      <c r="H291" s="81">
        <v>0</v>
      </c>
      <c r="I291" s="81">
        <v>5</v>
      </c>
      <c r="J291" s="81">
        <v>1</v>
      </c>
      <c r="K291" s="81">
        <v>2</v>
      </c>
      <c r="L291" s="81">
        <v>2</v>
      </c>
      <c r="M291" s="81">
        <v>0</v>
      </c>
      <c r="N291" s="81">
        <v>0</v>
      </c>
    </row>
    <row r="292" spans="1:14">
      <c r="A292" s="81" t="s">
        <v>1004</v>
      </c>
      <c r="B292" s="81" t="s">
        <v>616</v>
      </c>
      <c r="C292" s="82">
        <v>39887</v>
      </c>
      <c r="D292" s="81" t="s">
        <v>606</v>
      </c>
      <c r="E292" s="77" t="s">
        <v>31</v>
      </c>
      <c r="F292">
        <v>70</v>
      </c>
      <c r="G292" s="81">
        <v>0</v>
      </c>
      <c r="H292" s="81">
        <v>0</v>
      </c>
      <c r="I292" s="81">
        <v>1</v>
      </c>
      <c r="J292" s="81">
        <v>1</v>
      </c>
      <c r="K292" s="81">
        <v>1</v>
      </c>
      <c r="L292" s="81">
        <v>0</v>
      </c>
      <c r="M292" s="81">
        <v>0</v>
      </c>
      <c r="N292" s="81">
        <v>0</v>
      </c>
    </row>
    <row r="293" spans="1:14">
      <c r="A293" s="81" t="s">
        <v>1004</v>
      </c>
      <c r="B293" s="81" t="s">
        <v>251</v>
      </c>
      <c r="C293" s="82">
        <v>39882</v>
      </c>
      <c r="D293" s="81" t="s">
        <v>151</v>
      </c>
      <c r="E293" s="77" t="s">
        <v>423</v>
      </c>
      <c r="F293">
        <v>90</v>
      </c>
      <c r="G293" s="81">
        <v>1</v>
      </c>
      <c r="H293" s="81">
        <v>0</v>
      </c>
      <c r="I293" s="81">
        <v>5</v>
      </c>
      <c r="J293" s="81">
        <v>4</v>
      </c>
      <c r="K293" s="81">
        <v>3</v>
      </c>
      <c r="L293" s="81">
        <v>2</v>
      </c>
      <c r="M293" s="81">
        <v>1</v>
      </c>
      <c r="N293" s="81">
        <v>0</v>
      </c>
    </row>
    <row r="294" spans="1:14">
      <c r="A294" s="81" t="s">
        <v>1004</v>
      </c>
      <c r="B294" s="81" t="s">
        <v>1096</v>
      </c>
      <c r="C294" s="82">
        <v>39879</v>
      </c>
      <c r="D294" s="81" t="s">
        <v>604</v>
      </c>
      <c r="E294" s="77" t="s">
        <v>82</v>
      </c>
      <c r="F294">
        <v>79</v>
      </c>
      <c r="G294" s="81">
        <v>1</v>
      </c>
      <c r="H294" s="81">
        <v>0</v>
      </c>
      <c r="I294" s="81">
        <v>3</v>
      </c>
      <c r="J294" s="81">
        <v>0</v>
      </c>
      <c r="K294" s="81">
        <v>1</v>
      </c>
      <c r="L294" s="81">
        <v>0</v>
      </c>
      <c r="M294" s="81">
        <v>0</v>
      </c>
      <c r="N294" s="81">
        <v>0</v>
      </c>
    </row>
    <row r="295" spans="1:14">
      <c r="A295" s="81" t="s">
        <v>1004</v>
      </c>
      <c r="B295" s="81" t="s">
        <v>253</v>
      </c>
      <c r="C295" s="82">
        <v>39875</v>
      </c>
      <c r="D295" s="81" t="s">
        <v>606</v>
      </c>
      <c r="E295" s="77" t="s">
        <v>24</v>
      </c>
      <c r="F295">
        <v>90</v>
      </c>
      <c r="G295" s="81">
        <v>1</v>
      </c>
      <c r="H295" s="81">
        <v>0</v>
      </c>
      <c r="I295" s="81">
        <v>4</v>
      </c>
      <c r="J295" s="81">
        <v>2</v>
      </c>
      <c r="K295" s="81">
        <v>3</v>
      </c>
      <c r="L295" s="81">
        <v>1</v>
      </c>
      <c r="M295" s="81">
        <v>0</v>
      </c>
      <c r="N295" s="81">
        <v>0</v>
      </c>
    </row>
    <row r="296" spans="1:14">
      <c r="A296" s="81" t="s">
        <v>1004</v>
      </c>
      <c r="B296" s="81" t="s">
        <v>660</v>
      </c>
      <c r="C296" s="82">
        <v>39872</v>
      </c>
      <c r="D296" s="81" t="s">
        <v>606</v>
      </c>
      <c r="E296" s="77" t="s">
        <v>63</v>
      </c>
      <c r="F296">
        <v>90</v>
      </c>
      <c r="G296" s="81">
        <v>0</v>
      </c>
      <c r="H296" s="81">
        <v>0</v>
      </c>
      <c r="I296" s="81">
        <v>4</v>
      </c>
      <c r="J296" s="81">
        <v>0</v>
      </c>
      <c r="K296" s="81">
        <v>3</v>
      </c>
      <c r="L296" s="81">
        <v>2</v>
      </c>
      <c r="M296" s="81">
        <v>0</v>
      </c>
      <c r="N296" s="81">
        <v>0</v>
      </c>
    </row>
    <row r="297" spans="1:14">
      <c r="A297" s="81" t="s">
        <v>1004</v>
      </c>
      <c r="B297" s="81" t="s">
        <v>233</v>
      </c>
      <c r="C297" s="82">
        <v>39869</v>
      </c>
      <c r="D297" s="81" t="s">
        <v>151</v>
      </c>
      <c r="E297" s="77" t="s">
        <v>31</v>
      </c>
      <c r="F297">
        <v>90</v>
      </c>
      <c r="G297" s="81">
        <v>1</v>
      </c>
      <c r="H297" s="81">
        <v>0</v>
      </c>
      <c r="I297" s="81">
        <v>4</v>
      </c>
      <c r="J297" s="81">
        <v>1</v>
      </c>
      <c r="K297" s="81">
        <v>3</v>
      </c>
      <c r="L297" s="81">
        <v>1</v>
      </c>
      <c r="M297" s="81">
        <v>0</v>
      </c>
      <c r="N297" s="81">
        <v>0</v>
      </c>
    </row>
    <row r="298" spans="1:14">
      <c r="A298" s="81" t="s">
        <v>1004</v>
      </c>
      <c r="B298" s="81" t="s">
        <v>605</v>
      </c>
      <c r="C298" s="82">
        <v>39865</v>
      </c>
      <c r="D298" s="81" t="s">
        <v>606</v>
      </c>
      <c r="E298" s="77" t="s">
        <v>24</v>
      </c>
      <c r="F298">
        <v>90</v>
      </c>
      <c r="G298" s="81">
        <v>0</v>
      </c>
      <c r="H298" s="81">
        <v>0</v>
      </c>
      <c r="I298" s="81">
        <v>3</v>
      </c>
      <c r="J298" s="81">
        <v>1</v>
      </c>
      <c r="K298" s="81">
        <v>1</v>
      </c>
      <c r="L298" s="81">
        <v>2</v>
      </c>
      <c r="M298" s="81">
        <v>0</v>
      </c>
      <c r="N298" s="81">
        <v>0</v>
      </c>
    </row>
    <row r="299" spans="1:14">
      <c r="A299" s="81" t="s">
        <v>1004</v>
      </c>
      <c r="B299" s="81" t="s">
        <v>667</v>
      </c>
      <c r="C299" s="82">
        <v>39858</v>
      </c>
      <c r="D299" s="81" t="s">
        <v>604</v>
      </c>
      <c r="E299" s="77" t="s">
        <v>107</v>
      </c>
      <c r="F299">
        <v>90</v>
      </c>
      <c r="G299" s="81">
        <v>0</v>
      </c>
      <c r="H299" s="81">
        <v>0</v>
      </c>
      <c r="I299" s="81">
        <v>4</v>
      </c>
      <c r="J299" s="81">
        <v>4</v>
      </c>
      <c r="K299" s="81">
        <v>2</v>
      </c>
      <c r="L299" s="81">
        <v>1</v>
      </c>
      <c r="M299" s="81">
        <v>0</v>
      </c>
      <c r="N299" s="81">
        <v>0</v>
      </c>
    </row>
    <row r="300" spans="1:14">
      <c r="A300" s="81" t="s">
        <v>1004</v>
      </c>
      <c r="B300" s="81" t="s">
        <v>695</v>
      </c>
      <c r="C300" s="82">
        <v>39851</v>
      </c>
      <c r="D300" s="81" t="s">
        <v>606</v>
      </c>
      <c r="E300" s="77" t="s">
        <v>33</v>
      </c>
      <c r="F300">
        <f>90-62</f>
        <v>28</v>
      </c>
      <c r="G300" s="81">
        <v>0</v>
      </c>
      <c r="H300" s="81">
        <v>0</v>
      </c>
      <c r="I300" s="81">
        <v>2</v>
      </c>
      <c r="J300" s="81">
        <v>0</v>
      </c>
      <c r="K300" s="81">
        <v>2</v>
      </c>
      <c r="L300" s="81">
        <v>0</v>
      </c>
      <c r="M300" s="81">
        <v>0</v>
      </c>
      <c r="N300" s="81">
        <v>0</v>
      </c>
    </row>
    <row r="301" spans="1:14">
      <c r="A301" s="81" t="s">
        <v>1004</v>
      </c>
      <c r="B301" s="81" t="s">
        <v>196</v>
      </c>
      <c r="C301" s="82">
        <v>39845</v>
      </c>
      <c r="D301" s="81" t="s">
        <v>606</v>
      </c>
      <c r="E301" s="77" t="s">
        <v>158</v>
      </c>
      <c r="F301">
        <f>90-68</f>
        <v>22</v>
      </c>
      <c r="G301" s="81">
        <v>0</v>
      </c>
      <c r="H301" s="81">
        <v>0</v>
      </c>
      <c r="I301" s="81">
        <v>0</v>
      </c>
      <c r="J301" s="81">
        <v>0</v>
      </c>
      <c r="K301" s="81">
        <v>0</v>
      </c>
      <c r="L301" s="81">
        <v>2</v>
      </c>
      <c r="M301" s="81">
        <v>0</v>
      </c>
      <c r="N301" s="81">
        <v>0</v>
      </c>
    </row>
    <row r="302" spans="1:14">
      <c r="A302" s="81" t="s">
        <v>1004</v>
      </c>
      <c r="B302" s="81" t="s">
        <v>1005</v>
      </c>
      <c r="C302" s="82">
        <v>39841</v>
      </c>
      <c r="D302" s="81" t="s">
        <v>606</v>
      </c>
      <c r="E302" s="77" t="s">
        <v>19</v>
      </c>
      <c r="F302">
        <f>90-45</f>
        <v>45</v>
      </c>
      <c r="G302" s="81">
        <v>0</v>
      </c>
      <c r="H302" s="81">
        <v>0</v>
      </c>
      <c r="I302" s="81">
        <v>2</v>
      </c>
      <c r="J302" s="81">
        <v>1</v>
      </c>
      <c r="K302" s="81">
        <v>1</v>
      </c>
      <c r="L302" s="81">
        <v>4</v>
      </c>
      <c r="M302" s="81">
        <v>0</v>
      </c>
      <c r="N302" s="81">
        <v>0</v>
      </c>
    </row>
    <row r="303" spans="1:14">
      <c r="A303" s="81" t="s">
        <v>1004</v>
      </c>
      <c r="B303" s="81" t="s">
        <v>761</v>
      </c>
      <c r="C303" s="82">
        <v>39837</v>
      </c>
      <c r="D303" s="81" t="s">
        <v>604</v>
      </c>
      <c r="E303" s="77" t="s">
        <v>26</v>
      </c>
      <c r="F303">
        <f>90-57</f>
        <v>33</v>
      </c>
      <c r="G303" s="81">
        <v>0</v>
      </c>
      <c r="H303" s="81">
        <v>0</v>
      </c>
      <c r="I303" s="81">
        <v>0</v>
      </c>
      <c r="J303" s="81">
        <v>0</v>
      </c>
      <c r="K303" s="81">
        <v>0</v>
      </c>
      <c r="L303" s="81">
        <v>2</v>
      </c>
      <c r="M303" s="81">
        <v>0</v>
      </c>
      <c r="N303" s="81">
        <v>0</v>
      </c>
    </row>
    <row r="304" spans="1:14">
      <c r="A304" s="81" t="s">
        <v>1004</v>
      </c>
      <c r="B304" s="81" t="s">
        <v>281</v>
      </c>
      <c r="C304" s="82">
        <v>39824</v>
      </c>
      <c r="D304" s="81" t="s">
        <v>606</v>
      </c>
      <c r="E304" s="77" t="s">
        <v>29</v>
      </c>
      <c r="F304">
        <v>90</v>
      </c>
      <c r="G304" s="81">
        <v>0</v>
      </c>
      <c r="H304" s="81">
        <v>0</v>
      </c>
      <c r="I304" s="81">
        <v>2</v>
      </c>
      <c r="J304" s="81">
        <v>0</v>
      </c>
      <c r="K304" s="81">
        <v>4</v>
      </c>
      <c r="L304" s="81">
        <v>2</v>
      </c>
      <c r="M304" s="81">
        <v>0</v>
      </c>
      <c r="N304" s="81">
        <v>0</v>
      </c>
    </row>
    <row r="305" spans="1:14">
      <c r="A305" s="81" t="s">
        <v>1004</v>
      </c>
      <c r="B305" s="81" t="s">
        <v>1097</v>
      </c>
      <c r="C305" s="82">
        <v>39816</v>
      </c>
      <c r="D305" s="81" t="s">
        <v>604</v>
      </c>
      <c r="E305" s="77" t="s">
        <v>22</v>
      </c>
      <c r="F305">
        <v>90</v>
      </c>
      <c r="G305" s="81">
        <v>0</v>
      </c>
      <c r="H305" s="81">
        <v>0</v>
      </c>
      <c r="I305" s="81">
        <v>6</v>
      </c>
      <c r="J305" s="81">
        <v>5</v>
      </c>
      <c r="K305" s="81">
        <v>2</v>
      </c>
      <c r="L305" s="81">
        <v>2</v>
      </c>
      <c r="M305" s="81">
        <v>0</v>
      </c>
      <c r="N305" s="81">
        <v>0</v>
      </c>
    </row>
    <row r="306" spans="1:14">
      <c r="A306" s="81" t="s">
        <v>1004</v>
      </c>
      <c r="B306" s="81" t="s">
        <v>614</v>
      </c>
      <c r="C306" s="82">
        <v>39810</v>
      </c>
      <c r="D306" s="81" t="s">
        <v>606</v>
      </c>
      <c r="E306" s="77" t="s">
        <v>53</v>
      </c>
      <c r="F306">
        <v>90</v>
      </c>
      <c r="G306" s="81">
        <v>0</v>
      </c>
      <c r="H306" s="81">
        <v>0</v>
      </c>
      <c r="I306" s="81">
        <v>4</v>
      </c>
      <c r="J306" s="81">
        <v>0</v>
      </c>
      <c r="K306" s="81">
        <v>1</v>
      </c>
      <c r="L306" s="81">
        <v>0</v>
      </c>
      <c r="M306" s="81">
        <v>1</v>
      </c>
      <c r="N306" s="81">
        <v>0</v>
      </c>
    </row>
    <row r="307" spans="1:14">
      <c r="A307" s="81" t="s">
        <v>1004</v>
      </c>
      <c r="B307" s="81" t="s">
        <v>638</v>
      </c>
      <c r="C307" s="82">
        <v>39808</v>
      </c>
      <c r="D307" s="81" t="s">
        <v>606</v>
      </c>
      <c r="E307" s="77" t="s">
        <v>19</v>
      </c>
      <c r="F307">
        <v>66</v>
      </c>
      <c r="G307" s="81">
        <v>1</v>
      </c>
      <c r="H307" s="81">
        <v>0</v>
      </c>
      <c r="I307" s="81">
        <v>5</v>
      </c>
      <c r="J307" s="81">
        <v>3</v>
      </c>
      <c r="K307" s="81">
        <v>1</v>
      </c>
      <c r="L307" s="81">
        <v>2</v>
      </c>
      <c r="M307" s="81">
        <v>0</v>
      </c>
      <c r="N307" s="81">
        <v>0</v>
      </c>
    </row>
    <row r="308" spans="1:14">
      <c r="A308" s="81" t="s">
        <v>1004</v>
      </c>
      <c r="B308" s="81" t="s">
        <v>618</v>
      </c>
      <c r="C308" s="82">
        <v>39804</v>
      </c>
      <c r="D308" s="81" t="s">
        <v>606</v>
      </c>
      <c r="E308" s="77" t="s">
        <v>33</v>
      </c>
      <c r="F308">
        <f>90-45</f>
        <v>45</v>
      </c>
      <c r="G308" s="81">
        <v>0</v>
      </c>
      <c r="H308" s="81">
        <v>0</v>
      </c>
      <c r="I308" s="81">
        <v>0</v>
      </c>
      <c r="J308" s="81">
        <v>0</v>
      </c>
      <c r="K308" s="81">
        <v>2</v>
      </c>
      <c r="L308" s="81">
        <v>3</v>
      </c>
      <c r="M308" s="81">
        <v>0</v>
      </c>
      <c r="N308" s="81">
        <v>0</v>
      </c>
    </row>
    <row r="309" spans="1:14">
      <c r="A309" s="81" t="s">
        <v>1004</v>
      </c>
      <c r="B309" s="81" t="s">
        <v>658</v>
      </c>
      <c r="C309" s="82">
        <v>39796</v>
      </c>
      <c r="D309" s="81" t="s">
        <v>606</v>
      </c>
      <c r="E309" s="77" t="s">
        <v>22</v>
      </c>
      <c r="F309">
        <f>90-45</f>
        <v>45</v>
      </c>
      <c r="G309" s="81">
        <v>0</v>
      </c>
      <c r="H309" s="81">
        <v>0</v>
      </c>
      <c r="I309" s="81">
        <v>2</v>
      </c>
      <c r="J309" s="81">
        <v>1</v>
      </c>
      <c r="K309" s="81">
        <v>0</v>
      </c>
      <c r="L309" s="81">
        <v>0</v>
      </c>
      <c r="M309" s="81">
        <v>0</v>
      </c>
      <c r="N309" s="81">
        <v>0</v>
      </c>
    </row>
    <row r="310" spans="1:14">
      <c r="A310" s="81" t="s">
        <v>1004</v>
      </c>
      <c r="B310" s="81" t="s">
        <v>1098</v>
      </c>
      <c r="C310" s="82">
        <v>39791</v>
      </c>
      <c r="D310" s="81" t="s">
        <v>151</v>
      </c>
      <c r="E310" s="77" t="s">
        <v>63</v>
      </c>
      <c r="F310">
        <f>90-64</f>
        <v>26</v>
      </c>
      <c r="G310" s="81">
        <v>1</v>
      </c>
      <c r="H310" s="81">
        <v>0</v>
      </c>
      <c r="I310" s="81">
        <v>1</v>
      </c>
      <c r="J310" s="81">
        <v>1</v>
      </c>
      <c r="K310" s="81">
        <v>0</v>
      </c>
      <c r="L310" s="81">
        <v>1</v>
      </c>
      <c r="M310" s="81">
        <v>0</v>
      </c>
      <c r="N310" s="81">
        <v>0</v>
      </c>
    </row>
    <row r="311" spans="1:14">
      <c r="A311" s="81" t="s">
        <v>1004</v>
      </c>
      <c r="B311" s="81" t="s">
        <v>54</v>
      </c>
      <c r="C311" s="82">
        <v>39778</v>
      </c>
      <c r="D311" s="81" t="s">
        <v>151</v>
      </c>
      <c r="E311" s="77" t="s">
        <v>22</v>
      </c>
      <c r="F311">
        <f>90-62</f>
        <v>28</v>
      </c>
      <c r="G311" s="81">
        <v>0</v>
      </c>
      <c r="H311" s="81">
        <v>0</v>
      </c>
      <c r="I311" s="81">
        <v>0</v>
      </c>
      <c r="J311" s="81">
        <v>0</v>
      </c>
      <c r="K311" s="81">
        <v>0</v>
      </c>
      <c r="L311" s="81">
        <v>1</v>
      </c>
      <c r="M311" s="81">
        <v>0</v>
      </c>
      <c r="N311" s="81">
        <v>0</v>
      </c>
    </row>
    <row r="312" spans="1:14">
      <c r="A312" s="81" t="s">
        <v>1004</v>
      </c>
      <c r="B312" s="81" t="s">
        <v>626</v>
      </c>
      <c r="C312" s="82">
        <v>39767</v>
      </c>
      <c r="D312" s="81" t="s">
        <v>606</v>
      </c>
      <c r="E312" s="77" t="s">
        <v>67</v>
      </c>
      <c r="F312">
        <f>90-74</f>
        <v>16</v>
      </c>
      <c r="G312" s="81">
        <v>0</v>
      </c>
      <c r="H312" s="81">
        <v>0</v>
      </c>
      <c r="I312" s="81">
        <v>1</v>
      </c>
      <c r="J312" s="81">
        <v>0</v>
      </c>
      <c r="K312" s="81">
        <v>0</v>
      </c>
      <c r="L312" s="81">
        <v>0</v>
      </c>
      <c r="M312" s="81">
        <v>0</v>
      </c>
      <c r="N312" s="81">
        <v>0</v>
      </c>
    </row>
    <row r="313" spans="1:14">
      <c r="A313" s="81" t="s">
        <v>1004</v>
      </c>
      <c r="B313" s="81" t="s">
        <v>1099</v>
      </c>
      <c r="C313" s="82">
        <v>39764</v>
      </c>
      <c r="D313" s="81" t="s">
        <v>627</v>
      </c>
      <c r="E313" s="77" t="s">
        <v>1100</v>
      </c>
      <c r="F313">
        <v>67</v>
      </c>
      <c r="G313" s="81">
        <v>1</v>
      </c>
      <c r="H313" s="81">
        <v>0</v>
      </c>
      <c r="I313" s="81">
        <v>1</v>
      </c>
      <c r="J313" s="81">
        <v>0</v>
      </c>
      <c r="K313" s="81">
        <v>2</v>
      </c>
      <c r="L313" s="81">
        <v>3</v>
      </c>
      <c r="M313" s="81">
        <v>0</v>
      </c>
      <c r="N313" s="81">
        <v>0</v>
      </c>
    </row>
    <row r="314" spans="1:14">
      <c r="A314" s="81" t="s">
        <v>1004</v>
      </c>
      <c r="B314" s="81" t="s">
        <v>249</v>
      </c>
      <c r="C314" s="82">
        <v>39756</v>
      </c>
      <c r="D314" s="81" t="s">
        <v>151</v>
      </c>
      <c r="E314" s="77" t="s">
        <v>74</v>
      </c>
      <c r="F314">
        <f>90-45</f>
        <v>45</v>
      </c>
      <c r="G314" s="81">
        <v>0</v>
      </c>
      <c r="H314" s="81">
        <v>0</v>
      </c>
      <c r="I314" s="81">
        <v>1</v>
      </c>
      <c r="J314" s="81">
        <v>1</v>
      </c>
      <c r="K314" s="81">
        <v>3</v>
      </c>
      <c r="L314" s="81">
        <v>1</v>
      </c>
      <c r="M314" s="81">
        <v>0</v>
      </c>
      <c r="N314" s="81">
        <v>0</v>
      </c>
    </row>
    <row r="315" spans="1:14">
      <c r="A315" s="81" t="s">
        <v>1004</v>
      </c>
      <c r="B315" s="81" t="s">
        <v>657</v>
      </c>
      <c r="C315" s="82">
        <v>39753</v>
      </c>
      <c r="D315" s="81" t="s">
        <v>606</v>
      </c>
      <c r="E315" s="77" t="s">
        <v>35</v>
      </c>
      <c r="F315">
        <f>90-63</f>
        <v>27</v>
      </c>
      <c r="G315" s="81">
        <v>0</v>
      </c>
      <c r="H315" s="81">
        <v>0</v>
      </c>
      <c r="I315" s="81">
        <v>0</v>
      </c>
      <c r="J315" s="81">
        <v>0</v>
      </c>
      <c r="K315" s="81">
        <v>1</v>
      </c>
      <c r="L315" s="81">
        <v>0</v>
      </c>
      <c r="M315" s="81">
        <v>0</v>
      </c>
      <c r="N315" s="81">
        <v>0</v>
      </c>
    </row>
    <row r="316" spans="1:14">
      <c r="A316" s="81" t="s">
        <v>1004</v>
      </c>
      <c r="B316" s="81" t="s">
        <v>1101</v>
      </c>
      <c r="C316" s="82">
        <v>39722</v>
      </c>
      <c r="D316" s="81" t="s">
        <v>151</v>
      </c>
      <c r="E316" s="77" t="s">
        <v>33</v>
      </c>
      <c r="F316">
        <v>57</v>
      </c>
      <c r="G316" s="81">
        <v>0</v>
      </c>
      <c r="H316" s="81">
        <v>0</v>
      </c>
      <c r="I316" s="81">
        <v>2</v>
      </c>
      <c r="J316" s="81">
        <v>0</v>
      </c>
      <c r="K316" s="81">
        <v>2</v>
      </c>
      <c r="L316" s="81">
        <v>2</v>
      </c>
      <c r="M316" s="81">
        <v>0</v>
      </c>
      <c r="N316" s="81">
        <v>0</v>
      </c>
    </row>
    <row r="317" spans="1:14">
      <c r="A317" s="81" t="s">
        <v>1004</v>
      </c>
      <c r="B317" s="81" t="s">
        <v>690</v>
      </c>
      <c r="C317" s="82">
        <v>39718</v>
      </c>
      <c r="D317" s="81" t="s">
        <v>606</v>
      </c>
      <c r="E317" s="77" t="s">
        <v>82</v>
      </c>
      <c r="F317">
        <v>72</v>
      </c>
      <c r="G317" s="81">
        <v>0</v>
      </c>
      <c r="H317" s="81">
        <v>0</v>
      </c>
      <c r="I317" s="81">
        <v>2</v>
      </c>
      <c r="J317" s="81">
        <v>1</v>
      </c>
      <c r="K317" s="81">
        <v>2</v>
      </c>
      <c r="L317" s="81">
        <v>0</v>
      </c>
      <c r="M317" s="81">
        <v>0</v>
      </c>
      <c r="N317" s="81">
        <v>0</v>
      </c>
    </row>
    <row r="318" spans="1:14">
      <c r="A318" s="81" t="s">
        <v>1004</v>
      </c>
      <c r="B318" s="81" t="s">
        <v>253</v>
      </c>
      <c r="C318" s="82">
        <v>39715</v>
      </c>
      <c r="D318" s="81" t="s">
        <v>627</v>
      </c>
      <c r="E318" s="77" t="s">
        <v>95</v>
      </c>
      <c r="F318">
        <v>78</v>
      </c>
      <c r="G318" s="81">
        <v>0</v>
      </c>
      <c r="H318" s="81">
        <v>0</v>
      </c>
      <c r="I318" s="81">
        <v>1</v>
      </c>
      <c r="J318" s="81">
        <v>0</v>
      </c>
      <c r="K318" s="81">
        <v>0</v>
      </c>
      <c r="L318" s="81">
        <v>1</v>
      </c>
      <c r="M318" s="81">
        <v>0</v>
      </c>
      <c r="N318" s="81">
        <v>0</v>
      </c>
    </row>
    <row r="319" spans="1:14">
      <c r="A319" s="81" t="s">
        <v>1004</v>
      </c>
      <c r="B319" s="81" t="s">
        <v>284</v>
      </c>
      <c r="C319" s="82">
        <v>39712</v>
      </c>
      <c r="D319" s="81" t="s">
        <v>606</v>
      </c>
      <c r="E319" s="77" t="s">
        <v>22</v>
      </c>
      <c r="F319">
        <f>90-45</f>
        <v>45</v>
      </c>
      <c r="G319" s="81">
        <v>0</v>
      </c>
      <c r="H319" s="81">
        <v>0</v>
      </c>
      <c r="I319" s="81">
        <v>1</v>
      </c>
      <c r="J319" s="81">
        <v>0</v>
      </c>
      <c r="K319" s="81">
        <v>5</v>
      </c>
      <c r="L319" s="81">
        <v>0</v>
      </c>
      <c r="M319" s="81">
        <v>0</v>
      </c>
      <c r="N319" s="81">
        <v>0</v>
      </c>
    </row>
    <row r="320" spans="1:14">
      <c r="A320" s="81" t="s">
        <v>1004</v>
      </c>
      <c r="B320" s="81" t="s">
        <v>611</v>
      </c>
      <c r="C320" s="82">
        <v>39704</v>
      </c>
      <c r="D320" s="81" t="s">
        <v>606</v>
      </c>
      <c r="E320" s="77" t="s">
        <v>107</v>
      </c>
      <c r="F320">
        <f>90-70</f>
        <v>20</v>
      </c>
      <c r="G320" s="81">
        <v>0</v>
      </c>
      <c r="H320" s="81">
        <v>0</v>
      </c>
      <c r="I320" s="81">
        <v>0</v>
      </c>
      <c r="J320" s="81">
        <v>0</v>
      </c>
      <c r="K320" s="81">
        <v>0</v>
      </c>
      <c r="L320" s="81">
        <v>1</v>
      </c>
      <c r="M320" s="81">
        <v>0</v>
      </c>
      <c r="N320" s="81">
        <v>0</v>
      </c>
    </row>
    <row r="321" spans="1:14">
      <c r="A321" s="81" t="s">
        <v>1004</v>
      </c>
      <c r="B321" s="81" t="s">
        <v>629</v>
      </c>
      <c r="C321" s="82">
        <v>40313</v>
      </c>
      <c r="D321" s="81" t="s">
        <v>604</v>
      </c>
      <c r="E321" s="77" t="s">
        <v>31</v>
      </c>
      <c r="F321">
        <v>90</v>
      </c>
      <c r="G321" s="81">
        <v>1</v>
      </c>
      <c r="H321" s="81">
        <v>0</v>
      </c>
      <c r="I321" s="81">
        <v>5</v>
      </c>
      <c r="J321" s="81">
        <v>3</v>
      </c>
      <c r="K321" s="81">
        <v>5</v>
      </c>
      <c r="L321" s="81">
        <v>2</v>
      </c>
      <c r="M321" s="81">
        <v>0</v>
      </c>
      <c r="N321" s="81">
        <v>0</v>
      </c>
    </row>
    <row r="322" spans="1:14">
      <c r="A322" s="81" t="s">
        <v>1004</v>
      </c>
      <c r="B322" s="81" t="s">
        <v>660</v>
      </c>
      <c r="C322" s="82">
        <v>40307</v>
      </c>
      <c r="D322" s="81" t="s">
        <v>606</v>
      </c>
      <c r="E322" s="77" t="s">
        <v>137</v>
      </c>
      <c r="F322">
        <v>90</v>
      </c>
      <c r="G322" s="81">
        <v>3</v>
      </c>
      <c r="H322" s="81">
        <v>0</v>
      </c>
      <c r="I322" s="81">
        <v>8</v>
      </c>
      <c r="J322" s="81">
        <v>4</v>
      </c>
      <c r="K322" s="81">
        <v>6</v>
      </c>
      <c r="L322" s="81">
        <v>1</v>
      </c>
      <c r="M322" s="81">
        <v>1</v>
      </c>
      <c r="N322" s="81">
        <v>0</v>
      </c>
    </row>
    <row r="323" spans="1:14">
      <c r="A323" s="81" t="s">
        <v>1004</v>
      </c>
      <c r="B323" s="81" t="s">
        <v>196</v>
      </c>
      <c r="C323" s="82">
        <v>40300</v>
      </c>
      <c r="D323" s="81" t="s">
        <v>606</v>
      </c>
      <c r="E323" s="77" t="s">
        <v>82</v>
      </c>
      <c r="F323">
        <v>90</v>
      </c>
      <c r="G323" s="81">
        <v>1</v>
      </c>
      <c r="H323" s="81">
        <v>0</v>
      </c>
      <c r="I323" s="81">
        <v>3</v>
      </c>
      <c r="J323" s="81">
        <v>1</v>
      </c>
      <c r="K323" s="81">
        <v>1</v>
      </c>
      <c r="L323" s="81">
        <v>2</v>
      </c>
      <c r="M323" s="81">
        <v>0</v>
      </c>
      <c r="N323" s="81">
        <v>0</v>
      </c>
    </row>
    <row r="324" spans="1:14">
      <c r="A324" s="81" t="s">
        <v>1004</v>
      </c>
      <c r="B324" s="81" t="s">
        <v>694</v>
      </c>
      <c r="C324" s="82">
        <v>40293</v>
      </c>
      <c r="D324" s="81" t="s">
        <v>606</v>
      </c>
      <c r="E324" s="77" t="s">
        <v>525</v>
      </c>
      <c r="F324">
        <v>90</v>
      </c>
      <c r="G324" s="81">
        <v>0</v>
      </c>
      <c r="H324" s="81">
        <v>2</v>
      </c>
      <c r="I324" s="81">
        <v>7</v>
      </c>
      <c r="J324" s="81">
        <v>1</v>
      </c>
      <c r="K324" s="81">
        <v>1</v>
      </c>
      <c r="L324" s="81">
        <v>2</v>
      </c>
      <c r="M324" s="81">
        <v>0</v>
      </c>
      <c r="N324" s="81">
        <v>0</v>
      </c>
    </row>
    <row r="325" spans="1:14">
      <c r="A325" s="81" t="s">
        <v>1004</v>
      </c>
      <c r="B325" s="81" t="s">
        <v>624</v>
      </c>
      <c r="C325" s="82">
        <v>40285</v>
      </c>
      <c r="D325" s="81" t="s">
        <v>606</v>
      </c>
      <c r="E325" s="77" t="s">
        <v>85</v>
      </c>
      <c r="F325">
        <v>90</v>
      </c>
      <c r="G325" s="81">
        <v>0</v>
      </c>
      <c r="H325" s="81">
        <v>0</v>
      </c>
      <c r="I325" s="81">
        <v>3</v>
      </c>
      <c r="J325" s="81">
        <v>0</v>
      </c>
      <c r="K325" s="81">
        <v>5</v>
      </c>
      <c r="L325" s="81">
        <v>0</v>
      </c>
      <c r="M325" s="81">
        <v>0</v>
      </c>
      <c r="N325" s="81">
        <v>0</v>
      </c>
    </row>
    <row r="326" spans="1:14">
      <c r="A326" s="81" t="s">
        <v>1004</v>
      </c>
      <c r="B326" s="81" t="s">
        <v>637</v>
      </c>
      <c r="C326" s="82">
        <v>40281</v>
      </c>
      <c r="D326" s="81" t="s">
        <v>606</v>
      </c>
      <c r="E326" s="77" t="s">
        <v>31</v>
      </c>
      <c r="F326">
        <v>90</v>
      </c>
      <c r="G326" s="81">
        <v>0</v>
      </c>
      <c r="H326" s="81">
        <v>1</v>
      </c>
      <c r="I326" s="81">
        <v>6</v>
      </c>
      <c r="J326" s="81">
        <v>2</v>
      </c>
      <c r="K326" s="81">
        <v>1</v>
      </c>
      <c r="L326" s="81">
        <v>4</v>
      </c>
      <c r="M326" s="81">
        <v>0</v>
      </c>
      <c r="N326" s="81">
        <v>0</v>
      </c>
    </row>
    <row r="327" spans="1:14">
      <c r="A327" s="81" t="s">
        <v>1004</v>
      </c>
      <c r="B327" s="81" t="s">
        <v>605</v>
      </c>
      <c r="C327" s="82">
        <v>40278</v>
      </c>
      <c r="D327" s="81" t="s">
        <v>604</v>
      </c>
      <c r="E327" s="77" t="s">
        <v>67</v>
      </c>
      <c r="F327">
        <v>79</v>
      </c>
      <c r="G327" s="81">
        <v>1</v>
      </c>
      <c r="H327" s="81">
        <v>0</v>
      </c>
      <c r="I327" s="81">
        <v>0</v>
      </c>
      <c r="J327" s="81">
        <v>0</v>
      </c>
      <c r="K327" s="81">
        <v>0</v>
      </c>
      <c r="L327" s="81">
        <v>0</v>
      </c>
      <c r="M327" s="81">
        <v>0</v>
      </c>
      <c r="N327" s="81">
        <v>0</v>
      </c>
    </row>
    <row r="328" spans="1:14">
      <c r="A328" s="81" t="s">
        <v>1004</v>
      </c>
      <c r="B328" s="81" t="s">
        <v>281</v>
      </c>
      <c r="C328" s="82">
        <v>40271</v>
      </c>
      <c r="D328" s="81" t="s">
        <v>606</v>
      </c>
      <c r="E328" s="77" t="s">
        <v>38</v>
      </c>
      <c r="F328">
        <f>90-69</f>
        <v>21</v>
      </c>
      <c r="G328" s="81">
        <v>1</v>
      </c>
      <c r="H328" s="81">
        <v>0</v>
      </c>
      <c r="I328" s="81">
        <v>2</v>
      </c>
      <c r="J328" s="81">
        <v>1</v>
      </c>
      <c r="K328" s="81">
        <v>2</v>
      </c>
      <c r="L328" s="81">
        <v>0</v>
      </c>
      <c r="M328" s="81">
        <v>0</v>
      </c>
      <c r="N328" s="81">
        <v>0</v>
      </c>
    </row>
    <row r="329" spans="1:14">
      <c r="A329" s="81" t="s">
        <v>1004</v>
      </c>
      <c r="B329" s="81" t="s">
        <v>625</v>
      </c>
      <c r="C329" s="82">
        <v>40264</v>
      </c>
      <c r="D329" s="81" t="s">
        <v>606</v>
      </c>
      <c r="E329" s="77" t="s">
        <v>537</v>
      </c>
      <c r="F329">
        <v>0</v>
      </c>
      <c r="G329" s="81"/>
      <c r="H329" s="81"/>
      <c r="I329" s="81"/>
      <c r="J329" s="81"/>
      <c r="K329" s="81"/>
      <c r="L329" s="81"/>
      <c r="M329" s="81"/>
      <c r="N329" s="81"/>
    </row>
    <row r="330" spans="1:14">
      <c r="A330" s="81" t="s">
        <v>1004</v>
      </c>
      <c r="B330" s="81" t="s">
        <v>253</v>
      </c>
      <c r="C330" s="82">
        <v>40261</v>
      </c>
      <c r="D330" s="81" t="s">
        <v>606</v>
      </c>
      <c r="E330" s="77" t="s">
        <v>277</v>
      </c>
      <c r="F330">
        <v>90</v>
      </c>
      <c r="G330" s="81">
        <v>2</v>
      </c>
      <c r="H330" s="81">
        <v>1</v>
      </c>
      <c r="I330" s="81">
        <v>6</v>
      </c>
      <c r="J330" s="81">
        <v>2</v>
      </c>
      <c r="K330" s="81">
        <v>0</v>
      </c>
      <c r="L330" s="81">
        <v>2</v>
      </c>
      <c r="M330" s="81">
        <v>0</v>
      </c>
      <c r="N330" s="81">
        <v>0</v>
      </c>
    </row>
    <row r="331" spans="1:14">
      <c r="A331" s="81" t="s">
        <v>1004</v>
      </c>
      <c r="B331" s="81" t="s">
        <v>650</v>
      </c>
      <c r="C331" s="82">
        <v>40258</v>
      </c>
      <c r="D331" s="81" t="s">
        <v>606</v>
      </c>
      <c r="E331" s="77" t="s">
        <v>22</v>
      </c>
      <c r="F331">
        <v>90</v>
      </c>
      <c r="G331" s="81">
        <v>1</v>
      </c>
      <c r="H331" s="81">
        <v>0</v>
      </c>
      <c r="I331" s="81">
        <v>4</v>
      </c>
      <c r="J331" s="81">
        <v>1</v>
      </c>
      <c r="K331" s="81">
        <v>3</v>
      </c>
      <c r="L331" s="81">
        <v>6</v>
      </c>
      <c r="M331" s="81">
        <v>0</v>
      </c>
      <c r="N331" s="81">
        <v>0</v>
      </c>
    </row>
    <row r="332" spans="1:14">
      <c r="A332" s="81" t="s">
        <v>1004</v>
      </c>
      <c r="B332" s="81" t="s">
        <v>264</v>
      </c>
      <c r="C332" s="82">
        <v>40253</v>
      </c>
      <c r="D332" s="81" t="s">
        <v>151</v>
      </c>
      <c r="E332" s="77" t="s">
        <v>64</v>
      </c>
      <c r="F332">
        <v>90</v>
      </c>
      <c r="G332" s="81">
        <v>0</v>
      </c>
      <c r="H332" s="81">
        <v>0</v>
      </c>
      <c r="I332" s="81">
        <v>3</v>
      </c>
      <c r="J332" s="81">
        <v>1</v>
      </c>
      <c r="K332" s="81">
        <v>4</v>
      </c>
      <c r="L332" s="81">
        <v>4</v>
      </c>
      <c r="M332" s="81">
        <v>1</v>
      </c>
      <c r="N332" s="81">
        <v>1</v>
      </c>
    </row>
    <row r="333" spans="1:14">
      <c r="A333" s="81" t="s">
        <v>1004</v>
      </c>
      <c r="B333" s="81" t="s">
        <v>658</v>
      </c>
      <c r="C333" s="82">
        <v>40250</v>
      </c>
      <c r="D333" s="81" t="s">
        <v>606</v>
      </c>
      <c r="E333" s="77" t="s">
        <v>103</v>
      </c>
      <c r="F333">
        <v>90</v>
      </c>
      <c r="G333" s="81">
        <v>2</v>
      </c>
      <c r="H333" s="81">
        <v>0</v>
      </c>
      <c r="I333" s="81">
        <v>8</v>
      </c>
      <c r="J333" s="81">
        <v>2</v>
      </c>
      <c r="K333" s="81">
        <v>1</v>
      </c>
      <c r="L333" s="81">
        <v>1</v>
      </c>
      <c r="M333" s="81">
        <v>0</v>
      </c>
      <c r="N333" s="81">
        <v>0</v>
      </c>
    </row>
    <row r="334" spans="1:14">
      <c r="A334" s="81" t="s">
        <v>1004</v>
      </c>
      <c r="B334" s="81" t="s">
        <v>694</v>
      </c>
      <c r="C334" s="82">
        <v>40244</v>
      </c>
      <c r="D334" s="81" t="s">
        <v>604</v>
      </c>
      <c r="E334" s="77" t="s">
        <v>19</v>
      </c>
      <c r="F334">
        <v>90</v>
      </c>
      <c r="G334" s="81">
        <v>0</v>
      </c>
      <c r="H334" s="81">
        <v>0</v>
      </c>
      <c r="I334" s="81">
        <v>4</v>
      </c>
      <c r="J334" s="81">
        <v>3</v>
      </c>
      <c r="K334" s="81">
        <v>2</v>
      </c>
      <c r="L334" s="81">
        <v>1</v>
      </c>
      <c r="M334" s="81">
        <v>0</v>
      </c>
      <c r="N334" s="81">
        <v>0</v>
      </c>
    </row>
    <row r="335" spans="1:14">
      <c r="A335" s="81" t="s">
        <v>1004</v>
      </c>
      <c r="B335" s="81" t="s">
        <v>616</v>
      </c>
      <c r="C335" s="82">
        <v>40236</v>
      </c>
      <c r="D335" s="81" t="s">
        <v>606</v>
      </c>
      <c r="E335" s="77" t="s">
        <v>579</v>
      </c>
      <c r="F335">
        <v>90</v>
      </c>
      <c r="G335" s="81">
        <v>0</v>
      </c>
      <c r="H335" s="81">
        <v>0</v>
      </c>
      <c r="I335" s="81">
        <v>7</v>
      </c>
      <c r="J335" s="81">
        <v>3</v>
      </c>
      <c r="K335" s="81">
        <v>4</v>
      </c>
      <c r="L335" s="81">
        <v>2</v>
      </c>
      <c r="M335" s="81">
        <v>0</v>
      </c>
      <c r="N335" s="81">
        <v>0</v>
      </c>
    </row>
    <row r="336" spans="1:14">
      <c r="A336" s="81" t="s">
        <v>1004</v>
      </c>
      <c r="B336" s="81" t="s">
        <v>243</v>
      </c>
      <c r="C336" s="82">
        <v>40233</v>
      </c>
      <c r="D336" s="81" t="s">
        <v>151</v>
      </c>
      <c r="E336" s="77" t="s">
        <v>85</v>
      </c>
      <c r="F336">
        <v>90</v>
      </c>
      <c r="G336" s="81">
        <v>0</v>
      </c>
      <c r="H336" s="81">
        <v>0</v>
      </c>
      <c r="I336" s="81">
        <v>6</v>
      </c>
      <c r="J336" s="81">
        <v>1</v>
      </c>
      <c r="K336" s="81">
        <v>3</v>
      </c>
      <c r="L336" s="81">
        <v>1</v>
      </c>
      <c r="M336" s="81">
        <v>0</v>
      </c>
      <c r="N336" s="81">
        <v>0</v>
      </c>
    </row>
    <row r="337" spans="1:14">
      <c r="A337" s="81" t="s">
        <v>1004</v>
      </c>
      <c r="B337" s="81" t="s">
        <v>622</v>
      </c>
      <c r="C337" s="82">
        <v>40229</v>
      </c>
      <c r="D337" s="81" t="s">
        <v>606</v>
      </c>
      <c r="E337" s="77" t="s">
        <v>82</v>
      </c>
      <c r="F337">
        <v>90</v>
      </c>
      <c r="G337" s="81">
        <v>2</v>
      </c>
      <c r="H337" s="81">
        <v>0</v>
      </c>
      <c r="I337" s="81">
        <v>4</v>
      </c>
      <c r="J337" s="81">
        <v>2</v>
      </c>
      <c r="K337" s="81">
        <v>0</v>
      </c>
      <c r="L337" s="81">
        <v>2</v>
      </c>
      <c r="M337" s="81">
        <v>0</v>
      </c>
      <c r="N337" s="81">
        <v>0</v>
      </c>
    </row>
    <row r="338" spans="1:14">
      <c r="A338" s="81" t="s">
        <v>1004</v>
      </c>
      <c r="B338" s="81" t="s">
        <v>1102</v>
      </c>
      <c r="C338" s="82">
        <v>40222</v>
      </c>
      <c r="D338" s="81" t="s">
        <v>604</v>
      </c>
      <c r="E338" s="77" t="s">
        <v>103</v>
      </c>
      <c r="F338">
        <v>87</v>
      </c>
      <c r="G338" s="81">
        <v>1</v>
      </c>
      <c r="H338" s="81">
        <v>1</v>
      </c>
      <c r="I338" s="81">
        <v>5</v>
      </c>
      <c r="J338" s="81">
        <v>3</v>
      </c>
      <c r="K338" s="81">
        <v>1</v>
      </c>
      <c r="L338" s="81">
        <v>0</v>
      </c>
      <c r="M338" s="81">
        <v>0</v>
      </c>
      <c r="N338" s="81">
        <v>0</v>
      </c>
    </row>
    <row r="339" spans="1:14">
      <c r="A339" s="81" t="s">
        <v>1004</v>
      </c>
      <c r="B339" s="81" t="s">
        <v>618</v>
      </c>
      <c r="C339" s="82">
        <v>40219</v>
      </c>
      <c r="D339" s="81" t="s">
        <v>606</v>
      </c>
      <c r="E339" s="77" t="s">
        <v>85</v>
      </c>
      <c r="F339">
        <v>90</v>
      </c>
      <c r="G339" s="81">
        <v>0</v>
      </c>
      <c r="H339" s="81">
        <v>1</v>
      </c>
      <c r="I339" s="81">
        <v>6</v>
      </c>
      <c r="J339" s="81">
        <v>0</v>
      </c>
      <c r="K339" s="81">
        <v>1</v>
      </c>
      <c r="L339" s="81">
        <v>0</v>
      </c>
      <c r="M339" s="81">
        <v>0</v>
      </c>
      <c r="N339" s="81">
        <v>0</v>
      </c>
    </row>
    <row r="340" spans="1:14">
      <c r="A340" s="81" t="s">
        <v>1004</v>
      </c>
      <c r="B340" s="81" t="s">
        <v>169</v>
      </c>
      <c r="C340" s="82">
        <v>40216</v>
      </c>
      <c r="D340" s="81" t="s">
        <v>606</v>
      </c>
      <c r="E340" s="77" t="s">
        <v>19</v>
      </c>
      <c r="F340">
        <v>90</v>
      </c>
      <c r="G340" s="81">
        <v>2</v>
      </c>
      <c r="H340" s="81">
        <v>0</v>
      </c>
      <c r="I340" s="81">
        <v>4</v>
      </c>
      <c r="J340" s="81">
        <v>2</v>
      </c>
      <c r="K340" s="81">
        <v>2</v>
      </c>
      <c r="L340" s="81">
        <v>3</v>
      </c>
      <c r="M340" s="81">
        <v>0</v>
      </c>
      <c r="N340" s="81">
        <v>0</v>
      </c>
    </row>
    <row r="341" spans="1:14">
      <c r="A341" s="81" t="s">
        <v>1004</v>
      </c>
      <c r="B341" s="81" t="s">
        <v>1013</v>
      </c>
      <c r="C341" s="82">
        <v>40211</v>
      </c>
      <c r="D341" s="81" t="s">
        <v>606</v>
      </c>
      <c r="E341" s="77" t="s">
        <v>22</v>
      </c>
      <c r="F341">
        <v>90</v>
      </c>
      <c r="G341" s="81">
        <v>1</v>
      </c>
      <c r="H341" s="81">
        <v>0</v>
      </c>
      <c r="I341" s="81">
        <v>5</v>
      </c>
      <c r="J341" s="81">
        <v>2</v>
      </c>
      <c r="K341" s="81">
        <v>2</v>
      </c>
      <c r="L341" s="81">
        <v>0</v>
      </c>
      <c r="M341" s="81">
        <v>1</v>
      </c>
      <c r="N341" s="81">
        <v>0</v>
      </c>
    </row>
    <row r="342" spans="1:14">
      <c r="A342" s="81" t="s">
        <v>1004</v>
      </c>
      <c r="B342" s="81" t="s">
        <v>613</v>
      </c>
      <c r="C342" s="82">
        <v>40175</v>
      </c>
      <c r="D342" s="81" t="s">
        <v>606</v>
      </c>
      <c r="E342" s="77" t="s">
        <v>63</v>
      </c>
      <c r="F342">
        <v>90</v>
      </c>
      <c r="G342" s="81">
        <v>1</v>
      </c>
      <c r="H342" s="81">
        <v>0</v>
      </c>
      <c r="I342" s="81">
        <v>9</v>
      </c>
      <c r="J342" s="81">
        <v>5</v>
      </c>
      <c r="K342" s="81">
        <v>2</v>
      </c>
      <c r="L342" s="81">
        <v>0</v>
      </c>
      <c r="M342" s="81">
        <v>1</v>
      </c>
      <c r="N342" s="81">
        <v>0</v>
      </c>
    </row>
    <row r="343" spans="1:14">
      <c r="A343" s="81" t="s">
        <v>1004</v>
      </c>
      <c r="B343" s="81" t="s">
        <v>609</v>
      </c>
      <c r="C343" s="82">
        <v>40173</v>
      </c>
      <c r="D343" s="81" t="s">
        <v>606</v>
      </c>
      <c r="E343" s="77" t="s">
        <v>33</v>
      </c>
      <c r="F343">
        <v>90</v>
      </c>
      <c r="G343" s="81">
        <v>0</v>
      </c>
      <c r="H343" s="81">
        <v>0</v>
      </c>
      <c r="I343" s="81">
        <v>3</v>
      </c>
      <c r="J343" s="81">
        <v>0</v>
      </c>
      <c r="K343" s="81">
        <v>3</v>
      </c>
      <c r="L343" s="81">
        <v>0</v>
      </c>
      <c r="M343" s="81">
        <v>0</v>
      </c>
      <c r="N343" s="81">
        <v>0</v>
      </c>
    </row>
    <row r="344" spans="1:14">
      <c r="A344" s="81" t="s">
        <v>1004</v>
      </c>
      <c r="B344" s="81" t="s">
        <v>662</v>
      </c>
      <c r="C344" s="82">
        <v>40167</v>
      </c>
      <c r="D344" s="81" t="s">
        <v>606</v>
      </c>
      <c r="E344" s="77" t="s">
        <v>22</v>
      </c>
      <c r="F344">
        <v>90</v>
      </c>
      <c r="G344" s="81">
        <v>0</v>
      </c>
      <c r="H344" s="81">
        <v>0</v>
      </c>
      <c r="I344" s="81">
        <v>4</v>
      </c>
      <c r="J344" s="81">
        <v>0</v>
      </c>
      <c r="K344" s="81">
        <v>1</v>
      </c>
      <c r="L344" s="81">
        <v>2</v>
      </c>
      <c r="M344" s="81">
        <v>0</v>
      </c>
      <c r="N344" s="81">
        <v>0</v>
      </c>
    </row>
    <row r="345" spans="1:14">
      <c r="A345" s="81" t="s">
        <v>1004</v>
      </c>
      <c r="B345" s="81" t="s">
        <v>623</v>
      </c>
      <c r="C345" s="82">
        <v>40159</v>
      </c>
      <c r="D345" s="81" t="s">
        <v>606</v>
      </c>
      <c r="E345" s="77" t="s">
        <v>131</v>
      </c>
      <c r="F345">
        <v>90</v>
      </c>
      <c r="G345" s="81">
        <v>2</v>
      </c>
      <c r="H345" s="81">
        <v>0</v>
      </c>
      <c r="I345" s="81">
        <v>7</v>
      </c>
      <c r="J345" s="81">
        <v>3</v>
      </c>
      <c r="K345" s="81">
        <v>1</v>
      </c>
      <c r="L345" s="81">
        <v>0</v>
      </c>
      <c r="M345" s="81">
        <v>0</v>
      </c>
      <c r="N345" s="81">
        <v>0</v>
      </c>
    </row>
    <row r="346" spans="1:14">
      <c r="A346" s="81" t="s">
        <v>1004</v>
      </c>
      <c r="B346" s="81" t="s">
        <v>726</v>
      </c>
      <c r="C346" s="82">
        <v>40155</v>
      </c>
      <c r="D346" s="81" t="s">
        <v>151</v>
      </c>
      <c r="E346" s="77" t="s">
        <v>53</v>
      </c>
      <c r="F346">
        <v>90</v>
      </c>
      <c r="G346" s="81">
        <v>1</v>
      </c>
      <c r="H346" s="81">
        <v>0</v>
      </c>
      <c r="I346" s="81">
        <v>5</v>
      </c>
      <c r="J346" s="81">
        <v>3</v>
      </c>
      <c r="K346" s="81">
        <v>1</v>
      </c>
      <c r="L346" s="81">
        <v>1</v>
      </c>
      <c r="M346" s="81">
        <v>0</v>
      </c>
      <c r="N346" s="81">
        <v>0</v>
      </c>
    </row>
    <row r="347" spans="1:14">
      <c r="A347" s="81" t="s">
        <v>1004</v>
      </c>
      <c r="B347" s="81" t="s">
        <v>611</v>
      </c>
      <c r="C347" s="82">
        <v>40152</v>
      </c>
      <c r="D347" s="81" t="s">
        <v>606</v>
      </c>
      <c r="E347" s="77" t="s">
        <v>85</v>
      </c>
      <c r="F347">
        <v>90</v>
      </c>
      <c r="G347" s="81">
        <v>0</v>
      </c>
      <c r="H347" s="81">
        <v>0</v>
      </c>
      <c r="I347" s="81">
        <v>4</v>
      </c>
      <c r="J347" s="81">
        <v>1</v>
      </c>
      <c r="K347" s="81">
        <v>4</v>
      </c>
      <c r="L347" s="81">
        <v>2</v>
      </c>
      <c r="M347" s="81">
        <v>0</v>
      </c>
      <c r="N347" s="81">
        <v>0</v>
      </c>
    </row>
    <row r="348" spans="1:14">
      <c r="A348" s="81" t="s">
        <v>1004</v>
      </c>
      <c r="B348" s="81" t="s">
        <v>650</v>
      </c>
      <c r="C348" s="82">
        <v>40149</v>
      </c>
      <c r="D348" s="81" t="s">
        <v>627</v>
      </c>
      <c r="E348" s="77" t="s">
        <v>1103</v>
      </c>
      <c r="F348">
        <f>90-45</f>
        <v>45</v>
      </c>
      <c r="G348" s="81">
        <v>1</v>
      </c>
      <c r="H348" s="81">
        <v>0</v>
      </c>
      <c r="I348" s="81">
        <v>1</v>
      </c>
      <c r="J348" s="81">
        <v>1</v>
      </c>
      <c r="K348" s="81">
        <v>4</v>
      </c>
      <c r="L348" s="81">
        <v>2</v>
      </c>
      <c r="M348" s="81">
        <v>0</v>
      </c>
      <c r="N348" s="81">
        <v>0</v>
      </c>
    </row>
    <row r="349" spans="1:14">
      <c r="A349" s="81" t="s">
        <v>1004</v>
      </c>
      <c r="B349" s="81" t="s">
        <v>502</v>
      </c>
      <c r="C349" s="82">
        <v>40146</v>
      </c>
      <c r="D349" s="81" t="s">
        <v>606</v>
      </c>
      <c r="E349" s="77" t="s">
        <v>67</v>
      </c>
      <c r="F349">
        <v>86</v>
      </c>
      <c r="G349" s="81">
        <v>2</v>
      </c>
      <c r="H349" s="81">
        <v>0</v>
      </c>
      <c r="I349" s="81">
        <v>5</v>
      </c>
      <c r="J349" s="81">
        <v>3</v>
      </c>
      <c r="K349" s="81">
        <v>4</v>
      </c>
      <c r="L349" s="81">
        <v>1</v>
      </c>
      <c r="M349" s="81">
        <v>1</v>
      </c>
      <c r="N349" s="81">
        <v>0</v>
      </c>
    </row>
    <row r="350" spans="1:14">
      <c r="A350" s="81" t="s">
        <v>1004</v>
      </c>
      <c r="B350" s="81" t="s">
        <v>476</v>
      </c>
      <c r="C350" s="82">
        <v>40142</v>
      </c>
      <c r="D350" s="81" t="s">
        <v>151</v>
      </c>
      <c r="E350" s="77" t="s">
        <v>24</v>
      </c>
      <c r="F350">
        <v>90</v>
      </c>
      <c r="G350" s="81">
        <v>0</v>
      </c>
      <c r="H350" s="81">
        <v>0</v>
      </c>
      <c r="I350" s="81">
        <v>4</v>
      </c>
      <c r="J350" s="81">
        <v>0</v>
      </c>
      <c r="K350" s="81">
        <v>2</v>
      </c>
      <c r="L350" s="81">
        <v>2</v>
      </c>
      <c r="M350" s="81">
        <v>0</v>
      </c>
      <c r="N350" s="81">
        <v>0</v>
      </c>
    </row>
    <row r="351" spans="1:14">
      <c r="A351" s="81" t="s">
        <v>1004</v>
      </c>
      <c r="B351" s="81" t="s">
        <v>284</v>
      </c>
      <c r="C351" s="82">
        <v>40125</v>
      </c>
      <c r="D351" s="81" t="s">
        <v>606</v>
      </c>
      <c r="E351" s="77" t="s">
        <v>31</v>
      </c>
      <c r="F351">
        <v>82</v>
      </c>
      <c r="G351" s="81">
        <v>0</v>
      </c>
      <c r="H351" s="81">
        <v>0</v>
      </c>
      <c r="I351" s="81">
        <v>5</v>
      </c>
      <c r="J351" s="81">
        <v>1</v>
      </c>
      <c r="K351" s="81">
        <v>4</v>
      </c>
      <c r="L351" s="81">
        <v>2</v>
      </c>
      <c r="M351" s="81">
        <v>1</v>
      </c>
      <c r="N351" s="81">
        <v>0</v>
      </c>
    </row>
    <row r="352" spans="1:14">
      <c r="A352" s="81" t="s">
        <v>1004</v>
      </c>
      <c r="B352" s="81" t="s">
        <v>139</v>
      </c>
      <c r="C352" s="82">
        <v>40120</v>
      </c>
      <c r="D352" s="81" t="s">
        <v>151</v>
      </c>
      <c r="E352" s="77" t="s">
        <v>53</v>
      </c>
      <c r="F352">
        <v>90</v>
      </c>
      <c r="G352" s="81">
        <v>2</v>
      </c>
      <c r="H352" s="81">
        <v>0</v>
      </c>
      <c r="I352" s="81">
        <v>8</v>
      </c>
      <c r="J352" s="81">
        <v>4</v>
      </c>
      <c r="K352" s="81">
        <v>1</v>
      </c>
      <c r="L352" s="81">
        <v>2</v>
      </c>
      <c r="M352" s="81">
        <v>0</v>
      </c>
      <c r="N352" s="81">
        <v>0</v>
      </c>
    </row>
    <row r="353" spans="1:14">
      <c r="A353" s="81" t="s">
        <v>1004</v>
      </c>
      <c r="B353" s="81" t="s">
        <v>649</v>
      </c>
      <c r="C353" s="82">
        <v>40117</v>
      </c>
      <c r="D353" s="81" t="s">
        <v>606</v>
      </c>
      <c r="E353" s="77" t="s">
        <v>95</v>
      </c>
      <c r="F353">
        <v>90</v>
      </c>
      <c r="G353" s="81">
        <v>1</v>
      </c>
      <c r="H353" s="81">
        <v>0</v>
      </c>
      <c r="I353" s="81">
        <v>9</v>
      </c>
      <c r="J353" s="81">
        <v>6</v>
      </c>
      <c r="K353" s="81">
        <v>1</v>
      </c>
      <c r="L353" s="81">
        <v>3</v>
      </c>
      <c r="M353" s="81">
        <v>0</v>
      </c>
      <c r="N353" s="81">
        <v>0</v>
      </c>
    </row>
    <row r="354" spans="1:14">
      <c r="A354" s="81" t="s">
        <v>1004</v>
      </c>
      <c r="B354" s="81" t="s">
        <v>637</v>
      </c>
      <c r="C354" s="82">
        <v>40114</v>
      </c>
      <c r="D354" s="81" t="s">
        <v>627</v>
      </c>
      <c r="E354" s="77" t="s">
        <v>51</v>
      </c>
      <c r="F354">
        <f>90-61</f>
        <v>29</v>
      </c>
      <c r="G354" s="81">
        <v>1</v>
      </c>
      <c r="H354" s="81">
        <v>0</v>
      </c>
      <c r="I354" s="81">
        <v>0</v>
      </c>
      <c r="J354" s="81">
        <v>0</v>
      </c>
      <c r="K354" s="81">
        <v>1</v>
      </c>
      <c r="L354" s="81">
        <v>1</v>
      </c>
      <c r="M354" s="81">
        <v>0</v>
      </c>
      <c r="N354" s="81">
        <v>0</v>
      </c>
    </row>
    <row r="355" spans="1:14">
      <c r="A355" s="81" t="s">
        <v>1004</v>
      </c>
      <c r="B355" s="81" t="s">
        <v>628</v>
      </c>
      <c r="C355" s="82">
        <v>40110</v>
      </c>
      <c r="D355" s="81" t="s">
        <v>606</v>
      </c>
      <c r="E355" s="77" t="s">
        <v>35</v>
      </c>
      <c r="F355">
        <v>90</v>
      </c>
      <c r="G355" s="81">
        <v>1</v>
      </c>
      <c r="H355" s="81">
        <v>0</v>
      </c>
      <c r="I355" s="81">
        <v>5</v>
      </c>
      <c r="J355" s="81">
        <v>3</v>
      </c>
      <c r="K355" s="81">
        <v>1</v>
      </c>
      <c r="L355" s="81">
        <v>2</v>
      </c>
      <c r="M355" s="81">
        <v>0</v>
      </c>
      <c r="N355" s="81">
        <v>0</v>
      </c>
    </row>
    <row r="356" spans="1:14">
      <c r="A356" s="81" t="s">
        <v>1004</v>
      </c>
      <c r="B356" s="81" t="s">
        <v>605</v>
      </c>
      <c r="C356" s="82">
        <v>40103</v>
      </c>
      <c r="D356" s="81" t="s">
        <v>606</v>
      </c>
      <c r="E356" s="77" t="s">
        <v>85</v>
      </c>
      <c r="F356">
        <v>90</v>
      </c>
      <c r="G356" s="81">
        <v>1</v>
      </c>
      <c r="H356" s="81">
        <v>0</v>
      </c>
      <c r="I356" s="81">
        <v>5</v>
      </c>
      <c r="J356" s="81">
        <v>1</v>
      </c>
      <c r="K356" s="81">
        <v>4</v>
      </c>
      <c r="L356" s="81">
        <v>2</v>
      </c>
      <c r="M356" s="81">
        <v>0</v>
      </c>
      <c r="N356" s="81">
        <v>0</v>
      </c>
    </row>
    <row r="357" spans="1:14">
      <c r="A357" s="81" t="s">
        <v>1087</v>
      </c>
      <c r="B357" s="81" t="s">
        <v>1104</v>
      </c>
      <c r="C357" s="82">
        <v>40096</v>
      </c>
      <c r="D357" s="81" t="s">
        <v>216</v>
      </c>
      <c r="E357" s="77" t="s">
        <v>22</v>
      </c>
      <c r="F357">
        <f>90-65</f>
        <v>25</v>
      </c>
      <c r="G357" s="81">
        <v>1</v>
      </c>
      <c r="H357" s="81">
        <v>0</v>
      </c>
      <c r="I357" s="81">
        <v>0</v>
      </c>
      <c r="J357" s="81">
        <v>0</v>
      </c>
      <c r="K357" s="81">
        <v>0</v>
      </c>
      <c r="L357" s="81">
        <v>0</v>
      </c>
      <c r="M357" s="81">
        <v>0</v>
      </c>
      <c r="N357" s="81">
        <v>0</v>
      </c>
    </row>
    <row r="358" spans="1:14">
      <c r="A358" s="81" t="s">
        <v>1004</v>
      </c>
      <c r="B358" s="81" t="s">
        <v>199</v>
      </c>
      <c r="C358" s="82">
        <v>40090</v>
      </c>
      <c r="D358" s="81" t="s">
        <v>606</v>
      </c>
      <c r="E358" s="77" t="s">
        <v>19</v>
      </c>
      <c r="F358">
        <v>90</v>
      </c>
      <c r="G358" s="81">
        <v>0</v>
      </c>
      <c r="H358" s="81">
        <v>2</v>
      </c>
      <c r="I358" s="81">
        <v>3</v>
      </c>
      <c r="J358" s="81">
        <v>2</v>
      </c>
      <c r="K358" s="81">
        <v>1</v>
      </c>
      <c r="L358" s="81">
        <v>5</v>
      </c>
      <c r="M358" s="81">
        <v>0</v>
      </c>
      <c r="N358" s="81">
        <v>0</v>
      </c>
    </row>
    <row r="359" spans="1:14">
      <c r="A359" s="81" t="s">
        <v>1004</v>
      </c>
      <c r="B359" s="81" t="s">
        <v>659</v>
      </c>
      <c r="C359" s="82">
        <v>40082</v>
      </c>
      <c r="D359" s="81" t="s">
        <v>606</v>
      </c>
      <c r="E359" s="77" t="s">
        <v>74</v>
      </c>
      <c r="F359">
        <v>90</v>
      </c>
      <c r="G359" s="81">
        <v>1</v>
      </c>
      <c r="H359" s="81">
        <v>0</v>
      </c>
      <c r="I359" s="81">
        <v>5</v>
      </c>
      <c r="J359" s="81">
        <v>1</v>
      </c>
      <c r="K359" s="81">
        <v>3</v>
      </c>
      <c r="L359" s="81">
        <v>1</v>
      </c>
      <c r="M359" s="81">
        <v>0</v>
      </c>
      <c r="N359" s="81">
        <v>0</v>
      </c>
    </row>
    <row r="360" spans="1:14">
      <c r="A360" s="81" t="s">
        <v>1004</v>
      </c>
      <c r="B360" s="81" t="s">
        <v>610</v>
      </c>
      <c r="C360" s="82">
        <v>40076</v>
      </c>
      <c r="D360" s="81" t="s">
        <v>606</v>
      </c>
      <c r="E360" s="77" t="s">
        <v>59</v>
      </c>
      <c r="F360">
        <v>84</v>
      </c>
      <c r="G360" s="81">
        <v>1</v>
      </c>
      <c r="H360" s="81">
        <v>1</v>
      </c>
      <c r="I360" s="81">
        <v>6</v>
      </c>
      <c r="J360" s="81">
        <v>4</v>
      </c>
      <c r="K360" s="81">
        <v>1</v>
      </c>
      <c r="L360" s="81">
        <v>1</v>
      </c>
      <c r="M360" s="81">
        <v>0</v>
      </c>
      <c r="N360" s="81">
        <v>0</v>
      </c>
    </row>
    <row r="361" spans="1:14">
      <c r="A361" s="81" t="s">
        <v>1004</v>
      </c>
      <c r="B361" s="81" t="s">
        <v>690</v>
      </c>
      <c r="C361" s="82">
        <v>40068</v>
      </c>
      <c r="D361" s="81" t="s">
        <v>606</v>
      </c>
      <c r="E361" s="77" t="s">
        <v>38</v>
      </c>
      <c r="F361">
        <v>90</v>
      </c>
      <c r="G361" s="81">
        <v>1</v>
      </c>
      <c r="H361" s="81">
        <v>0</v>
      </c>
      <c r="I361" s="81">
        <v>8</v>
      </c>
      <c r="J361" s="81">
        <v>4</v>
      </c>
      <c r="K361" s="81">
        <v>0</v>
      </c>
      <c r="L361" s="81">
        <v>0</v>
      </c>
      <c r="M361" s="81">
        <v>0</v>
      </c>
      <c r="N361" s="81">
        <v>0</v>
      </c>
    </row>
    <row r="362" spans="1:14">
      <c r="A362" s="81" t="s">
        <v>1087</v>
      </c>
      <c r="B362" s="81" t="s">
        <v>1105</v>
      </c>
      <c r="C362" s="82">
        <v>40061</v>
      </c>
      <c r="D362" s="81" t="s">
        <v>216</v>
      </c>
      <c r="E362" s="77" t="s">
        <v>35</v>
      </c>
      <c r="F362">
        <v>84</v>
      </c>
      <c r="G362" s="81">
        <v>2</v>
      </c>
      <c r="H362" s="81">
        <v>0</v>
      </c>
      <c r="I362" s="81">
        <v>0</v>
      </c>
      <c r="J362" s="81">
        <v>0</v>
      </c>
      <c r="K362" s="81">
        <v>0</v>
      </c>
      <c r="L362" s="81">
        <v>0</v>
      </c>
      <c r="M362" s="81">
        <v>0</v>
      </c>
      <c r="N362" s="81">
        <v>0</v>
      </c>
    </row>
    <row r="363" spans="1:14">
      <c r="A363" s="81" t="s">
        <v>1004</v>
      </c>
      <c r="B363" s="81" t="s">
        <v>1099</v>
      </c>
      <c r="C363" s="82">
        <v>40054</v>
      </c>
      <c r="D363" s="81" t="s">
        <v>606</v>
      </c>
      <c r="E363" s="77" t="s">
        <v>59</v>
      </c>
      <c r="F363">
        <v>75</v>
      </c>
      <c r="G363" s="81">
        <v>0</v>
      </c>
      <c r="H363" s="81">
        <v>1</v>
      </c>
      <c r="I363" s="81">
        <v>10</v>
      </c>
      <c r="J363" s="81">
        <v>2</v>
      </c>
      <c r="K363" s="81">
        <v>0</v>
      </c>
      <c r="L363" s="81">
        <v>0</v>
      </c>
      <c r="M363" s="81">
        <v>0</v>
      </c>
      <c r="N363" s="81">
        <v>0</v>
      </c>
    </row>
    <row r="364" spans="1:14">
      <c r="A364" s="81" t="s">
        <v>1004</v>
      </c>
      <c r="B364" s="81" t="s">
        <v>614</v>
      </c>
      <c r="C364" s="82">
        <v>40048</v>
      </c>
      <c r="D364" s="81" t="s">
        <v>606</v>
      </c>
      <c r="E364" s="77" t="s">
        <v>82</v>
      </c>
      <c r="F364">
        <v>90</v>
      </c>
      <c r="G364" s="81">
        <v>1</v>
      </c>
      <c r="H364" s="81">
        <v>1</v>
      </c>
      <c r="I364" s="81">
        <v>4</v>
      </c>
      <c r="J364" s="81">
        <v>2</v>
      </c>
      <c r="K364" s="81">
        <v>0</v>
      </c>
      <c r="L364" s="81">
        <v>2</v>
      </c>
      <c r="M364" s="81">
        <v>0</v>
      </c>
      <c r="N364" s="81">
        <v>0</v>
      </c>
    </row>
    <row r="365" spans="1:14">
      <c r="A365" s="81" t="s">
        <v>1004</v>
      </c>
      <c r="B365" s="81" t="s">
        <v>663</v>
      </c>
      <c r="C365" s="82">
        <v>40043</v>
      </c>
      <c r="D365" s="81" t="s">
        <v>606</v>
      </c>
      <c r="E365" s="77" t="s">
        <v>107</v>
      </c>
      <c r="F365">
        <v>83</v>
      </c>
      <c r="G365" s="81">
        <v>0</v>
      </c>
      <c r="H365" s="81">
        <v>0</v>
      </c>
      <c r="I365" s="81">
        <v>3</v>
      </c>
      <c r="J365" s="81">
        <v>0</v>
      </c>
      <c r="K365" s="81">
        <v>2</v>
      </c>
      <c r="L365" s="81">
        <v>1</v>
      </c>
      <c r="M365" s="81">
        <v>1</v>
      </c>
      <c r="N365" s="81">
        <v>0</v>
      </c>
    </row>
    <row r="366" spans="1:14">
      <c r="A366" s="81" t="s">
        <v>1004</v>
      </c>
      <c r="B366" s="81" t="s">
        <v>695</v>
      </c>
      <c r="C366" s="82">
        <v>40040</v>
      </c>
      <c r="D366" s="81" t="s">
        <v>606</v>
      </c>
      <c r="E366" s="77" t="s">
        <v>63</v>
      </c>
      <c r="F366">
        <v>90</v>
      </c>
      <c r="G366" s="81">
        <v>2</v>
      </c>
      <c r="H366" s="81">
        <v>0</v>
      </c>
      <c r="I366" s="81">
        <v>10</v>
      </c>
      <c r="J366" s="81">
        <v>6</v>
      </c>
      <c r="K366" s="81">
        <v>2</v>
      </c>
      <c r="L366" s="81">
        <v>6</v>
      </c>
      <c r="M366" s="81">
        <v>1</v>
      </c>
      <c r="N366" s="81">
        <v>0</v>
      </c>
    </row>
    <row r="367" spans="1:14">
      <c r="A367" s="81" t="s">
        <v>1004</v>
      </c>
      <c r="B367" s="81" t="s">
        <v>284</v>
      </c>
      <c r="C367" s="82">
        <v>40034</v>
      </c>
      <c r="D367" s="81" t="s">
        <v>764</v>
      </c>
      <c r="E367" s="77" t="s">
        <v>1106</v>
      </c>
      <c r="F367">
        <v>90</v>
      </c>
      <c r="G367" s="81">
        <v>0</v>
      </c>
      <c r="H367" s="81">
        <v>1</v>
      </c>
      <c r="I367" s="81">
        <v>4</v>
      </c>
      <c r="J367" s="81">
        <v>4</v>
      </c>
      <c r="K367" s="81">
        <v>1</v>
      </c>
      <c r="L367" s="81">
        <v>0</v>
      </c>
      <c r="M367" s="81">
        <v>0</v>
      </c>
      <c r="N367" s="81">
        <v>0</v>
      </c>
    </row>
    <row r="368" spans="1:14">
      <c r="A368" s="81" t="s">
        <v>1004</v>
      </c>
      <c r="B368" s="81" t="s">
        <v>296</v>
      </c>
      <c r="C368" s="82">
        <v>40020</v>
      </c>
      <c r="D368" s="81" t="s">
        <v>295</v>
      </c>
      <c r="E368" s="77" t="s">
        <v>19</v>
      </c>
      <c r="F368">
        <v>0</v>
      </c>
      <c r="G368" s="81"/>
      <c r="H368" s="81"/>
      <c r="I368" s="81"/>
      <c r="J368" s="81"/>
      <c r="K368" s="81"/>
      <c r="L368" s="81"/>
      <c r="M368" s="81"/>
      <c r="N368" s="81"/>
    </row>
    <row r="369" spans="1:14">
      <c r="A369" s="81" t="s">
        <v>1004</v>
      </c>
      <c r="B369" s="81" t="s">
        <v>163</v>
      </c>
      <c r="C369" s="82">
        <v>40018</v>
      </c>
      <c r="D369" s="81" t="s">
        <v>295</v>
      </c>
      <c r="E369" s="77" t="s">
        <v>38</v>
      </c>
      <c r="F369">
        <v>74</v>
      </c>
      <c r="G369" s="81">
        <v>1</v>
      </c>
      <c r="H369" s="81">
        <v>0</v>
      </c>
      <c r="I369" s="81">
        <v>1</v>
      </c>
      <c r="J369" s="81">
        <v>1</v>
      </c>
      <c r="K369" s="81">
        <v>2</v>
      </c>
      <c r="L369" s="81">
        <v>1</v>
      </c>
      <c r="M369" s="81">
        <v>0</v>
      </c>
      <c r="N369" s="81">
        <v>0</v>
      </c>
    </row>
    <row r="370" spans="1:14">
      <c r="A370" s="81" t="s">
        <v>1004</v>
      </c>
      <c r="B370" s="81" t="s">
        <v>264</v>
      </c>
      <c r="C370" s="82">
        <v>40015</v>
      </c>
      <c r="D370" s="81" t="s">
        <v>295</v>
      </c>
      <c r="E370" s="77" t="s">
        <v>19</v>
      </c>
      <c r="F370">
        <v>90</v>
      </c>
      <c r="G370" s="81">
        <v>0</v>
      </c>
      <c r="H370" s="81">
        <v>0</v>
      </c>
      <c r="I370" s="81">
        <v>0</v>
      </c>
      <c r="J370" s="81">
        <v>0</v>
      </c>
      <c r="K370" s="81">
        <v>0</v>
      </c>
      <c r="L370" s="81">
        <v>0</v>
      </c>
      <c r="M370" s="81">
        <v>0</v>
      </c>
      <c r="N370" s="81">
        <v>0</v>
      </c>
    </row>
    <row r="371" spans="1:14">
      <c r="A371" s="81" t="s">
        <v>1087</v>
      </c>
      <c r="B371" s="81" t="s">
        <v>1107</v>
      </c>
      <c r="C371" s="82">
        <v>39984</v>
      </c>
      <c r="D371" s="81" t="s">
        <v>216</v>
      </c>
      <c r="E371" s="77" t="s">
        <v>79</v>
      </c>
      <c r="F371">
        <v>90</v>
      </c>
      <c r="G371" s="81">
        <v>1</v>
      </c>
      <c r="H371" s="81">
        <v>0</v>
      </c>
      <c r="I371" s="81">
        <v>0</v>
      </c>
      <c r="J371" s="81">
        <v>0</v>
      </c>
      <c r="K371" s="81">
        <v>0</v>
      </c>
      <c r="L371" s="81">
        <v>0</v>
      </c>
      <c r="M371" s="81">
        <v>0</v>
      </c>
      <c r="N371" s="81">
        <v>0</v>
      </c>
    </row>
    <row r="372" spans="1:14">
      <c r="A372" s="81" t="s">
        <v>1087</v>
      </c>
      <c r="B372" s="81" t="s">
        <v>1108</v>
      </c>
      <c r="C372" s="82">
        <v>39971</v>
      </c>
      <c r="D372" s="81" t="s">
        <v>216</v>
      </c>
      <c r="E372" s="77" t="s">
        <v>38</v>
      </c>
      <c r="F372">
        <v>90</v>
      </c>
      <c r="G372" s="81">
        <v>0</v>
      </c>
      <c r="H372" s="81">
        <v>0</v>
      </c>
      <c r="I372" s="81">
        <v>0</v>
      </c>
      <c r="J372" s="81">
        <v>0</v>
      </c>
      <c r="K372" s="81">
        <v>0</v>
      </c>
      <c r="L372" s="81">
        <v>0</v>
      </c>
      <c r="M372" s="81">
        <v>0</v>
      </c>
      <c r="N372" s="81">
        <v>0</v>
      </c>
    </row>
    <row r="373" spans="1:14">
      <c r="A373" s="81" t="s">
        <v>1004</v>
      </c>
      <c r="B373" s="81" t="s">
        <v>639</v>
      </c>
      <c r="C373" s="82">
        <v>40678</v>
      </c>
      <c r="D373" s="81" t="s">
        <v>606</v>
      </c>
      <c r="E373" s="77" t="s">
        <v>53</v>
      </c>
      <c r="F373">
        <f>90-63</f>
        <v>27</v>
      </c>
      <c r="G373" s="81">
        <v>0</v>
      </c>
      <c r="H373" s="81">
        <v>0</v>
      </c>
      <c r="I373" s="81">
        <v>1</v>
      </c>
      <c r="J373" s="81">
        <v>0</v>
      </c>
      <c r="K373" s="81">
        <v>1</v>
      </c>
      <c r="L373" s="81">
        <v>1</v>
      </c>
      <c r="M373" s="81">
        <v>0</v>
      </c>
      <c r="N373" s="81">
        <v>0</v>
      </c>
    </row>
    <row r="374" spans="1:14">
      <c r="A374" s="81" t="s">
        <v>1004</v>
      </c>
      <c r="B374" s="81" t="s">
        <v>281</v>
      </c>
      <c r="C374" s="82">
        <v>40671</v>
      </c>
      <c r="D374" s="81" t="s">
        <v>606</v>
      </c>
      <c r="E374" s="77" t="s">
        <v>85</v>
      </c>
      <c r="F374">
        <v>90</v>
      </c>
      <c r="G374" s="81">
        <v>0</v>
      </c>
      <c r="H374" s="81">
        <v>0</v>
      </c>
      <c r="I374" s="81">
        <v>6</v>
      </c>
      <c r="J374" s="81">
        <v>1</v>
      </c>
      <c r="K374" s="81">
        <v>3</v>
      </c>
      <c r="L374" s="81">
        <v>1</v>
      </c>
      <c r="M374" s="81">
        <v>1</v>
      </c>
      <c r="N374" s="81">
        <v>0</v>
      </c>
    </row>
    <row r="375" spans="1:14">
      <c r="A375" s="81" t="s">
        <v>1004</v>
      </c>
      <c r="B375" s="81" t="s">
        <v>610</v>
      </c>
      <c r="C375" s="82">
        <v>40663</v>
      </c>
      <c r="D375" s="81" t="s">
        <v>606</v>
      </c>
      <c r="E375" s="77" t="s">
        <v>63</v>
      </c>
      <c r="F375">
        <v>90</v>
      </c>
      <c r="G375" s="81">
        <v>0</v>
      </c>
      <c r="H375" s="81">
        <v>2</v>
      </c>
      <c r="I375" s="81">
        <v>5</v>
      </c>
      <c r="J375" s="81">
        <v>3</v>
      </c>
      <c r="K375" s="81">
        <v>0</v>
      </c>
      <c r="L375" s="81">
        <v>3</v>
      </c>
      <c r="M375" s="81">
        <v>1</v>
      </c>
      <c r="N375" s="81">
        <v>0</v>
      </c>
    </row>
    <row r="376" spans="1:14">
      <c r="A376" s="81" t="s">
        <v>1004</v>
      </c>
      <c r="B376" s="81" t="s">
        <v>658</v>
      </c>
      <c r="C376" s="82">
        <v>40656</v>
      </c>
      <c r="D376" s="81" t="s">
        <v>606</v>
      </c>
      <c r="E376" s="77" t="s">
        <v>59</v>
      </c>
      <c r="F376">
        <v>76</v>
      </c>
      <c r="G376" s="81">
        <v>0</v>
      </c>
      <c r="H376" s="81">
        <v>0</v>
      </c>
      <c r="I376" s="81">
        <v>3</v>
      </c>
      <c r="J376" s="81">
        <v>2</v>
      </c>
      <c r="K376" s="81">
        <v>0</v>
      </c>
      <c r="L376" s="81">
        <v>1</v>
      </c>
      <c r="M376" s="81">
        <v>0</v>
      </c>
      <c r="N376" s="81">
        <v>0</v>
      </c>
    </row>
    <row r="377" spans="1:14">
      <c r="A377" s="81" t="s">
        <v>1004</v>
      </c>
      <c r="B377" s="81" t="s">
        <v>631</v>
      </c>
      <c r="C377" s="82">
        <v>40653</v>
      </c>
      <c r="D377" s="81" t="s">
        <v>606</v>
      </c>
      <c r="E377" s="77" t="s">
        <v>26</v>
      </c>
      <c r="F377">
        <v>90</v>
      </c>
      <c r="G377" s="81">
        <v>0</v>
      </c>
      <c r="H377" s="81">
        <v>2</v>
      </c>
      <c r="I377" s="81">
        <v>5</v>
      </c>
      <c r="J377" s="81">
        <v>1</v>
      </c>
      <c r="K377" s="81">
        <v>1</v>
      </c>
      <c r="L377" s="81">
        <v>3</v>
      </c>
      <c r="M377" s="81">
        <v>0</v>
      </c>
      <c r="N377" s="81">
        <v>0</v>
      </c>
    </row>
    <row r="378" spans="1:14">
      <c r="A378" s="81" t="s">
        <v>1004</v>
      </c>
      <c r="B378" s="81" t="s">
        <v>626</v>
      </c>
      <c r="C378" s="82">
        <v>40649</v>
      </c>
      <c r="D378" s="81" t="s">
        <v>606</v>
      </c>
      <c r="E378" s="77" t="s">
        <v>107</v>
      </c>
      <c r="F378">
        <v>81</v>
      </c>
      <c r="G378" s="81">
        <v>1</v>
      </c>
      <c r="H378" s="81">
        <v>0</v>
      </c>
      <c r="I378" s="81">
        <v>4</v>
      </c>
      <c r="J378" s="81">
        <v>1</v>
      </c>
      <c r="K378" s="81">
        <v>1</v>
      </c>
      <c r="L378" s="81">
        <v>1</v>
      </c>
      <c r="M378" s="81">
        <v>0</v>
      </c>
      <c r="N378" s="81">
        <v>0</v>
      </c>
    </row>
    <row r="379" spans="1:14">
      <c r="A379" s="81" t="s">
        <v>1004</v>
      </c>
      <c r="B379" s="81" t="s">
        <v>281</v>
      </c>
      <c r="C379" s="82">
        <v>40645</v>
      </c>
      <c r="D379" s="81" t="s">
        <v>151</v>
      </c>
      <c r="E379" s="77" t="s">
        <v>85</v>
      </c>
      <c r="F379">
        <f>90-45</f>
        <v>45</v>
      </c>
      <c r="G379" s="81">
        <v>1</v>
      </c>
      <c r="H379" s="81">
        <v>0</v>
      </c>
      <c r="I379" s="81">
        <v>5</v>
      </c>
      <c r="J379" s="81">
        <v>2</v>
      </c>
      <c r="K379" s="81">
        <v>1</v>
      </c>
      <c r="L379" s="81">
        <v>1</v>
      </c>
      <c r="M379" s="81">
        <v>0</v>
      </c>
      <c r="N379" s="81">
        <v>0</v>
      </c>
    </row>
    <row r="380" spans="1:14">
      <c r="A380" s="81" t="s">
        <v>1004</v>
      </c>
      <c r="B380" s="81" t="s">
        <v>660</v>
      </c>
      <c r="C380" s="82">
        <v>40642</v>
      </c>
      <c r="D380" s="81" t="s">
        <v>606</v>
      </c>
      <c r="E380" s="77" t="s">
        <v>31</v>
      </c>
      <c r="F380">
        <v>90</v>
      </c>
      <c r="G380" s="81">
        <v>0</v>
      </c>
      <c r="H380" s="81">
        <v>0</v>
      </c>
      <c r="I380" s="81">
        <v>6</v>
      </c>
      <c r="J380" s="81">
        <v>3</v>
      </c>
      <c r="K380" s="81">
        <v>0</v>
      </c>
      <c r="L380" s="81">
        <v>1</v>
      </c>
      <c r="M380" s="81">
        <v>0</v>
      </c>
      <c r="N380" s="81">
        <v>0</v>
      </c>
    </row>
    <row r="381" spans="1:14">
      <c r="A381" s="81" t="s">
        <v>1004</v>
      </c>
      <c r="B381" s="81" t="s">
        <v>284</v>
      </c>
      <c r="C381" s="82">
        <v>40639</v>
      </c>
      <c r="D381" s="81" t="s">
        <v>151</v>
      </c>
      <c r="E381" s="77" t="s">
        <v>64</v>
      </c>
      <c r="F381">
        <v>69</v>
      </c>
      <c r="G381" s="81">
        <v>0</v>
      </c>
      <c r="H381" s="81">
        <v>0</v>
      </c>
      <c r="I381" s="81">
        <v>4</v>
      </c>
      <c r="J381" s="81">
        <v>1</v>
      </c>
      <c r="K381" s="81">
        <v>3</v>
      </c>
      <c r="L381" s="81">
        <v>2</v>
      </c>
      <c r="M381" s="81">
        <v>0</v>
      </c>
      <c r="N381" s="81">
        <v>0</v>
      </c>
    </row>
    <row r="382" spans="1:14">
      <c r="A382" s="81" t="s">
        <v>1004</v>
      </c>
      <c r="B382" s="81" t="s">
        <v>690</v>
      </c>
      <c r="C382" s="82">
        <v>40635</v>
      </c>
      <c r="D382" s="81" t="s">
        <v>606</v>
      </c>
      <c r="E382" s="77" t="s">
        <v>22</v>
      </c>
      <c r="F382">
        <v>90</v>
      </c>
      <c r="G382" s="81">
        <v>1</v>
      </c>
      <c r="H382" s="81">
        <v>0</v>
      </c>
      <c r="I382" s="81">
        <v>8</v>
      </c>
      <c r="J382" s="81">
        <v>1</v>
      </c>
      <c r="K382" s="81">
        <v>2</v>
      </c>
      <c r="L382" s="81">
        <v>0</v>
      </c>
      <c r="M382" s="81">
        <v>0</v>
      </c>
      <c r="N382" s="81">
        <v>0</v>
      </c>
    </row>
    <row r="383" spans="1:14">
      <c r="A383" s="81" t="s">
        <v>1004</v>
      </c>
      <c r="B383" s="81" t="s">
        <v>616</v>
      </c>
      <c r="C383" s="82">
        <v>40622</v>
      </c>
      <c r="D383" s="81" t="s">
        <v>606</v>
      </c>
      <c r="E383" s="77" t="s">
        <v>19</v>
      </c>
      <c r="F383">
        <f>90-69</f>
        <v>21</v>
      </c>
      <c r="G383" s="81">
        <v>0</v>
      </c>
      <c r="H383" s="81">
        <v>1</v>
      </c>
      <c r="I383" s="81">
        <v>1</v>
      </c>
      <c r="J383" s="81">
        <v>0</v>
      </c>
      <c r="K383" s="81">
        <v>1</v>
      </c>
      <c r="L383" s="81">
        <v>1</v>
      </c>
      <c r="M383" s="81">
        <v>0</v>
      </c>
      <c r="N383" s="81">
        <v>0</v>
      </c>
    </row>
    <row r="384" spans="1:14">
      <c r="A384" s="81" t="s">
        <v>1004</v>
      </c>
      <c r="B384" s="81" t="s">
        <v>674</v>
      </c>
      <c r="C384" s="82">
        <v>40618</v>
      </c>
      <c r="D384" s="81" t="s">
        <v>151</v>
      </c>
      <c r="E384" s="77" t="s">
        <v>171</v>
      </c>
      <c r="F384">
        <v>90</v>
      </c>
      <c r="G384" s="81">
        <v>0</v>
      </c>
      <c r="H384" s="81">
        <v>0</v>
      </c>
      <c r="I384" s="81">
        <v>5</v>
      </c>
      <c r="J384" s="81">
        <v>3</v>
      </c>
      <c r="K384" s="81">
        <v>2</v>
      </c>
      <c r="L384" s="81">
        <v>1</v>
      </c>
      <c r="M384" s="81">
        <v>1</v>
      </c>
      <c r="N384" s="81">
        <v>0</v>
      </c>
    </row>
    <row r="385" spans="1:14">
      <c r="A385" s="81" t="s">
        <v>1004</v>
      </c>
      <c r="B385" s="81" t="s">
        <v>1109</v>
      </c>
      <c r="C385" s="82">
        <v>40609</v>
      </c>
      <c r="D385" s="81" t="s">
        <v>606</v>
      </c>
      <c r="E385" s="77" t="s">
        <v>107</v>
      </c>
      <c r="F385">
        <v>54</v>
      </c>
      <c r="G385" s="81">
        <v>0</v>
      </c>
      <c r="H385" s="81">
        <v>0</v>
      </c>
      <c r="I385" s="81">
        <v>0</v>
      </c>
      <c r="J385" s="81">
        <v>0</v>
      </c>
      <c r="K385" s="81">
        <v>1</v>
      </c>
      <c r="L385" s="81">
        <v>0</v>
      </c>
      <c r="M385" s="81">
        <v>0</v>
      </c>
      <c r="N385" s="81">
        <v>0</v>
      </c>
    </row>
    <row r="386" spans="1:14">
      <c r="A386" s="81" t="s">
        <v>1004</v>
      </c>
      <c r="B386" s="81" t="s">
        <v>284</v>
      </c>
      <c r="C386" s="82">
        <v>40603</v>
      </c>
      <c r="D386" s="81" t="s">
        <v>606</v>
      </c>
      <c r="E386" s="77" t="s">
        <v>63</v>
      </c>
      <c r="F386">
        <f>90-60</f>
        <v>30</v>
      </c>
      <c r="G386" s="81">
        <v>0</v>
      </c>
      <c r="H386" s="81">
        <v>0</v>
      </c>
      <c r="I386" s="81">
        <v>2</v>
      </c>
      <c r="J386" s="81">
        <v>0</v>
      </c>
      <c r="K386" s="81">
        <v>0</v>
      </c>
      <c r="L386" s="81">
        <v>3</v>
      </c>
      <c r="M386" s="81">
        <v>0</v>
      </c>
      <c r="N386" s="81">
        <v>0</v>
      </c>
    </row>
    <row r="387" spans="1:14">
      <c r="A387" s="81" t="s">
        <v>1004</v>
      </c>
      <c r="B387" s="81" t="s">
        <v>673</v>
      </c>
      <c r="C387" s="82">
        <v>40596</v>
      </c>
      <c r="D387" s="81" t="s">
        <v>151</v>
      </c>
      <c r="E387" s="77" t="s">
        <v>82</v>
      </c>
      <c r="F387">
        <f>90-73</f>
        <v>17</v>
      </c>
      <c r="G387" s="81">
        <v>0</v>
      </c>
      <c r="H387" s="81">
        <v>0</v>
      </c>
      <c r="I387" s="81">
        <v>1</v>
      </c>
      <c r="J387" s="81">
        <v>0</v>
      </c>
      <c r="K387" s="81">
        <v>0</v>
      </c>
      <c r="L387" s="81">
        <v>0</v>
      </c>
      <c r="M387" s="81">
        <v>0</v>
      </c>
      <c r="N387" s="81">
        <v>0</v>
      </c>
    </row>
    <row r="388" spans="1:14">
      <c r="A388" s="81" t="s">
        <v>1004</v>
      </c>
      <c r="B388" s="81" t="s">
        <v>623</v>
      </c>
      <c r="C388" s="82">
        <v>40593</v>
      </c>
      <c r="D388" s="81" t="s">
        <v>604</v>
      </c>
      <c r="E388" s="77" t="s">
        <v>1110</v>
      </c>
      <c r="F388">
        <v>90</v>
      </c>
      <c r="G388" s="81">
        <v>0</v>
      </c>
      <c r="H388" s="81">
        <v>1</v>
      </c>
      <c r="I388" s="81">
        <v>4</v>
      </c>
      <c r="J388" s="81">
        <v>1</v>
      </c>
      <c r="K388" s="81">
        <v>2</v>
      </c>
      <c r="L388" s="81">
        <v>4</v>
      </c>
      <c r="M388" s="81">
        <v>0</v>
      </c>
      <c r="N388" s="81">
        <v>0</v>
      </c>
    </row>
    <row r="389" spans="1:14">
      <c r="A389" s="81" t="s">
        <v>1004</v>
      </c>
      <c r="B389" s="81" t="s">
        <v>614</v>
      </c>
      <c r="C389" s="82">
        <v>40588</v>
      </c>
      <c r="D389" s="81" t="s">
        <v>606</v>
      </c>
      <c r="E389" s="77" t="s">
        <v>33</v>
      </c>
      <c r="F389">
        <f>90-70</f>
        <v>20</v>
      </c>
      <c r="G389" s="81">
        <v>0</v>
      </c>
      <c r="H389" s="81">
        <v>0</v>
      </c>
      <c r="I389" s="81">
        <v>1</v>
      </c>
      <c r="J389" s="81">
        <v>0</v>
      </c>
      <c r="K389" s="81">
        <v>1</v>
      </c>
      <c r="L389" s="81">
        <v>0</v>
      </c>
      <c r="M389" s="81">
        <v>0</v>
      </c>
      <c r="N389" s="81">
        <v>0</v>
      </c>
    </row>
    <row r="390" spans="1:14">
      <c r="A390" s="81" t="s">
        <v>1004</v>
      </c>
      <c r="B390" s="81" t="s">
        <v>199</v>
      </c>
      <c r="C390" s="82">
        <v>40580</v>
      </c>
      <c r="D390" s="81" t="s">
        <v>606</v>
      </c>
      <c r="E390" s="77" t="s">
        <v>64</v>
      </c>
      <c r="F390">
        <v>90</v>
      </c>
      <c r="G390" s="81">
        <v>0</v>
      </c>
      <c r="H390" s="81">
        <v>0</v>
      </c>
      <c r="I390" s="81">
        <v>3</v>
      </c>
      <c r="J390" s="81">
        <v>0</v>
      </c>
      <c r="K390" s="81">
        <v>2</v>
      </c>
      <c r="L390" s="81">
        <v>0</v>
      </c>
      <c r="M390" s="81">
        <v>0</v>
      </c>
      <c r="N390" s="81">
        <v>0</v>
      </c>
    </row>
    <row r="391" spans="1:14">
      <c r="A391" s="81" t="s">
        <v>1004</v>
      </c>
      <c r="B391" s="81" t="s">
        <v>663</v>
      </c>
      <c r="C391" s="82">
        <v>40575</v>
      </c>
      <c r="D391" s="81" t="s">
        <v>606</v>
      </c>
      <c r="E391" s="77" t="s">
        <v>382</v>
      </c>
      <c r="F391">
        <v>90</v>
      </c>
      <c r="G391" s="81">
        <v>0</v>
      </c>
      <c r="H391" s="81">
        <v>0</v>
      </c>
      <c r="I391" s="81">
        <v>3</v>
      </c>
      <c r="J391" s="81">
        <v>1</v>
      </c>
      <c r="K391" s="81">
        <v>3</v>
      </c>
      <c r="L391" s="81">
        <v>1</v>
      </c>
      <c r="M391" s="81">
        <v>1</v>
      </c>
      <c r="N391" s="81">
        <v>0</v>
      </c>
    </row>
    <row r="392" spans="1:14">
      <c r="A392" s="81" t="s">
        <v>1004</v>
      </c>
      <c r="B392" s="81" t="s">
        <v>618</v>
      </c>
      <c r="C392" s="82">
        <v>40572</v>
      </c>
      <c r="D392" s="81" t="s">
        <v>604</v>
      </c>
      <c r="E392" s="77" t="s">
        <v>22</v>
      </c>
      <c r="F392">
        <v>90</v>
      </c>
      <c r="G392" s="81">
        <v>0</v>
      </c>
      <c r="H392" s="81">
        <v>1</v>
      </c>
      <c r="I392" s="81">
        <v>2</v>
      </c>
      <c r="J392" s="81">
        <v>2</v>
      </c>
      <c r="K392" s="81">
        <v>1</v>
      </c>
      <c r="L392" s="81">
        <v>2</v>
      </c>
      <c r="M392" s="81">
        <v>0</v>
      </c>
      <c r="N392" s="81">
        <v>0</v>
      </c>
    </row>
    <row r="393" spans="1:14">
      <c r="A393" s="81" t="s">
        <v>1004</v>
      </c>
      <c r="B393" s="81" t="s">
        <v>649</v>
      </c>
      <c r="C393" s="82">
        <v>40567</v>
      </c>
      <c r="D393" s="81" t="s">
        <v>606</v>
      </c>
      <c r="E393" s="77" t="s">
        <v>95</v>
      </c>
      <c r="F393">
        <v>90</v>
      </c>
      <c r="G393" s="81">
        <v>1</v>
      </c>
      <c r="H393" s="81">
        <v>0</v>
      </c>
      <c r="I393" s="81">
        <v>4</v>
      </c>
      <c r="J393" s="81">
        <v>2</v>
      </c>
      <c r="K393" s="81">
        <v>1</v>
      </c>
      <c r="L393" s="81">
        <v>2</v>
      </c>
      <c r="M393" s="81">
        <v>0</v>
      </c>
      <c r="N393" s="81">
        <v>0</v>
      </c>
    </row>
    <row r="394" spans="1:14">
      <c r="A394" s="81" t="s">
        <v>1004</v>
      </c>
      <c r="B394" s="81" t="s">
        <v>628</v>
      </c>
      <c r="C394" s="82">
        <v>40558</v>
      </c>
      <c r="D394" s="81" t="s">
        <v>606</v>
      </c>
      <c r="E394" s="77" t="s">
        <v>19</v>
      </c>
      <c r="F394">
        <v>90</v>
      </c>
      <c r="G394" s="81">
        <v>0</v>
      </c>
      <c r="H394" s="81">
        <v>0</v>
      </c>
      <c r="I394" s="81">
        <v>6</v>
      </c>
      <c r="J394" s="81">
        <v>1</v>
      </c>
      <c r="K394" s="81">
        <v>0</v>
      </c>
      <c r="L394" s="81">
        <v>1</v>
      </c>
      <c r="M394" s="81">
        <v>0</v>
      </c>
      <c r="N394" s="81">
        <v>0</v>
      </c>
    </row>
    <row r="395" spans="1:14">
      <c r="A395" s="81" t="s">
        <v>1004</v>
      </c>
      <c r="B395" s="81" t="s">
        <v>761</v>
      </c>
      <c r="C395" s="82">
        <v>40552</v>
      </c>
      <c r="D395" s="81" t="s">
        <v>604</v>
      </c>
      <c r="E395" s="77" t="s">
        <v>525</v>
      </c>
      <c r="F395">
        <v>0</v>
      </c>
      <c r="G395" s="81"/>
      <c r="H395" s="81"/>
      <c r="I395" s="81"/>
      <c r="J395" s="81"/>
      <c r="K395" s="81"/>
      <c r="L395" s="81"/>
      <c r="M395" s="81"/>
      <c r="N395" s="81"/>
    </row>
    <row r="396" spans="1:14">
      <c r="A396" s="81" t="s">
        <v>1004</v>
      </c>
      <c r="B396" s="81" t="s">
        <v>622</v>
      </c>
      <c r="C396" s="82">
        <v>40548</v>
      </c>
      <c r="D396" s="81" t="s">
        <v>606</v>
      </c>
      <c r="E396" s="77" t="s">
        <v>17</v>
      </c>
      <c r="F396">
        <v>90</v>
      </c>
      <c r="G396" s="81">
        <v>0</v>
      </c>
      <c r="H396" s="81">
        <v>0</v>
      </c>
      <c r="I396" s="81">
        <v>5</v>
      </c>
      <c r="J396" s="81">
        <v>0</v>
      </c>
      <c r="K396" s="81">
        <v>1</v>
      </c>
      <c r="L396" s="81">
        <v>1</v>
      </c>
      <c r="M396" s="81">
        <v>0</v>
      </c>
      <c r="N396" s="81">
        <v>0</v>
      </c>
    </row>
    <row r="397" spans="1:14">
      <c r="A397" s="81" t="s">
        <v>1004</v>
      </c>
      <c r="B397" s="81" t="s">
        <v>625</v>
      </c>
      <c r="C397" s="82">
        <v>40545</v>
      </c>
      <c r="D397" s="81" t="s">
        <v>606</v>
      </c>
      <c r="E397" s="77" t="s">
        <v>131</v>
      </c>
      <c r="F397">
        <v>90</v>
      </c>
      <c r="G397" s="81">
        <v>1</v>
      </c>
      <c r="H397" s="81">
        <v>0</v>
      </c>
      <c r="I397" s="81">
        <v>8</v>
      </c>
      <c r="J397" s="81">
        <v>2</v>
      </c>
      <c r="K397" s="81">
        <v>2</v>
      </c>
      <c r="L397" s="81">
        <v>1</v>
      </c>
      <c r="M397" s="81">
        <v>0</v>
      </c>
      <c r="N397" s="81">
        <v>0</v>
      </c>
    </row>
    <row r="398" spans="1:14">
      <c r="A398" s="81" t="s">
        <v>1004</v>
      </c>
      <c r="B398" s="81" t="s">
        <v>637</v>
      </c>
      <c r="C398" s="82">
        <v>40541</v>
      </c>
      <c r="D398" s="81" t="s">
        <v>606</v>
      </c>
      <c r="E398" s="77" t="s">
        <v>31</v>
      </c>
      <c r="F398">
        <v>90</v>
      </c>
      <c r="G398" s="81">
        <v>0</v>
      </c>
      <c r="H398" s="81">
        <v>1</v>
      </c>
      <c r="I398" s="81">
        <v>3</v>
      </c>
      <c r="J398" s="81">
        <v>2</v>
      </c>
      <c r="K398" s="81">
        <v>2</v>
      </c>
      <c r="L398" s="81">
        <v>2</v>
      </c>
      <c r="M398" s="81">
        <v>0</v>
      </c>
      <c r="N398" s="81">
        <v>0</v>
      </c>
    </row>
    <row r="399" spans="1:14">
      <c r="A399" s="81" t="s">
        <v>1004</v>
      </c>
      <c r="B399" s="81" t="s">
        <v>502</v>
      </c>
      <c r="C399" s="82">
        <v>40539</v>
      </c>
      <c r="D399" s="81" t="s">
        <v>606</v>
      </c>
      <c r="E399" s="77" t="s">
        <v>74</v>
      </c>
      <c r="F399">
        <v>90</v>
      </c>
      <c r="G399" s="81">
        <v>0</v>
      </c>
      <c r="H399" s="81">
        <v>1</v>
      </c>
      <c r="I399" s="81">
        <v>4</v>
      </c>
      <c r="J399" s="81">
        <v>0</v>
      </c>
      <c r="K399" s="81">
        <v>1</v>
      </c>
      <c r="L399" s="81">
        <v>2</v>
      </c>
      <c r="M399" s="81">
        <v>0</v>
      </c>
      <c r="N399" s="81">
        <v>0</v>
      </c>
    </row>
    <row r="400" spans="1:14">
      <c r="A400" s="81" t="s">
        <v>1004</v>
      </c>
      <c r="B400" s="81" t="s">
        <v>624</v>
      </c>
      <c r="C400" s="82">
        <v>40524</v>
      </c>
      <c r="D400" s="81" t="s">
        <v>606</v>
      </c>
      <c r="E400" s="77" t="s">
        <v>22</v>
      </c>
      <c r="F400">
        <f>90-45</f>
        <v>45</v>
      </c>
      <c r="G400" s="81">
        <v>1</v>
      </c>
      <c r="H400" s="81">
        <v>0</v>
      </c>
      <c r="I400" s="81">
        <v>3</v>
      </c>
      <c r="J400" s="81">
        <v>3</v>
      </c>
      <c r="K400" s="81">
        <v>4</v>
      </c>
      <c r="L400" s="81">
        <v>0</v>
      </c>
      <c r="M400" s="81">
        <v>1</v>
      </c>
      <c r="N400" s="81">
        <v>0</v>
      </c>
    </row>
    <row r="401" spans="1:14">
      <c r="A401" s="81" t="s">
        <v>1004</v>
      </c>
      <c r="B401" s="81" t="s">
        <v>20</v>
      </c>
      <c r="C401" s="82">
        <v>40520</v>
      </c>
      <c r="D401" s="81" t="s">
        <v>151</v>
      </c>
      <c r="E401" s="77" t="s">
        <v>17</v>
      </c>
      <c r="F401">
        <v>61</v>
      </c>
      <c r="G401" s="81">
        <v>0</v>
      </c>
      <c r="H401" s="81">
        <v>0</v>
      </c>
      <c r="I401" s="81">
        <v>3</v>
      </c>
      <c r="J401" s="81">
        <v>1</v>
      </c>
      <c r="K401" s="81">
        <v>0</v>
      </c>
      <c r="L401" s="81">
        <v>0</v>
      </c>
      <c r="M401" s="81">
        <v>0</v>
      </c>
      <c r="N401" s="81">
        <v>0</v>
      </c>
    </row>
    <row r="402" spans="1:14">
      <c r="A402" s="81" t="s">
        <v>1004</v>
      </c>
      <c r="B402" s="81" t="s">
        <v>623</v>
      </c>
      <c r="C402" s="82">
        <v>40516</v>
      </c>
      <c r="D402" s="81" t="s">
        <v>606</v>
      </c>
      <c r="E402" s="77" t="s">
        <v>22</v>
      </c>
      <c r="F402">
        <v>90</v>
      </c>
      <c r="G402" s="81">
        <v>1</v>
      </c>
      <c r="H402" s="81">
        <v>0</v>
      </c>
      <c r="I402" s="81">
        <v>3</v>
      </c>
      <c r="J402" s="81">
        <v>2</v>
      </c>
      <c r="K402" s="81">
        <v>2</v>
      </c>
      <c r="L402" s="81">
        <v>1</v>
      </c>
      <c r="M402" s="81">
        <v>0</v>
      </c>
      <c r="N402" s="81">
        <v>0</v>
      </c>
    </row>
    <row r="403" spans="1:14">
      <c r="A403" s="81" t="s">
        <v>1004</v>
      </c>
      <c r="B403" s="81" t="s">
        <v>636</v>
      </c>
      <c r="C403" s="82">
        <v>40510</v>
      </c>
      <c r="D403" s="81" t="s">
        <v>606</v>
      </c>
      <c r="E403" s="77" t="s">
        <v>22</v>
      </c>
      <c r="F403">
        <v>90</v>
      </c>
      <c r="G403" s="81">
        <v>0</v>
      </c>
      <c r="H403" s="81">
        <v>0</v>
      </c>
      <c r="I403" s="81">
        <v>5</v>
      </c>
      <c r="J403" s="81">
        <v>2</v>
      </c>
      <c r="K403" s="81">
        <v>5</v>
      </c>
      <c r="L403" s="81">
        <v>0</v>
      </c>
      <c r="M403" s="81">
        <v>0</v>
      </c>
      <c r="N403" s="81">
        <v>0</v>
      </c>
    </row>
    <row r="404" spans="1:14">
      <c r="A404" s="81" t="s">
        <v>1004</v>
      </c>
      <c r="B404" s="81" t="s">
        <v>1111</v>
      </c>
      <c r="C404" s="82">
        <v>40505</v>
      </c>
      <c r="D404" s="81" t="s">
        <v>151</v>
      </c>
      <c r="E404" s="77" t="s">
        <v>63</v>
      </c>
      <c r="F404">
        <v>90</v>
      </c>
      <c r="G404" s="81">
        <v>0</v>
      </c>
      <c r="H404" s="81">
        <v>1</v>
      </c>
      <c r="I404" s="81">
        <v>8</v>
      </c>
      <c r="J404" s="81">
        <v>4</v>
      </c>
      <c r="K404" s="81">
        <v>1</v>
      </c>
      <c r="L404" s="81">
        <v>1</v>
      </c>
      <c r="M404" s="81">
        <v>0</v>
      </c>
      <c r="N404" s="81">
        <v>0</v>
      </c>
    </row>
    <row r="405" spans="1:14">
      <c r="A405" s="81" t="s">
        <v>1004</v>
      </c>
      <c r="B405" s="81" t="s">
        <v>609</v>
      </c>
      <c r="C405" s="82">
        <v>40502</v>
      </c>
      <c r="D405" s="81" t="s">
        <v>606</v>
      </c>
      <c r="E405" s="77" t="s">
        <v>17</v>
      </c>
      <c r="F405">
        <v>90</v>
      </c>
      <c r="G405" s="81">
        <v>0</v>
      </c>
      <c r="H405" s="81">
        <v>0</v>
      </c>
      <c r="I405" s="81">
        <v>9</v>
      </c>
      <c r="J405" s="81">
        <v>5</v>
      </c>
      <c r="K405" s="81">
        <v>0</v>
      </c>
      <c r="L405" s="81">
        <v>0</v>
      </c>
      <c r="M405" s="81">
        <v>0</v>
      </c>
      <c r="N405" s="81">
        <v>0</v>
      </c>
    </row>
    <row r="406" spans="1:14">
      <c r="A406" s="81" t="s">
        <v>1004</v>
      </c>
      <c r="B406" s="81" t="s">
        <v>657</v>
      </c>
      <c r="C406" s="82">
        <v>40496</v>
      </c>
      <c r="D406" s="81" t="s">
        <v>606</v>
      </c>
      <c r="E406" s="77" t="s">
        <v>209</v>
      </c>
      <c r="F406">
        <v>90</v>
      </c>
      <c r="G406" s="81">
        <v>0</v>
      </c>
      <c r="H406" s="81">
        <v>0</v>
      </c>
      <c r="I406" s="81">
        <v>6</v>
      </c>
      <c r="J406" s="81">
        <v>2</v>
      </c>
      <c r="K406" s="81">
        <v>3</v>
      </c>
      <c r="L406" s="81">
        <v>3</v>
      </c>
      <c r="M406" s="81">
        <v>0</v>
      </c>
      <c r="N406" s="81">
        <v>0</v>
      </c>
    </row>
    <row r="407" spans="1:14">
      <c r="A407" s="81" t="s">
        <v>1004</v>
      </c>
      <c r="B407" s="81" t="s">
        <v>613</v>
      </c>
      <c r="C407" s="82">
        <v>40492</v>
      </c>
      <c r="D407" s="81" t="s">
        <v>606</v>
      </c>
      <c r="E407" s="77" t="s">
        <v>31</v>
      </c>
      <c r="F407">
        <v>90</v>
      </c>
      <c r="G407" s="81">
        <v>0</v>
      </c>
      <c r="H407" s="81">
        <v>0</v>
      </c>
      <c r="I407" s="81">
        <v>6</v>
      </c>
      <c r="J407" s="81">
        <v>3</v>
      </c>
      <c r="K407" s="81">
        <v>2</v>
      </c>
      <c r="L407" s="81">
        <v>0</v>
      </c>
      <c r="M407" s="81">
        <v>0</v>
      </c>
      <c r="N407" s="81">
        <v>0</v>
      </c>
    </row>
    <row r="408" spans="1:14">
      <c r="A408" s="81" t="s">
        <v>1004</v>
      </c>
      <c r="B408" s="81" t="s">
        <v>196</v>
      </c>
      <c r="C408" s="82">
        <v>40489</v>
      </c>
      <c r="D408" s="81" t="s">
        <v>606</v>
      </c>
      <c r="E408" s="77" t="s">
        <v>158</v>
      </c>
      <c r="F408">
        <f>90-45</f>
        <v>45</v>
      </c>
      <c r="G408" s="81">
        <v>0</v>
      </c>
      <c r="H408" s="81">
        <v>0</v>
      </c>
      <c r="I408" s="81">
        <v>1</v>
      </c>
      <c r="J408" s="81">
        <v>0</v>
      </c>
      <c r="K408" s="81">
        <v>1</v>
      </c>
      <c r="L408" s="81">
        <v>1</v>
      </c>
      <c r="M408" s="81">
        <v>0</v>
      </c>
      <c r="N408" s="81">
        <v>0</v>
      </c>
    </row>
    <row r="409" spans="1:14">
      <c r="A409" s="81" t="s">
        <v>1004</v>
      </c>
      <c r="B409" s="81" t="s">
        <v>1074</v>
      </c>
      <c r="C409" s="82">
        <v>40485</v>
      </c>
      <c r="D409" s="81" t="s">
        <v>151</v>
      </c>
      <c r="E409" s="77" t="s">
        <v>103</v>
      </c>
      <c r="F409">
        <v>75</v>
      </c>
      <c r="G409" s="81">
        <v>1</v>
      </c>
      <c r="H409" s="81">
        <v>1</v>
      </c>
      <c r="I409" s="81">
        <v>6</v>
      </c>
      <c r="J409" s="81">
        <v>3</v>
      </c>
      <c r="K409" s="81">
        <v>0</v>
      </c>
      <c r="L409" s="81">
        <v>2</v>
      </c>
      <c r="M409" s="81">
        <v>0</v>
      </c>
      <c r="N409" s="81">
        <v>0</v>
      </c>
    </row>
    <row r="410" spans="1:14">
      <c r="A410" s="81" t="s">
        <v>1004</v>
      </c>
      <c r="B410" s="81" t="s">
        <v>650</v>
      </c>
      <c r="C410" s="82">
        <v>40481</v>
      </c>
      <c r="D410" s="81" t="s">
        <v>606</v>
      </c>
      <c r="E410" s="77" t="s">
        <v>38</v>
      </c>
      <c r="F410">
        <v>90</v>
      </c>
      <c r="G410" s="81">
        <v>0</v>
      </c>
      <c r="H410" s="81">
        <v>1</v>
      </c>
      <c r="I410" s="81">
        <v>4</v>
      </c>
      <c r="J410" s="81">
        <v>0</v>
      </c>
      <c r="K410" s="81">
        <v>2</v>
      </c>
      <c r="L410" s="81">
        <v>2</v>
      </c>
      <c r="M410" s="81">
        <v>1</v>
      </c>
      <c r="N410" s="81">
        <v>0</v>
      </c>
    </row>
    <row r="411" spans="1:14">
      <c r="A411" s="81" t="s">
        <v>1004</v>
      </c>
      <c r="B411" s="81" t="s">
        <v>635</v>
      </c>
      <c r="C411" s="82">
        <v>40474</v>
      </c>
      <c r="D411" s="81" t="s">
        <v>606</v>
      </c>
      <c r="E411" s="77" t="s">
        <v>19</v>
      </c>
      <c r="F411">
        <v>90</v>
      </c>
      <c r="G411" s="81">
        <v>0</v>
      </c>
      <c r="H411" s="81">
        <v>0</v>
      </c>
      <c r="I411" s="81">
        <v>7</v>
      </c>
      <c r="J411" s="81">
        <v>1</v>
      </c>
      <c r="K411" s="81">
        <v>3</v>
      </c>
      <c r="L411" s="81">
        <v>1</v>
      </c>
      <c r="M411" s="81">
        <v>0</v>
      </c>
      <c r="N411" s="81">
        <v>0</v>
      </c>
    </row>
    <row r="412" spans="1:14">
      <c r="A412" s="81" t="s">
        <v>1004</v>
      </c>
      <c r="B412" s="81" t="s">
        <v>169</v>
      </c>
      <c r="C412" s="82">
        <v>40454</v>
      </c>
      <c r="D412" s="81" t="s">
        <v>606</v>
      </c>
      <c r="E412" s="77" t="s">
        <v>19</v>
      </c>
      <c r="F412">
        <v>90</v>
      </c>
      <c r="G412" s="81">
        <v>1</v>
      </c>
      <c r="H412" s="81">
        <v>0</v>
      </c>
      <c r="I412" s="81">
        <v>4</v>
      </c>
      <c r="J412" s="81">
        <v>2</v>
      </c>
      <c r="K412" s="81">
        <v>2</v>
      </c>
      <c r="L412" s="81">
        <v>3</v>
      </c>
      <c r="M412" s="81">
        <v>0</v>
      </c>
      <c r="N412" s="81">
        <v>0</v>
      </c>
    </row>
    <row r="413" spans="1:14">
      <c r="A413" s="81" t="s">
        <v>1004</v>
      </c>
      <c r="B413" s="81" t="s">
        <v>611</v>
      </c>
      <c r="C413" s="82">
        <v>40446</v>
      </c>
      <c r="D413" s="81" t="s">
        <v>606</v>
      </c>
      <c r="E413" s="77" t="s">
        <v>17</v>
      </c>
      <c r="F413">
        <v>74</v>
      </c>
      <c r="G413" s="81">
        <v>0</v>
      </c>
      <c r="H413" s="81">
        <v>0</v>
      </c>
      <c r="I413" s="81">
        <v>2</v>
      </c>
      <c r="J413" s="81">
        <v>1</v>
      </c>
      <c r="K413" s="81">
        <v>2</v>
      </c>
      <c r="L413" s="81">
        <v>1</v>
      </c>
      <c r="M413" s="81">
        <v>0</v>
      </c>
      <c r="N413" s="81">
        <v>0</v>
      </c>
    </row>
    <row r="414" spans="1:14">
      <c r="A414" s="81" t="s">
        <v>1004</v>
      </c>
      <c r="B414" s="81" t="s">
        <v>1112</v>
      </c>
      <c r="C414" s="82">
        <v>40440</v>
      </c>
      <c r="D414" s="81" t="s">
        <v>606</v>
      </c>
      <c r="E414" s="77" t="s">
        <v>51</v>
      </c>
      <c r="F414">
        <v>90</v>
      </c>
      <c r="G414" s="81">
        <v>0</v>
      </c>
      <c r="H414" s="81">
        <v>1</v>
      </c>
      <c r="I414" s="81">
        <v>7</v>
      </c>
      <c r="J414" s="81">
        <v>1</v>
      </c>
      <c r="K414" s="81">
        <v>2</v>
      </c>
      <c r="L414" s="81">
        <v>1</v>
      </c>
      <c r="M414" s="81">
        <v>1</v>
      </c>
      <c r="N414" s="81">
        <v>0</v>
      </c>
    </row>
    <row r="415" spans="1:14">
      <c r="A415" s="81" t="s">
        <v>1004</v>
      </c>
      <c r="B415" s="81" t="s">
        <v>662</v>
      </c>
      <c r="C415" s="82">
        <v>40432</v>
      </c>
      <c r="D415" s="81" t="s">
        <v>606</v>
      </c>
      <c r="E415" s="77" t="s">
        <v>107</v>
      </c>
      <c r="F415">
        <v>90</v>
      </c>
      <c r="G415" s="81">
        <v>0</v>
      </c>
      <c r="H415" s="81">
        <v>1</v>
      </c>
      <c r="I415" s="81">
        <v>5</v>
      </c>
      <c r="J415" s="81">
        <v>2</v>
      </c>
      <c r="K415" s="81">
        <v>1</v>
      </c>
      <c r="L415" s="81">
        <v>3</v>
      </c>
      <c r="M415" s="81">
        <v>0</v>
      </c>
      <c r="N415" s="81">
        <v>0</v>
      </c>
    </row>
    <row r="416" spans="1:14">
      <c r="A416" s="81" t="s">
        <v>1004</v>
      </c>
      <c r="B416" s="81" t="s">
        <v>694</v>
      </c>
      <c r="C416" s="82">
        <v>40418</v>
      </c>
      <c r="D416" s="81" t="s">
        <v>606</v>
      </c>
      <c r="E416" s="77" t="s">
        <v>19</v>
      </c>
      <c r="F416">
        <v>90</v>
      </c>
      <c r="G416" s="81">
        <v>1</v>
      </c>
      <c r="H416" s="81">
        <v>0</v>
      </c>
      <c r="I416" s="81">
        <v>4</v>
      </c>
      <c r="J416" s="81">
        <v>3</v>
      </c>
      <c r="K416" s="81">
        <v>0</v>
      </c>
      <c r="L416" s="81">
        <v>1</v>
      </c>
      <c r="M416" s="81">
        <v>0</v>
      </c>
      <c r="N416" s="81">
        <v>0</v>
      </c>
    </row>
    <row r="417" spans="1:14">
      <c r="A417" s="81" t="s">
        <v>1004</v>
      </c>
      <c r="B417" s="81" t="s">
        <v>659</v>
      </c>
      <c r="C417" s="82">
        <v>40411</v>
      </c>
      <c r="D417" s="81" t="s">
        <v>606</v>
      </c>
      <c r="E417" s="77" t="s">
        <v>192</v>
      </c>
      <c r="F417">
        <v>90</v>
      </c>
      <c r="G417" s="81">
        <v>0</v>
      </c>
      <c r="H417" s="81">
        <v>3</v>
      </c>
      <c r="I417" s="81">
        <v>2</v>
      </c>
      <c r="J417" s="81">
        <v>0</v>
      </c>
      <c r="K417" s="81">
        <v>3</v>
      </c>
      <c r="L417" s="81">
        <v>1</v>
      </c>
      <c r="M417" s="81">
        <v>0</v>
      </c>
      <c r="N417" s="81">
        <v>0</v>
      </c>
    </row>
    <row r="418" spans="1:14">
      <c r="A418" s="81" t="s">
        <v>1004</v>
      </c>
      <c r="B418" s="81" t="s">
        <v>638</v>
      </c>
      <c r="C418" s="82">
        <v>40404</v>
      </c>
      <c r="D418" s="81" t="s">
        <v>606</v>
      </c>
      <c r="E418" s="77" t="s">
        <v>374</v>
      </c>
      <c r="F418">
        <v>69</v>
      </c>
      <c r="G418" s="81">
        <v>3</v>
      </c>
      <c r="H418" s="81">
        <v>0</v>
      </c>
      <c r="I418" s="81">
        <v>4</v>
      </c>
      <c r="J418" s="81">
        <v>4</v>
      </c>
      <c r="K418" s="81">
        <v>2</v>
      </c>
      <c r="L418" s="81">
        <v>1</v>
      </c>
      <c r="M418" s="81">
        <v>0</v>
      </c>
      <c r="N418" s="81">
        <v>0</v>
      </c>
    </row>
    <row r="419" spans="1:14">
      <c r="A419" s="81" t="s">
        <v>1004</v>
      </c>
      <c r="B419" s="81" t="s">
        <v>284</v>
      </c>
      <c r="C419" s="82">
        <v>40398</v>
      </c>
      <c r="D419" s="81" t="s">
        <v>764</v>
      </c>
      <c r="E419" s="77" t="s">
        <v>425</v>
      </c>
      <c r="F419">
        <f>90-59</f>
        <v>31</v>
      </c>
      <c r="G419" s="81">
        <v>0</v>
      </c>
      <c r="H419" s="81">
        <v>0</v>
      </c>
      <c r="I419" s="81">
        <v>0</v>
      </c>
      <c r="J419" s="81">
        <v>0</v>
      </c>
      <c r="K419" s="81">
        <v>0</v>
      </c>
      <c r="L419" s="81">
        <v>0</v>
      </c>
      <c r="M419" s="81">
        <v>0</v>
      </c>
      <c r="N419" s="81">
        <v>0</v>
      </c>
    </row>
    <row r="420" spans="1:14">
      <c r="A420" s="81" t="s">
        <v>1087</v>
      </c>
      <c r="B420" s="81" t="s">
        <v>1113</v>
      </c>
      <c r="C420" s="82">
        <v>40354</v>
      </c>
      <c r="D420" s="81" t="s">
        <v>89</v>
      </c>
      <c r="E420" s="77" t="s">
        <v>67</v>
      </c>
      <c r="F420">
        <v>90</v>
      </c>
      <c r="G420" s="81">
        <v>0</v>
      </c>
      <c r="H420" s="81">
        <v>0</v>
      </c>
      <c r="I420" s="81">
        <v>6</v>
      </c>
      <c r="J420" s="81">
        <v>0</v>
      </c>
      <c r="K420" s="81">
        <v>1</v>
      </c>
      <c r="L420" s="81">
        <v>1</v>
      </c>
      <c r="M420" s="81">
        <v>0</v>
      </c>
      <c r="N420" s="81">
        <v>0</v>
      </c>
    </row>
    <row r="421" spans="1:14">
      <c r="A421" s="81" t="s">
        <v>1087</v>
      </c>
      <c r="B421" s="81" t="s">
        <v>784</v>
      </c>
      <c r="C421" s="82">
        <v>40349</v>
      </c>
      <c r="D421" s="81" t="s">
        <v>89</v>
      </c>
      <c r="E421" s="77" t="s">
        <v>74</v>
      </c>
      <c r="F421">
        <v>90</v>
      </c>
      <c r="G421" s="81">
        <v>1</v>
      </c>
      <c r="H421" s="81">
        <v>0</v>
      </c>
      <c r="I421" s="81">
        <v>3</v>
      </c>
      <c r="J421" s="81">
        <v>1</v>
      </c>
      <c r="K421" s="81">
        <v>4</v>
      </c>
      <c r="L421" s="81">
        <v>1</v>
      </c>
      <c r="M421" s="81">
        <v>0</v>
      </c>
      <c r="N421" s="81">
        <v>0</v>
      </c>
    </row>
    <row r="422" spans="1:14">
      <c r="A422" s="81" t="s">
        <v>1087</v>
      </c>
      <c r="B422" s="81" t="s">
        <v>486</v>
      </c>
      <c r="C422" s="82">
        <v>40344</v>
      </c>
      <c r="D422" s="81" t="s">
        <v>89</v>
      </c>
      <c r="E422" s="77" t="s">
        <v>33</v>
      </c>
      <c r="F422">
        <f>90-65</f>
        <v>25</v>
      </c>
      <c r="G422" s="81">
        <v>0</v>
      </c>
      <c r="H422" s="81">
        <v>0</v>
      </c>
      <c r="I422" s="81">
        <v>0</v>
      </c>
      <c r="J422" s="81">
        <v>0</v>
      </c>
      <c r="K422" s="81">
        <v>0</v>
      </c>
      <c r="L422" s="81">
        <v>0</v>
      </c>
      <c r="M422" s="81">
        <v>0</v>
      </c>
      <c r="N422" s="81">
        <v>0</v>
      </c>
    </row>
    <row r="423" spans="1:14">
      <c r="A423" s="81" t="s">
        <v>1087</v>
      </c>
      <c r="B423" s="81" t="s">
        <v>185</v>
      </c>
      <c r="C423" s="82">
        <v>40333</v>
      </c>
      <c r="D423" s="81" t="s">
        <v>78</v>
      </c>
      <c r="E423" s="77" t="s">
        <v>82</v>
      </c>
      <c r="F423">
        <v>18</v>
      </c>
      <c r="G423" s="81">
        <v>0</v>
      </c>
      <c r="H423" s="81">
        <v>0</v>
      </c>
      <c r="I423" s="81">
        <v>0</v>
      </c>
      <c r="J423" s="81">
        <v>0</v>
      </c>
      <c r="K423" s="81">
        <v>0</v>
      </c>
      <c r="L423" s="81">
        <v>0</v>
      </c>
      <c r="M423" s="81">
        <v>0</v>
      </c>
      <c r="N423" s="81">
        <v>0</v>
      </c>
    </row>
    <row r="424" spans="1:14">
      <c r="A424" s="81" t="s">
        <v>1087</v>
      </c>
      <c r="B424" s="81" t="s">
        <v>1071</v>
      </c>
      <c r="C424" s="82">
        <v>40328</v>
      </c>
      <c r="D424" s="81" t="s">
        <v>78</v>
      </c>
      <c r="E424" s="77" t="s">
        <v>53</v>
      </c>
      <c r="F424">
        <v>90</v>
      </c>
      <c r="G424" s="81">
        <v>1</v>
      </c>
      <c r="H424" s="81">
        <v>0</v>
      </c>
      <c r="I424" s="81">
        <v>0</v>
      </c>
      <c r="J424" s="81">
        <v>0</v>
      </c>
      <c r="K424" s="81">
        <v>0</v>
      </c>
      <c r="L424" s="81">
        <v>0</v>
      </c>
      <c r="M424" s="81">
        <v>0</v>
      </c>
      <c r="N424" s="81">
        <v>0</v>
      </c>
    </row>
    <row r="425" spans="1:14">
      <c r="A425" s="81" t="s">
        <v>1087</v>
      </c>
      <c r="B425" s="81" t="s">
        <v>786</v>
      </c>
      <c r="C425" s="82">
        <v>40240</v>
      </c>
      <c r="D425" s="81" t="s">
        <v>78</v>
      </c>
      <c r="E425" s="77" t="s">
        <v>135</v>
      </c>
      <c r="F425">
        <v>90</v>
      </c>
      <c r="G425" s="81">
        <v>0</v>
      </c>
      <c r="H425" s="81">
        <v>0</v>
      </c>
      <c r="I425" s="81">
        <v>0</v>
      </c>
      <c r="J425" s="81">
        <v>0</v>
      </c>
      <c r="K425" s="81">
        <v>0</v>
      </c>
      <c r="L425" s="81">
        <v>0</v>
      </c>
      <c r="M425" s="81">
        <v>0</v>
      </c>
      <c r="N425" s="81">
        <v>0</v>
      </c>
    </row>
    <row r="426" spans="1:14">
      <c r="A426" s="81" t="s">
        <v>1087</v>
      </c>
      <c r="B426" s="81" t="s">
        <v>1114</v>
      </c>
      <c r="C426" s="82">
        <v>40202</v>
      </c>
      <c r="D426" s="81" t="s">
        <v>1090</v>
      </c>
      <c r="E426" s="77" t="s">
        <v>231</v>
      </c>
      <c r="F426">
        <v>90</v>
      </c>
      <c r="G426" s="81">
        <v>0</v>
      </c>
      <c r="H426" s="81">
        <v>0</v>
      </c>
      <c r="I426" s="81">
        <v>0</v>
      </c>
      <c r="J426" s="81">
        <v>0</v>
      </c>
      <c r="K426" s="81">
        <v>0</v>
      </c>
      <c r="L426" s="81">
        <v>0</v>
      </c>
      <c r="M426" s="81">
        <v>0</v>
      </c>
      <c r="N426" s="81">
        <v>0</v>
      </c>
    </row>
    <row r="427" spans="1:14">
      <c r="A427" s="81" t="s">
        <v>1087</v>
      </c>
      <c r="B427" s="81" t="s">
        <v>211</v>
      </c>
      <c r="C427" s="82">
        <v>40193</v>
      </c>
      <c r="D427" s="81" t="s">
        <v>1090</v>
      </c>
      <c r="E427" s="77" t="s">
        <v>26</v>
      </c>
      <c r="F427">
        <v>90</v>
      </c>
      <c r="G427" s="81">
        <v>1</v>
      </c>
      <c r="H427" s="81">
        <v>0</v>
      </c>
      <c r="I427" s="81">
        <v>0</v>
      </c>
      <c r="J427" s="81">
        <v>0</v>
      </c>
      <c r="K427" s="81">
        <v>0</v>
      </c>
      <c r="L427" s="81">
        <v>0</v>
      </c>
      <c r="M427" s="81">
        <v>0</v>
      </c>
      <c r="N427" s="81">
        <v>0</v>
      </c>
    </row>
    <row r="428" spans="1:14">
      <c r="A428" s="81" t="s">
        <v>1087</v>
      </c>
      <c r="B428" s="81" t="s">
        <v>1105</v>
      </c>
      <c r="C428" s="82">
        <v>40189</v>
      </c>
      <c r="D428" s="81" t="s">
        <v>1090</v>
      </c>
      <c r="E428" s="77" t="s">
        <v>33</v>
      </c>
      <c r="F428">
        <v>90</v>
      </c>
      <c r="G428" s="81">
        <v>0</v>
      </c>
      <c r="H428" s="81">
        <v>0</v>
      </c>
      <c r="I428" s="81">
        <v>0</v>
      </c>
      <c r="J428" s="81">
        <v>0</v>
      </c>
      <c r="K428" s="81">
        <v>0</v>
      </c>
      <c r="L428" s="81">
        <v>0</v>
      </c>
      <c r="M428" s="81">
        <v>0</v>
      </c>
      <c r="N428" s="81">
        <v>0</v>
      </c>
    </row>
    <row r="429" spans="1:14">
      <c r="A429" s="81" t="s">
        <v>1004</v>
      </c>
      <c r="B429" s="81" t="s">
        <v>473</v>
      </c>
      <c r="C429" s="82">
        <v>41048</v>
      </c>
      <c r="D429" s="81" t="s">
        <v>151</v>
      </c>
      <c r="E429" s="77" t="s">
        <v>1115</v>
      </c>
      <c r="F429">
        <v>90</v>
      </c>
      <c r="G429" s="81">
        <v>1</v>
      </c>
      <c r="H429" s="81">
        <v>0</v>
      </c>
      <c r="I429" s="81">
        <v>5</v>
      </c>
      <c r="J429" s="81">
        <v>2</v>
      </c>
      <c r="K429" s="81">
        <v>4</v>
      </c>
      <c r="L429" s="81">
        <v>2</v>
      </c>
      <c r="M429" s="81">
        <v>1</v>
      </c>
      <c r="N429" s="81">
        <v>0</v>
      </c>
    </row>
    <row r="430" spans="1:14">
      <c r="A430" s="81" t="s">
        <v>1004</v>
      </c>
      <c r="B430" s="81" t="s">
        <v>628</v>
      </c>
      <c r="C430" s="82">
        <v>41042</v>
      </c>
      <c r="D430" s="81" t="s">
        <v>606</v>
      </c>
      <c r="E430" s="77" t="s">
        <v>63</v>
      </c>
      <c r="F430">
        <f>90-53</f>
        <v>37</v>
      </c>
      <c r="G430" s="81">
        <v>0</v>
      </c>
      <c r="H430" s="81">
        <v>0</v>
      </c>
      <c r="I430" s="81">
        <v>1</v>
      </c>
      <c r="J430" s="81">
        <v>0</v>
      </c>
      <c r="K430" s="81">
        <v>2</v>
      </c>
      <c r="L430" s="81">
        <v>0</v>
      </c>
      <c r="M430" s="81">
        <v>0</v>
      </c>
      <c r="N430" s="81">
        <v>0</v>
      </c>
    </row>
    <row r="431" spans="1:14">
      <c r="A431" s="81" t="s">
        <v>1004</v>
      </c>
      <c r="B431" s="81" t="s">
        <v>199</v>
      </c>
      <c r="C431" s="82">
        <v>41034</v>
      </c>
      <c r="D431" s="81" t="s">
        <v>604</v>
      </c>
      <c r="E431" s="77" t="s">
        <v>63</v>
      </c>
      <c r="F431">
        <v>90</v>
      </c>
      <c r="G431" s="81">
        <v>1</v>
      </c>
      <c r="H431" s="81">
        <v>0</v>
      </c>
      <c r="I431" s="81">
        <v>3</v>
      </c>
      <c r="J431" s="81">
        <v>0</v>
      </c>
      <c r="K431" s="81">
        <v>2</v>
      </c>
      <c r="L431" s="81">
        <v>3</v>
      </c>
      <c r="M431" s="81">
        <v>0</v>
      </c>
      <c r="N431" s="81">
        <v>0</v>
      </c>
    </row>
    <row r="432" spans="1:14">
      <c r="A432" s="81" t="s">
        <v>1004</v>
      </c>
      <c r="B432" s="81" t="s">
        <v>639</v>
      </c>
      <c r="C432" s="82">
        <v>41031</v>
      </c>
      <c r="D432" s="81" t="s">
        <v>606</v>
      </c>
      <c r="E432" s="77" t="s">
        <v>135</v>
      </c>
      <c r="F432">
        <f>90-60</f>
        <v>30</v>
      </c>
      <c r="G432" s="81">
        <v>0</v>
      </c>
      <c r="H432" s="81">
        <v>0</v>
      </c>
      <c r="I432" s="81">
        <v>2</v>
      </c>
      <c r="J432" s="81">
        <v>1</v>
      </c>
      <c r="K432" s="81">
        <v>0</v>
      </c>
      <c r="L432" s="81">
        <v>0</v>
      </c>
      <c r="M432" s="81">
        <v>0</v>
      </c>
      <c r="N432" s="81">
        <v>0</v>
      </c>
    </row>
    <row r="433" spans="1:14">
      <c r="A433" s="81" t="s">
        <v>1004</v>
      </c>
      <c r="B433" s="81" t="s">
        <v>1093</v>
      </c>
      <c r="C433" s="82">
        <v>41028</v>
      </c>
      <c r="D433" s="81" t="s">
        <v>606</v>
      </c>
      <c r="E433" s="77" t="s">
        <v>480</v>
      </c>
      <c r="F433">
        <v>0</v>
      </c>
      <c r="G433" s="81"/>
      <c r="H433" s="81"/>
      <c r="I433" s="81"/>
      <c r="J433" s="81"/>
      <c r="K433" s="81"/>
      <c r="L433" s="81"/>
      <c r="M433" s="81"/>
      <c r="N433" s="81"/>
    </row>
    <row r="434" spans="1:14">
      <c r="A434" s="81" t="s">
        <v>1004</v>
      </c>
      <c r="B434" s="81" t="s">
        <v>459</v>
      </c>
      <c r="C434" s="82">
        <v>41023</v>
      </c>
      <c r="D434" s="81" t="s">
        <v>151</v>
      </c>
      <c r="E434" s="77" t="s">
        <v>423</v>
      </c>
      <c r="F434">
        <v>79</v>
      </c>
      <c r="G434" s="81">
        <v>0</v>
      </c>
      <c r="H434" s="81">
        <v>0</v>
      </c>
      <c r="I434" s="81">
        <v>4</v>
      </c>
      <c r="J434" s="81">
        <v>1</v>
      </c>
      <c r="K434" s="81">
        <v>2</v>
      </c>
      <c r="L434" s="81">
        <v>1</v>
      </c>
      <c r="M434" s="81">
        <v>0</v>
      </c>
      <c r="N434" s="81">
        <v>0</v>
      </c>
    </row>
    <row r="435" spans="1:14">
      <c r="A435" s="81" t="s">
        <v>1004</v>
      </c>
      <c r="B435" s="81" t="s">
        <v>464</v>
      </c>
      <c r="C435" s="82">
        <v>41017</v>
      </c>
      <c r="D435" s="81" t="s">
        <v>151</v>
      </c>
      <c r="E435" s="77" t="s">
        <v>31</v>
      </c>
      <c r="F435">
        <v>90</v>
      </c>
      <c r="G435" s="81">
        <v>1</v>
      </c>
      <c r="H435" s="81">
        <v>0</v>
      </c>
      <c r="I435" s="81">
        <v>1</v>
      </c>
      <c r="J435" s="81">
        <v>1</v>
      </c>
      <c r="K435" s="81">
        <v>3</v>
      </c>
      <c r="L435" s="81">
        <v>4</v>
      </c>
      <c r="M435" s="81">
        <v>1</v>
      </c>
      <c r="N435" s="81">
        <v>0</v>
      </c>
    </row>
    <row r="436" spans="1:14">
      <c r="A436" s="81" t="s">
        <v>1004</v>
      </c>
      <c r="B436" s="81" t="s">
        <v>624</v>
      </c>
      <c r="C436" s="82">
        <v>41014</v>
      </c>
      <c r="D436" s="81" t="s">
        <v>604</v>
      </c>
      <c r="E436" s="77" t="s">
        <v>191</v>
      </c>
      <c r="F436">
        <v>83</v>
      </c>
      <c r="G436" s="81">
        <v>1</v>
      </c>
      <c r="H436" s="81">
        <v>1</v>
      </c>
      <c r="I436" s="81">
        <v>4</v>
      </c>
      <c r="J436" s="81">
        <v>3</v>
      </c>
      <c r="K436" s="81">
        <v>1</v>
      </c>
      <c r="L436" s="81">
        <v>2</v>
      </c>
      <c r="M436" s="81">
        <v>1</v>
      </c>
      <c r="N436" s="81">
        <v>0</v>
      </c>
    </row>
    <row r="437" spans="1:14">
      <c r="A437" s="81" t="s">
        <v>1004</v>
      </c>
      <c r="B437" s="81" t="s">
        <v>614</v>
      </c>
      <c r="C437" s="82">
        <v>41008</v>
      </c>
      <c r="D437" s="81" t="s">
        <v>606</v>
      </c>
      <c r="E437" s="77" t="s">
        <v>22</v>
      </c>
      <c r="F437">
        <f>90-82</f>
        <v>8</v>
      </c>
      <c r="G437" s="81">
        <v>0</v>
      </c>
      <c r="H437" s="81">
        <v>0</v>
      </c>
      <c r="I437" s="81">
        <v>0</v>
      </c>
      <c r="J437" s="81">
        <v>0</v>
      </c>
      <c r="K437" s="81">
        <v>0</v>
      </c>
      <c r="L437" s="81">
        <v>0</v>
      </c>
      <c r="M437" s="81">
        <v>0</v>
      </c>
      <c r="N437" s="81">
        <v>0</v>
      </c>
    </row>
    <row r="438" spans="1:14">
      <c r="A438" s="81" t="s">
        <v>1004</v>
      </c>
      <c r="B438" s="81" t="s">
        <v>660</v>
      </c>
      <c r="C438" s="82">
        <v>41006</v>
      </c>
      <c r="D438" s="81" t="s">
        <v>606</v>
      </c>
      <c r="E438" s="77" t="s">
        <v>63</v>
      </c>
      <c r="F438">
        <v>90</v>
      </c>
      <c r="G438" s="81">
        <v>0</v>
      </c>
      <c r="H438" s="81">
        <v>0</v>
      </c>
      <c r="I438" s="81">
        <v>5</v>
      </c>
      <c r="J438" s="81">
        <v>3</v>
      </c>
      <c r="K438" s="81">
        <v>2</v>
      </c>
      <c r="L438" s="81">
        <v>0</v>
      </c>
      <c r="M438" s="81">
        <v>0</v>
      </c>
      <c r="N438" s="81">
        <v>0</v>
      </c>
    </row>
    <row r="439" spans="1:14">
      <c r="A439" s="81" t="s">
        <v>1004</v>
      </c>
      <c r="B439" s="81" t="s">
        <v>172</v>
      </c>
      <c r="C439" s="82">
        <v>41003</v>
      </c>
      <c r="D439" s="81" t="s">
        <v>151</v>
      </c>
      <c r="E439" s="77" t="s">
        <v>63</v>
      </c>
      <c r="F439">
        <f>90-87</f>
        <v>3</v>
      </c>
      <c r="G439" s="81">
        <v>0</v>
      </c>
      <c r="H439" s="81">
        <v>0</v>
      </c>
      <c r="I439" s="81">
        <v>0</v>
      </c>
      <c r="J439" s="81">
        <v>0</v>
      </c>
      <c r="K439" s="81">
        <v>1</v>
      </c>
      <c r="L439" s="81">
        <v>0</v>
      </c>
      <c r="M439" s="81">
        <v>0</v>
      </c>
      <c r="N439" s="81">
        <v>0</v>
      </c>
    </row>
    <row r="440" spans="1:14">
      <c r="A440" s="81" t="s">
        <v>1004</v>
      </c>
      <c r="B440" s="81" t="s">
        <v>173</v>
      </c>
      <c r="C440" s="82">
        <v>40995</v>
      </c>
      <c r="D440" s="81" t="s">
        <v>151</v>
      </c>
      <c r="E440" s="77" t="s">
        <v>24</v>
      </c>
      <c r="F440">
        <v>0</v>
      </c>
      <c r="G440" s="81"/>
      <c r="H440" s="81"/>
      <c r="I440" s="81"/>
      <c r="J440" s="81"/>
      <c r="K440" s="81"/>
      <c r="L440" s="81"/>
      <c r="M440" s="81"/>
      <c r="N440" s="81"/>
    </row>
    <row r="441" spans="1:14">
      <c r="A441" s="81" t="s">
        <v>1004</v>
      </c>
      <c r="B441" s="81" t="s">
        <v>610</v>
      </c>
      <c r="C441" s="82">
        <v>40992</v>
      </c>
      <c r="D441" s="81" t="s">
        <v>606</v>
      </c>
      <c r="E441" s="77" t="s">
        <v>33</v>
      </c>
      <c r="F441">
        <v>90</v>
      </c>
      <c r="G441" s="81">
        <v>0</v>
      </c>
      <c r="H441" s="81">
        <v>0</v>
      </c>
      <c r="I441" s="81">
        <v>3</v>
      </c>
      <c r="J441" s="81">
        <v>1</v>
      </c>
      <c r="K441" s="81">
        <v>0</v>
      </c>
      <c r="L441" s="81">
        <v>1</v>
      </c>
      <c r="M441" s="81">
        <v>0</v>
      </c>
      <c r="N441" s="81">
        <v>0</v>
      </c>
    </row>
    <row r="442" spans="1:14">
      <c r="A442" s="81" t="s">
        <v>1004</v>
      </c>
      <c r="B442" s="81" t="s">
        <v>611</v>
      </c>
      <c r="C442" s="82">
        <v>40989</v>
      </c>
      <c r="D442" s="81" t="s">
        <v>606</v>
      </c>
      <c r="E442" s="77" t="s">
        <v>85</v>
      </c>
      <c r="F442">
        <f>90-72</f>
        <v>18</v>
      </c>
      <c r="G442" s="81">
        <v>0</v>
      </c>
      <c r="H442" s="81">
        <v>0</v>
      </c>
      <c r="I442" s="81">
        <v>1</v>
      </c>
      <c r="J442" s="81">
        <v>0</v>
      </c>
      <c r="K442" s="81">
        <v>1</v>
      </c>
      <c r="L442" s="81">
        <v>0</v>
      </c>
      <c r="M442" s="81">
        <v>0</v>
      </c>
      <c r="N442" s="81">
        <v>0</v>
      </c>
    </row>
    <row r="443" spans="1:14">
      <c r="A443" s="81" t="s">
        <v>1004</v>
      </c>
      <c r="B443" s="81" t="s">
        <v>608</v>
      </c>
      <c r="C443" s="82">
        <v>40986</v>
      </c>
      <c r="D443" s="81" t="s">
        <v>604</v>
      </c>
      <c r="E443" s="77" t="s">
        <v>287</v>
      </c>
      <c r="F443">
        <v>0</v>
      </c>
      <c r="G443" s="81"/>
      <c r="H443" s="81"/>
      <c r="I443" s="81"/>
      <c r="J443" s="81"/>
      <c r="K443" s="81"/>
      <c r="L443" s="81"/>
      <c r="M443" s="81"/>
      <c r="N443" s="81"/>
    </row>
    <row r="444" spans="1:14">
      <c r="A444" s="81" t="s">
        <v>1004</v>
      </c>
      <c r="B444" s="81" t="s">
        <v>258</v>
      </c>
      <c r="C444" s="82">
        <v>40982</v>
      </c>
      <c r="D444" s="81" t="s">
        <v>151</v>
      </c>
      <c r="E444" s="77" t="s">
        <v>103</v>
      </c>
      <c r="F444">
        <v>90</v>
      </c>
      <c r="G444" s="81">
        <v>1</v>
      </c>
      <c r="H444" s="81">
        <v>1</v>
      </c>
      <c r="I444" s="81">
        <v>5</v>
      </c>
      <c r="J444" s="81">
        <v>2</v>
      </c>
      <c r="K444" s="81">
        <v>4</v>
      </c>
      <c r="L444" s="81">
        <v>8</v>
      </c>
      <c r="M444" s="81">
        <v>0</v>
      </c>
      <c r="N444" s="81">
        <v>0</v>
      </c>
    </row>
    <row r="445" spans="1:14">
      <c r="A445" s="81" t="s">
        <v>1004</v>
      </c>
      <c r="B445" s="81" t="s">
        <v>694</v>
      </c>
      <c r="C445" s="82">
        <v>40978</v>
      </c>
      <c r="D445" s="81" t="s">
        <v>606</v>
      </c>
      <c r="E445" s="77" t="s">
        <v>31</v>
      </c>
      <c r="F445">
        <v>90</v>
      </c>
      <c r="G445" s="81">
        <v>1</v>
      </c>
      <c r="H445" s="81">
        <v>0</v>
      </c>
      <c r="I445" s="81">
        <v>3</v>
      </c>
      <c r="J445" s="81">
        <v>2</v>
      </c>
      <c r="K445" s="81">
        <v>3</v>
      </c>
      <c r="L445" s="81">
        <v>2</v>
      </c>
      <c r="M445" s="81">
        <v>0</v>
      </c>
      <c r="N445" s="81">
        <v>0</v>
      </c>
    </row>
    <row r="446" spans="1:14">
      <c r="A446" s="81" t="s">
        <v>1004</v>
      </c>
      <c r="B446" s="81" t="s">
        <v>609</v>
      </c>
      <c r="C446" s="82">
        <v>40974</v>
      </c>
      <c r="D446" s="81" t="s">
        <v>604</v>
      </c>
      <c r="E446" s="77" t="s">
        <v>82</v>
      </c>
      <c r="F446">
        <v>0</v>
      </c>
      <c r="G446" s="81"/>
      <c r="H446" s="81"/>
      <c r="I446" s="81"/>
      <c r="J446" s="81"/>
      <c r="K446" s="81"/>
      <c r="L446" s="81"/>
      <c r="M446" s="81"/>
      <c r="N446" s="81"/>
    </row>
    <row r="447" spans="1:14">
      <c r="A447" s="81" t="s">
        <v>1004</v>
      </c>
      <c r="B447" s="81" t="s">
        <v>626</v>
      </c>
      <c r="C447" s="82">
        <v>40971</v>
      </c>
      <c r="D447" s="81" t="s">
        <v>606</v>
      </c>
      <c r="E447" s="77" t="s">
        <v>17</v>
      </c>
      <c r="F447">
        <v>90</v>
      </c>
      <c r="G447" s="81">
        <v>0</v>
      </c>
      <c r="H447" s="81">
        <v>0</v>
      </c>
      <c r="I447" s="81">
        <v>3</v>
      </c>
      <c r="J447" s="81">
        <v>0</v>
      </c>
      <c r="K447" s="81">
        <v>2</v>
      </c>
      <c r="L447" s="81">
        <v>0</v>
      </c>
      <c r="M447" s="81">
        <v>0</v>
      </c>
      <c r="N447" s="81">
        <v>0</v>
      </c>
    </row>
    <row r="448" spans="1:14">
      <c r="A448" s="81" t="s">
        <v>1004</v>
      </c>
      <c r="B448" s="81" t="s">
        <v>637</v>
      </c>
      <c r="C448" s="82">
        <v>40964</v>
      </c>
      <c r="D448" s="81" t="s">
        <v>606</v>
      </c>
      <c r="E448" s="77" t="s">
        <v>59</v>
      </c>
      <c r="F448">
        <v>75</v>
      </c>
      <c r="G448" s="81">
        <v>1</v>
      </c>
      <c r="H448" s="81">
        <v>0</v>
      </c>
      <c r="I448" s="81">
        <v>6</v>
      </c>
      <c r="J448" s="81">
        <v>3</v>
      </c>
      <c r="K448" s="81">
        <v>2</v>
      </c>
      <c r="L448" s="81">
        <v>2</v>
      </c>
      <c r="M448" s="81">
        <v>0</v>
      </c>
      <c r="N448" s="81">
        <v>0</v>
      </c>
    </row>
    <row r="449" spans="1:14">
      <c r="A449" s="81" t="s">
        <v>1004</v>
      </c>
      <c r="B449" s="81" t="s">
        <v>241</v>
      </c>
      <c r="C449" s="82">
        <v>40960</v>
      </c>
      <c r="D449" s="81" t="s">
        <v>151</v>
      </c>
      <c r="E449" s="77" t="s">
        <v>74</v>
      </c>
      <c r="F449">
        <v>90</v>
      </c>
      <c r="G449" s="81">
        <v>0</v>
      </c>
      <c r="H449" s="81">
        <v>0</v>
      </c>
      <c r="I449" s="81">
        <v>2</v>
      </c>
      <c r="J449" s="81">
        <v>0</v>
      </c>
      <c r="K449" s="81">
        <v>4</v>
      </c>
      <c r="L449" s="81">
        <v>1</v>
      </c>
      <c r="M449" s="81">
        <v>0</v>
      </c>
      <c r="N449" s="81">
        <v>0</v>
      </c>
    </row>
    <row r="450" spans="1:14">
      <c r="A450" s="81" t="s">
        <v>1004</v>
      </c>
      <c r="B450" s="81" t="s">
        <v>631</v>
      </c>
      <c r="C450" s="82">
        <v>40957</v>
      </c>
      <c r="D450" s="81" t="s">
        <v>604</v>
      </c>
      <c r="E450" s="77" t="s">
        <v>22</v>
      </c>
      <c r="F450">
        <f>90-45</f>
        <v>45</v>
      </c>
      <c r="G450" s="81">
        <v>0</v>
      </c>
      <c r="H450" s="81">
        <v>0</v>
      </c>
      <c r="I450" s="81">
        <v>1</v>
      </c>
      <c r="J450" s="81">
        <v>0</v>
      </c>
      <c r="K450" s="81">
        <v>0</v>
      </c>
      <c r="L450" s="81">
        <v>1</v>
      </c>
      <c r="M450" s="81">
        <v>0</v>
      </c>
      <c r="N450" s="81">
        <v>0</v>
      </c>
    </row>
    <row r="451" spans="1:14">
      <c r="A451" s="81" t="s">
        <v>1004</v>
      </c>
      <c r="B451" s="81" t="s">
        <v>625</v>
      </c>
      <c r="C451" s="82">
        <v>40908</v>
      </c>
      <c r="D451" s="81" t="s">
        <v>606</v>
      </c>
      <c r="E451" s="77" t="s">
        <v>425</v>
      </c>
      <c r="F451">
        <v>90</v>
      </c>
      <c r="G451" s="81">
        <v>1</v>
      </c>
      <c r="H451" s="81">
        <v>0</v>
      </c>
      <c r="I451" s="81">
        <v>5</v>
      </c>
      <c r="J451" s="81">
        <v>1</v>
      </c>
      <c r="K451" s="81">
        <v>0</v>
      </c>
      <c r="L451" s="81">
        <v>4</v>
      </c>
      <c r="M451" s="81">
        <v>0</v>
      </c>
      <c r="N451" s="81">
        <v>0</v>
      </c>
    </row>
    <row r="452" spans="1:14">
      <c r="A452" s="81" t="s">
        <v>1004</v>
      </c>
      <c r="B452" s="81" t="s">
        <v>613</v>
      </c>
      <c r="C452" s="82">
        <v>40903</v>
      </c>
      <c r="D452" s="81" t="s">
        <v>606</v>
      </c>
      <c r="E452" s="77" t="s">
        <v>22</v>
      </c>
      <c r="F452">
        <f>90-70</f>
        <v>20</v>
      </c>
      <c r="G452" s="81">
        <v>0</v>
      </c>
      <c r="H452" s="81">
        <v>0</v>
      </c>
      <c r="I452" s="81">
        <v>4</v>
      </c>
      <c r="J452" s="81">
        <v>4</v>
      </c>
      <c r="K452" s="81">
        <v>0</v>
      </c>
      <c r="L452" s="81">
        <v>0</v>
      </c>
      <c r="M452" s="81">
        <v>0</v>
      </c>
      <c r="N452" s="81">
        <v>0</v>
      </c>
    </row>
    <row r="453" spans="1:14">
      <c r="A453" s="81" t="s">
        <v>1004</v>
      </c>
      <c r="B453" s="81" t="s">
        <v>624</v>
      </c>
      <c r="C453" s="82">
        <v>40899</v>
      </c>
      <c r="D453" s="81" t="s">
        <v>606</v>
      </c>
      <c r="E453" s="77" t="s">
        <v>22</v>
      </c>
      <c r="F453">
        <v>77</v>
      </c>
      <c r="G453" s="81">
        <v>0</v>
      </c>
      <c r="H453" s="81">
        <v>0</v>
      </c>
      <c r="I453" s="81">
        <v>4</v>
      </c>
      <c r="J453" s="81">
        <v>0</v>
      </c>
      <c r="K453" s="81">
        <v>3</v>
      </c>
      <c r="L453" s="81">
        <v>2</v>
      </c>
      <c r="M453" s="81">
        <v>0</v>
      </c>
      <c r="N453" s="81">
        <v>0</v>
      </c>
    </row>
    <row r="454" spans="1:14">
      <c r="A454" s="81" t="s">
        <v>1004</v>
      </c>
      <c r="B454" s="81" t="s">
        <v>659</v>
      </c>
      <c r="C454" s="82">
        <v>40894</v>
      </c>
      <c r="D454" s="81" t="s">
        <v>606</v>
      </c>
      <c r="E454" s="77" t="s">
        <v>22</v>
      </c>
      <c r="F454">
        <v>90</v>
      </c>
      <c r="G454" s="81">
        <v>0</v>
      </c>
      <c r="H454" s="81">
        <v>0</v>
      </c>
      <c r="I454" s="81">
        <v>2</v>
      </c>
      <c r="J454" s="81">
        <v>0</v>
      </c>
      <c r="K454" s="81">
        <v>1</v>
      </c>
      <c r="L454" s="81">
        <v>0</v>
      </c>
      <c r="M454" s="81">
        <v>0</v>
      </c>
      <c r="N454" s="81">
        <v>0</v>
      </c>
    </row>
    <row r="455" spans="1:14">
      <c r="A455" s="81" t="s">
        <v>1004</v>
      </c>
      <c r="B455" s="81" t="s">
        <v>616</v>
      </c>
      <c r="C455" s="82">
        <v>40889</v>
      </c>
      <c r="D455" s="81" t="s">
        <v>606</v>
      </c>
      <c r="E455" s="77" t="s">
        <v>63</v>
      </c>
      <c r="F455">
        <v>90</v>
      </c>
      <c r="G455" s="81">
        <v>0</v>
      </c>
      <c r="H455" s="81">
        <v>0</v>
      </c>
      <c r="I455" s="81">
        <v>5</v>
      </c>
      <c r="J455" s="81">
        <v>1</v>
      </c>
      <c r="K455" s="81">
        <v>1</v>
      </c>
      <c r="L455" s="81">
        <v>2</v>
      </c>
      <c r="M455" s="81">
        <v>1</v>
      </c>
      <c r="N455" s="81">
        <v>0</v>
      </c>
    </row>
    <row r="456" spans="1:14">
      <c r="A456" s="81" t="s">
        <v>1004</v>
      </c>
      <c r="B456" s="81" t="s">
        <v>138</v>
      </c>
      <c r="C456" s="82">
        <v>40883</v>
      </c>
      <c r="D456" s="81" t="s">
        <v>151</v>
      </c>
      <c r="E456" s="77" t="s">
        <v>59</v>
      </c>
      <c r="F456">
        <v>77</v>
      </c>
      <c r="G456" s="81">
        <v>2</v>
      </c>
      <c r="H456" s="81">
        <v>1</v>
      </c>
      <c r="I456" s="81">
        <v>5</v>
      </c>
      <c r="J456" s="81">
        <v>2</v>
      </c>
      <c r="K456" s="81">
        <v>1</v>
      </c>
      <c r="L456" s="81">
        <v>0</v>
      </c>
      <c r="M456" s="81">
        <v>0</v>
      </c>
      <c r="N456" s="81">
        <v>0</v>
      </c>
    </row>
    <row r="457" spans="1:14">
      <c r="A457" s="81" t="s">
        <v>1004</v>
      </c>
      <c r="B457" s="81" t="s">
        <v>636</v>
      </c>
      <c r="C457" s="82">
        <v>40880</v>
      </c>
      <c r="D457" s="81" t="s">
        <v>606</v>
      </c>
      <c r="E457" s="77" t="s">
        <v>67</v>
      </c>
      <c r="F457">
        <v>78</v>
      </c>
      <c r="G457" s="81">
        <v>1</v>
      </c>
      <c r="H457" s="81">
        <v>0</v>
      </c>
      <c r="I457" s="81">
        <v>3</v>
      </c>
      <c r="J457" s="81">
        <v>1</v>
      </c>
      <c r="K457" s="81">
        <v>3</v>
      </c>
      <c r="L457" s="81">
        <v>1</v>
      </c>
      <c r="M457" s="81">
        <v>0</v>
      </c>
      <c r="N457" s="81">
        <v>0</v>
      </c>
    </row>
    <row r="458" spans="1:14">
      <c r="A458" s="81" t="s">
        <v>1004</v>
      </c>
      <c r="B458" s="81" t="s">
        <v>635</v>
      </c>
      <c r="C458" s="82">
        <v>40873</v>
      </c>
      <c r="D458" s="81" t="s">
        <v>606</v>
      </c>
      <c r="E458" s="77" t="s">
        <v>59</v>
      </c>
      <c r="F458">
        <v>77</v>
      </c>
      <c r="G458" s="81">
        <v>0</v>
      </c>
      <c r="H458" s="81">
        <v>0</v>
      </c>
      <c r="I458" s="81">
        <v>4</v>
      </c>
      <c r="J458" s="81">
        <v>0</v>
      </c>
      <c r="K458" s="81">
        <v>2</v>
      </c>
      <c r="L458" s="81">
        <v>1</v>
      </c>
      <c r="M458" s="81">
        <v>0</v>
      </c>
      <c r="N458" s="81">
        <v>0</v>
      </c>
    </row>
    <row r="459" spans="1:14">
      <c r="A459" s="81" t="s">
        <v>1004</v>
      </c>
      <c r="B459" s="81" t="s">
        <v>483</v>
      </c>
      <c r="C459" s="82">
        <v>40870</v>
      </c>
      <c r="D459" s="81" t="s">
        <v>151</v>
      </c>
      <c r="E459" s="77" t="s">
        <v>85</v>
      </c>
      <c r="F459">
        <v>90</v>
      </c>
      <c r="G459" s="81">
        <v>1</v>
      </c>
      <c r="H459" s="81">
        <v>0</v>
      </c>
      <c r="I459" s="81">
        <v>5</v>
      </c>
      <c r="J459" s="81">
        <v>2</v>
      </c>
      <c r="K459" s="81">
        <v>0</v>
      </c>
      <c r="L459" s="81">
        <v>0</v>
      </c>
      <c r="M459" s="81">
        <v>0</v>
      </c>
      <c r="N459" s="81">
        <v>0</v>
      </c>
    </row>
    <row r="460" spans="1:14">
      <c r="A460" s="81" t="s">
        <v>1004</v>
      </c>
      <c r="B460" s="81" t="s">
        <v>199</v>
      </c>
      <c r="C460" s="82">
        <v>40867</v>
      </c>
      <c r="D460" s="81" t="s">
        <v>606</v>
      </c>
      <c r="E460" s="77" t="s">
        <v>40</v>
      </c>
      <c r="F460">
        <v>83</v>
      </c>
      <c r="G460" s="81">
        <v>0</v>
      </c>
      <c r="H460" s="81">
        <v>0</v>
      </c>
      <c r="I460" s="81">
        <v>3</v>
      </c>
      <c r="J460" s="81">
        <v>0</v>
      </c>
      <c r="K460" s="81">
        <v>2</v>
      </c>
      <c r="L460" s="81">
        <v>2</v>
      </c>
      <c r="M460" s="81">
        <v>0</v>
      </c>
      <c r="N460" s="81">
        <v>0</v>
      </c>
    </row>
    <row r="461" spans="1:14">
      <c r="A461" s="81" t="s">
        <v>1004</v>
      </c>
      <c r="B461" s="81" t="s">
        <v>1116</v>
      </c>
      <c r="C461" s="82">
        <v>40839</v>
      </c>
      <c r="D461" s="81" t="s">
        <v>606</v>
      </c>
      <c r="E461" s="77" t="s">
        <v>17</v>
      </c>
      <c r="F461">
        <v>90</v>
      </c>
      <c r="G461" s="81">
        <v>0</v>
      </c>
      <c r="H461" s="81">
        <v>0</v>
      </c>
      <c r="I461" s="81">
        <v>1</v>
      </c>
      <c r="J461" s="81">
        <v>0</v>
      </c>
      <c r="K461" s="81">
        <v>1</v>
      </c>
      <c r="L461" s="81">
        <v>2</v>
      </c>
      <c r="M461" s="81">
        <v>0</v>
      </c>
      <c r="N461" s="81">
        <v>1</v>
      </c>
    </row>
    <row r="462" spans="1:14">
      <c r="A462" s="81" t="s">
        <v>1004</v>
      </c>
      <c r="B462" s="81" t="s">
        <v>623</v>
      </c>
      <c r="C462" s="82">
        <v>40831</v>
      </c>
      <c r="D462" s="81" t="s">
        <v>606</v>
      </c>
      <c r="E462" s="77" t="s">
        <v>26</v>
      </c>
      <c r="F462">
        <v>90</v>
      </c>
      <c r="G462" s="81">
        <v>0</v>
      </c>
      <c r="H462" s="81">
        <v>0</v>
      </c>
      <c r="I462" s="81">
        <v>1</v>
      </c>
      <c r="J462" s="81">
        <v>1</v>
      </c>
      <c r="K462" s="81">
        <v>0</v>
      </c>
      <c r="L462" s="81">
        <v>1</v>
      </c>
      <c r="M462" s="81">
        <v>0</v>
      </c>
      <c r="N462" s="81">
        <v>0</v>
      </c>
    </row>
    <row r="463" spans="1:14">
      <c r="A463" s="81" t="s">
        <v>1004</v>
      </c>
      <c r="B463" s="81" t="s">
        <v>649</v>
      </c>
      <c r="C463" s="82">
        <v>40818</v>
      </c>
      <c r="D463" s="81" t="s">
        <v>606</v>
      </c>
      <c r="E463" s="77" t="s">
        <v>191</v>
      </c>
      <c r="F463">
        <v>90</v>
      </c>
      <c r="G463" s="81">
        <v>0</v>
      </c>
      <c r="H463" s="81">
        <v>1</v>
      </c>
      <c r="I463" s="81">
        <v>2</v>
      </c>
      <c r="J463" s="81">
        <v>1</v>
      </c>
      <c r="K463" s="81">
        <v>2</v>
      </c>
      <c r="L463" s="81">
        <v>0</v>
      </c>
      <c r="M463" s="81">
        <v>0</v>
      </c>
      <c r="N463" s="81">
        <v>0</v>
      </c>
    </row>
    <row r="464" spans="1:14">
      <c r="A464" s="81" t="s">
        <v>1004</v>
      </c>
      <c r="B464" s="81" t="s">
        <v>119</v>
      </c>
      <c r="C464" s="82">
        <v>40814</v>
      </c>
      <c r="D464" s="81" t="s">
        <v>151</v>
      </c>
      <c r="E464" s="77" t="s">
        <v>22</v>
      </c>
      <c r="F464">
        <v>0</v>
      </c>
      <c r="G464" s="81"/>
      <c r="H464" s="81"/>
      <c r="I464" s="81"/>
      <c r="J464" s="81"/>
      <c r="K464" s="81"/>
      <c r="L464" s="81"/>
      <c r="M464" s="81"/>
      <c r="N464" s="81"/>
    </row>
    <row r="465" spans="1:14">
      <c r="A465" s="81" t="s">
        <v>1004</v>
      </c>
      <c r="B465" s="81" t="s">
        <v>1117</v>
      </c>
      <c r="C465" s="82">
        <v>40810</v>
      </c>
      <c r="D465" s="81" t="s">
        <v>606</v>
      </c>
      <c r="E465" s="77" t="s">
        <v>103</v>
      </c>
      <c r="F465">
        <f>90-78</f>
        <v>12</v>
      </c>
      <c r="G465" s="81">
        <v>1</v>
      </c>
      <c r="H465" s="81">
        <v>0</v>
      </c>
      <c r="I465" s="81">
        <v>1</v>
      </c>
      <c r="J465" s="81">
        <v>1</v>
      </c>
      <c r="K465" s="81">
        <v>1</v>
      </c>
      <c r="L465" s="81">
        <v>1</v>
      </c>
      <c r="M465" s="81">
        <v>0</v>
      </c>
      <c r="N465" s="81">
        <v>0</v>
      </c>
    </row>
    <row r="466" spans="1:14">
      <c r="A466" s="81" t="s">
        <v>1004</v>
      </c>
      <c r="B466" s="81" t="s">
        <v>613</v>
      </c>
      <c r="C466" s="82">
        <v>40807</v>
      </c>
      <c r="D466" s="81" t="s">
        <v>627</v>
      </c>
      <c r="E466" s="77" t="s">
        <v>1118</v>
      </c>
      <c r="F466">
        <v>0</v>
      </c>
      <c r="G466" s="81"/>
      <c r="H466" s="81"/>
      <c r="I466" s="81"/>
      <c r="J466" s="81"/>
      <c r="K466" s="81"/>
      <c r="L466" s="81"/>
      <c r="M466" s="81"/>
      <c r="N466" s="81"/>
    </row>
    <row r="467" spans="1:14">
      <c r="A467" s="81" t="s">
        <v>1004</v>
      </c>
      <c r="B467" s="81" t="s">
        <v>652</v>
      </c>
      <c r="C467" s="82">
        <v>40782</v>
      </c>
      <c r="D467" s="81" t="s">
        <v>606</v>
      </c>
      <c r="E467" s="77" t="s">
        <v>26</v>
      </c>
      <c r="F467">
        <v>70</v>
      </c>
      <c r="G467" s="81">
        <v>0</v>
      </c>
      <c r="H467" s="81">
        <v>0</v>
      </c>
      <c r="I467" s="81">
        <v>2</v>
      </c>
      <c r="J467" s="81">
        <v>0</v>
      </c>
      <c r="K467" s="81">
        <v>1</v>
      </c>
      <c r="L467" s="81">
        <v>4</v>
      </c>
      <c r="M467" s="81">
        <v>0</v>
      </c>
      <c r="N467" s="81">
        <v>0</v>
      </c>
    </row>
    <row r="468" spans="1:14">
      <c r="A468" s="81" t="s">
        <v>1004</v>
      </c>
      <c r="B468" s="81" t="s">
        <v>638</v>
      </c>
      <c r="C468" s="82">
        <v>40775</v>
      </c>
      <c r="D468" s="81" t="s">
        <v>606</v>
      </c>
      <c r="E468" s="77" t="s">
        <v>63</v>
      </c>
      <c r="F468">
        <f>90-59</f>
        <v>31</v>
      </c>
      <c r="G468" s="81">
        <v>0</v>
      </c>
      <c r="H468" s="81">
        <v>0</v>
      </c>
      <c r="I468" s="81">
        <v>2</v>
      </c>
      <c r="J468" s="81">
        <v>0</v>
      </c>
      <c r="K468" s="81">
        <v>0</v>
      </c>
      <c r="L468" s="81">
        <v>0</v>
      </c>
      <c r="M468" s="81">
        <v>0</v>
      </c>
      <c r="N468" s="81">
        <v>0</v>
      </c>
    </row>
    <row r="469" spans="1:14">
      <c r="A469" s="81" t="s">
        <v>1004</v>
      </c>
      <c r="B469" s="81" t="s">
        <v>690</v>
      </c>
      <c r="C469" s="82">
        <v>40769</v>
      </c>
      <c r="D469" s="81" t="s">
        <v>606</v>
      </c>
      <c r="E469" s="77" t="s">
        <v>33</v>
      </c>
      <c r="F469">
        <f>90-75</f>
        <v>15</v>
      </c>
      <c r="G469" s="81">
        <v>0</v>
      </c>
      <c r="H469" s="81">
        <v>0</v>
      </c>
      <c r="I469" s="81">
        <v>2</v>
      </c>
      <c r="J469" s="81">
        <v>1</v>
      </c>
      <c r="K469" s="81">
        <v>0</v>
      </c>
      <c r="L469" s="81">
        <v>1</v>
      </c>
      <c r="M469" s="81">
        <v>0</v>
      </c>
      <c r="N469" s="81">
        <v>0</v>
      </c>
    </row>
    <row r="470" spans="1:14">
      <c r="A470" s="81" t="s">
        <v>1087</v>
      </c>
      <c r="B470" s="81" t="s">
        <v>1119</v>
      </c>
      <c r="C470" s="82">
        <v>41594</v>
      </c>
      <c r="D470" s="81" t="s">
        <v>216</v>
      </c>
      <c r="E470" s="77" t="s">
        <v>174</v>
      </c>
      <c r="F470">
        <v>90</v>
      </c>
      <c r="G470" s="81">
        <v>0</v>
      </c>
      <c r="H470" s="81">
        <v>0</v>
      </c>
      <c r="I470" s="81">
        <v>0</v>
      </c>
      <c r="J470" s="81">
        <v>0</v>
      </c>
      <c r="K470" s="81">
        <v>0</v>
      </c>
      <c r="L470" s="81">
        <v>0</v>
      </c>
      <c r="M470" s="81">
        <v>0</v>
      </c>
      <c r="N470" s="81">
        <v>0</v>
      </c>
    </row>
    <row r="471" spans="1:14">
      <c r="A471" s="81" t="s">
        <v>1087</v>
      </c>
      <c r="B471" s="81" t="s">
        <v>765</v>
      </c>
      <c r="C471" s="82">
        <v>41559</v>
      </c>
      <c r="D471" s="81" t="s">
        <v>216</v>
      </c>
      <c r="E471" s="77" t="s">
        <v>26</v>
      </c>
      <c r="F471">
        <v>76</v>
      </c>
      <c r="G471" s="81">
        <v>1</v>
      </c>
      <c r="H471" s="81">
        <v>0</v>
      </c>
      <c r="I471" s="81">
        <v>0</v>
      </c>
      <c r="J471" s="81">
        <v>0</v>
      </c>
      <c r="K471" s="81">
        <v>0</v>
      </c>
      <c r="L471" s="81">
        <v>0</v>
      </c>
      <c r="M471" s="81">
        <v>0</v>
      </c>
      <c r="N471" s="81">
        <v>0</v>
      </c>
    </row>
    <row r="472" spans="1:14">
      <c r="A472" s="81" t="s">
        <v>1120</v>
      </c>
      <c r="B472" s="81" t="s">
        <v>160</v>
      </c>
      <c r="C472" s="82">
        <v>41373</v>
      </c>
      <c r="D472" s="81" t="s">
        <v>151</v>
      </c>
      <c r="E472" s="77" t="s">
        <v>69</v>
      </c>
      <c r="F472">
        <v>90</v>
      </c>
      <c r="G472" s="81">
        <v>1</v>
      </c>
      <c r="H472" s="81">
        <v>0</v>
      </c>
      <c r="I472" s="81">
        <v>3</v>
      </c>
      <c r="J472" s="81">
        <v>2</v>
      </c>
      <c r="K472" s="81">
        <v>3</v>
      </c>
      <c r="L472" s="81">
        <v>1</v>
      </c>
      <c r="M472" s="81">
        <v>0</v>
      </c>
      <c r="N472" s="81">
        <v>0</v>
      </c>
    </row>
    <row r="473" spans="1:14">
      <c r="A473" s="81" t="s">
        <v>1120</v>
      </c>
      <c r="B473" s="81" t="s">
        <v>104</v>
      </c>
      <c r="C473" s="82">
        <v>41367</v>
      </c>
      <c r="D473" s="81" t="s">
        <v>151</v>
      </c>
      <c r="E473" s="77" t="s">
        <v>29</v>
      </c>
      <c r="F473">
        <v>90</v>
      </c>
      <c r="G473" s="81">
        <v>0</v>
      </c>
      <c r="H473" s="81">
        <v>0</v>
      </c>
      <c r="I473" s="81">
        <v>3</v>
      </c>
      <c r="J473" s="81">
        <v>1</v>
      </c>
      <c r="K473" s="81">
        <v>4</v>
      </c>
      <c r="L473" s="81">
        <v>1</v>
      </c>
      <c r="M473" s="81">
        <v>1</v>
      </c>
      <c r="N473" s="81">
        <v>0</v>
      </c>
    </row>
    <row r="474" spans="1:14">
      <c r="A474" s="81" t="s">
        <v>1120</v>
      </c>
      <c r="B474" s="81" t="s">
        <v>749</v>
      </c>
      <c r="C474" s="82">
        <v>41345</v>
      </c>
      <c r="D474" s="81" t="s">
        <v>151</v>
      </c>
      <c r="E474" s="77" t="s">
        <v>79</v>
      </c>
      <c r="F474">
        <v>90</v>
      </c>
      <c r="G474" s="81">
        <v>0</v>
      </c>
      <c r="H474" s="81">
        <v>0</v>
      </c>
      <c r="I474" s="81">
        <v>2</v>
      </c>
      <c r="J474" s="81">
        <v>1</v>
      </c>
      <c r="K474" s="81">
        <v>3</v>
      </c>
      <c r="L474" s="81">
        <v>5</v>
      </c>
      <c r="M474" s="81">
        <v>1</v>
      </c>
      <c r="N474" s="81">
        <v>0</v>
      </c>
    </row>
    <row r="475" spans="1:14">
      <c r="A475" s="81" t="s">
        <v>1120</v>
      </c>
      <c r="B475" s="81" t="s">
        <v>748</v>
      </c>
      <c r="C475" s="82">
        <v>41325</v>
      </c>
      <c r="D475" s="81" t="s">
        <v>151</v>
      </c>
      <c r="E475" s="77" t="s">
        <v>22</v>
      </c>
      <c r="F475">
        <v>90</v>
      </c>
      <c r="G475" s="81">
        <v>0</v>
      </c>
      <c r="H475" s="81">
        <v>0</v>
      </c>
      <c r="I475" s="81">
        <v>3</v>
      </c>
      <c r="J475" s="81">
        <v>3</v>
      </c>
      <c r="K475" s="81">
        <v>3</v>
      </c>
      <c r="L475" s="81">
        <v>1</v>
      </c>
      <c r="M475" s="81">
        <v>0</v>
      </c>
      <c r="N475" s="81">
        <v>0</v>
      </c>
    </row>
    <row r="476" spans="1:14">
      <c r="A476" s="81" t="s">
        <v>1087</v>
      </c>
      <c r="B476" s="81" t="s">
        <v>794</v>
      </c>
      <c r="C476" s="82">
        <v>41227</v>
      </c>
      <c r="D476" s="81" t="s">
        <v>78</v>
      </c>
      <c r="E476" s="77" t="s">
        <v>67</v>
      </c>
      <c r="F476">
        <f>90-59</f>
        <v>31</v>
      </c>
      <c r="G476" s="81">
        <v>1</v>
      </c>
      <c r="H476" s="81">
        <v>0</v>
      </c>
      <c r="I476" s="81">
        <v>0</v>
      </c>
      <c r="J476" s="81">
        <v>0</v>
      </c>
      <c r="K476" s="81">
        <v>0</v>
      </c>
      <c r="L476" s="81">
        <v>0</v>
      </c>
      <c r="M476" s="81">
        <v>0</v>
      </c>
      <c r="N476" s="81">
        <v>0</v>
      </c>
    </row>
    <row r="477" spans="1:14">
      <c r="A477" s="81" t="s">
        <v>1087</v>
      </c>
      <c r="B477" s="81" t="s">
        <v>656</v>
      </c>
      <c r="C477" s="82">
        <v>41136</v>
      </c>
      <c r="D477" s="81" t="s">
        <v>78</v>
      </c>
      <c r="E477" s="77" t="s">
        <v>22</v>
      </c>
      <c r="F477">
        <v>90</v>
      </c>
      <c r="G477" s="81">
        <v>0</v>
      </c>
      <c r="H477" s="81">
        <v>0</v>
      </c>
      <c r="I477" s="81">
        <v>0</v>
      </c>
      <c r="J477" s="81">
        <v>0</v>
      </c>
      <c r="K477" s="81">
        <v>0</v>
      </c>
      <c r="L477" s="81">
        <v>0</v>
      </c>
      <c r="M477" s="81">
        <v>0</v>
      </c>
      <c r="N477" s="81">
        <v>0</v>
      </c>
    </row>
    <row r="478" spans="1:14">
      <c r="A478" s="81" t="s">
        <v>1087</v>
      </c>
      <c r="B478" s="81" t="s">
        <v>1092</v>
      </c>
      <c r="C478" s="82">
        <v>41069</v>
      </c>
      <c r="D478" s="81" t="s">
        <v>216</v>
      </c>
      <c r="E478" s="77" t="s">
        <v>53</v>
      </c>
      <c r="F478">
        <v>85</v>
      </c>
      <c r="G478" s="81">
        <v>0</v>
      </c>
      <c r="H478" s="81">
        <v>0</v>
      </c>
      <c r="I478" s="81">
        <v>0</v>
      </c>
      <c r="J478" s="81">
        <v>0</v>
      </c>
      <c r="K478" s="81">
        <v>0</v>
      </c>
      <c r="L478" s="81">
        <v>0</v>
      </c>
      <c r="M478" s="81">
        <v>0</v>
      </c>
      <c r="N478" s="81">
        <v>0</v>
      </c>
    </row>
    <row r="479" spans="1:14">
      <c r="A479" s="81" t="s">
        <v>1087</v>
      </c>
      <c r="B479" s="81" t="s">
        <v>1121</v>
      </c>
      <c r="C479" s="82">
        <v>41062</v>
      </c>
      <c r="D479" s="81" t="s">
        <v>216</v>
      </c>
      <c r="E479" s="77" t="s">
        <v>19</v>
      </c>
      <c r="F479">
        <v>90</v>
      </c>
      <c r="G479" s="81">
        <v>1</v>
      </c>
      <c r="H479" s="81">
        <v>0</v>
      </c>
      <c r="I479" s="81">
        <v>0</v>
      </c>
      <c r="J479" s="81">
        <v>0</v>
      </c>
      <c r="K479" s="81">
        <v>0</v>
      </c>
      <c r="L479" s="81">
        <v>0</v>
      </c>
      <c r="M479" s="81">
        <v>0</v>
      </c>
      <c r="N479" s="81">
        <v>0</v>
      </c>
    </row>
    <row r="480" spans="1:14">
      <c r="A480" s="81" t="s">
        <v>1087</v>
      </c>
      <c r="B480" s="81" t="s">
        <v>1122</v>
      </c>
      <c r="C480" s="82">
        <v>40951</v>
      </c>
      <c r="D480" s="81" t="s">
        <v>1090</v>
      </c>
      <c r="E480" s="77" t="s">
        <v>1123</v>
      </c>
      <c r="F480">
        <v>90</v>
      </c>
      <c r="G480" s="81">
        <v>0</v>
      </c>
      <c r="H480" s="81">
        <v>0</v>
      </c>
      <c r="I480" s="81">
        <v>0</v>
      </c>
      <c r="J480" s="81">
        <v>0</v>
      </c>
      <c r="K480" s="81">
        <v>0</v>
      </c>
      <c r="L480" s="81">
        <v>0</v>
      </c>
      <c r="M480" s="81">
        <v>0</v>
      </c>
      <c r="N480" s="81">
        <v>0</v>
      </c>
    </row>
    <row r="481" spans="1:14">
      <c r="A481" s="81" t="s">
        <v>1087</v>
      </c>
      <c r="B481" s="81" t="s">
        <v>1124</v>
      </c>
      <c r="C481" s="82">
        <v>40947</v>
      </c>
      <c r="D481" s="81" t="s">
        <v>1090</v>
      </c>
      <c r="E481" s="77" t="s">
        <v>24</v>
      </c>
      <c r="F481">
        <v>90</v>
      </c>
      <c r="G481" s="81">
        <v>0</v>
      </c>
      <c r="H481" s="81">
        <v>0</v>
      </c>
      <c r="I481" s="81">
        <v>0</v>
      </c>
      <c r="J481" s="81">
        <v>0</v>
      </c>
      <c r="K481" s="81">
        <v>0</v>
      </c>
      <c r="L481" s="81">
        <v>0</v>
      </c>
      <c r="M481" s="81">
        <v>0</v>
      </c>
      <c r="N481" s="81">
        <v>0</v>
      </c>
    </row>
    <row r="482" spans="1:14">
      <c r="A482" s="81" t="s">
        <v>1087</v>
      </c>
      <c r="B482" s="81" t="s">
        <v>1125</v>
      </c>
      <c r="C482" s="82">
        <v>40943</v>
      </c>
      <c r="D482" s="81" t="s">
        <v>1090</v>
      </c>
      <c r="E482" s="77" t="s">
        <v>59</v>
      </c>
      <c r="F482">
        <v>90</v>
      </c>
      <c r="G482" s="81">
        <v>2</v>
      </c>
      <c r="H482" s="81">
        <v>0</v>
      </c>
      <c r="I482" s="81">
        <v>0</v>
      </c>
      <c r="J482" s="81">
        <v>0</v>
      </c>
      <c r="K482" s="81">
        <v>0</v>
      </c>
      <c r="L482" s="81">
        <v>0</v>
      </c>
      <c r="M482" s="81">
        <v>0</v>
      </c>
      <c r="N482" s="81">
        <v>0</v>
      </c>
    </row>
    <row r="483" spans="1:14">
      <c r="A483" s="81" t="s">
        <v>1087</v>
      </c>
      <c r="B483" s="81" t="s">
        <v>1126</v>
      </c>
      <c r="C483" s="82">
        <v>40938</v>
      </c>
      <c r="D483" s="81" t="s">
        <v>1090</v>
      </c>
      <c r="E483" s="77" t="s">
        <v>19</v>
      </c>
      <c r="F483">
        <f>90-78</f>
        <v>12</v>
      </c>
      <c r="G483" s="81">
        <v>0</v>
      </c>
      <c r="H483" s="81">
        <v>0</v>
      </c>
      <c r="I483" s="81">
        <v>0</v>
      </c>
      <c r="J483" s="81">
        <v>0</v>
      </c>
      <c r="K483" s="81">
        <v>0</v>
      </c>
      <c r="L483" s="81">
        <v>0</v>
      </c>
      <c r="M483" s="81">
        <v>0</v>
      </c>
      <c r="N483" s="81">
        <v>0</v>
      </c>
    </row>
    <row r="484" spans="1:14">
      <c r="A484" s="81" t="s">
        <v>1087</v>
      </c>
      <c r="B484" s="81" t="s">
        <v>1105</v>
      </c>
      <c r="C484" s="82">
        <v>40934</v>
      </c>
      <c r="D484" s="81" t="s">
        <v>1090</v>
      </c>
      <c r="E484" s="77" t="s">
        <v>19</v>
      </c>
      <c r="F484">
        <v>90</v>
      </c>
      <c r="G484" s="81">
        <v>0</v>
      </c>
      <c r="H484" s="81">
        <v>0</v>
      </c>
      <c r="I484" s="81">
        <v>0</v>
      </c>
      <c r="J484" s="81">
        <v>0</v>
      </c>
      <c r="K484" s="81">
        <v>0</v>
      </c>
      <c r="L484" s="81">
        <v>0</v>
      </c>
      <c r="M484" s="81">
        <v>0</v>
      </c>
      <c r="N484" s="81">
        <v>0</v>
      </c>
    </row>
    <row r="485" spans="1:14">
      <c r="A485" s="81" t="s">
        <v>1087</v>
      </c>
      <c r="B485" s="81" t="s">
        <v>1127</v>
      </c>
      <c r="C485" s="82">
        <v>40930</v>
      </c>
      <c r="D485" s="81" t="s">
        <v>1090</v>
      </c>
      <c r="E485" s="77" t="s">
        <v>31</v>
      </c>
      <c r="F485">
        <v>90</v>
      </c>
      <c r="G485" s="81">
        <v>1</v>
      </c>
      <c r="H485" s="81">
        <v>0</v>
      </c>
      <c r="I485" s="81">
        <v>0</v>
      </c>
      <c r="J485" s="81">
        <v>0</v>
      </c>
      <c r="K485" s="81">
        <v>0</v>
      </c>
      <c r="L485" s="81">
        <v>0</v>
      </c>
      <c r="M485" s="81">
        <v>0</v>
      </c>
      <c r="N485" s="81">
        <v>0</v>
      </c>
    </row>
    <row r="486" spans="1:14">
      <c r="A486" s="81" t="s">
        <v>1087</v>
      </c>
      <c r="B486" s="81" t="s">
        <v>1064</v>
      </c>
      <c r="C486" s="82">
        <v>41794</v>
      </c>
      <c r="D486" s="81" t="s">
        <v>78</v>
      </c>
      <c r="E486" s="77" t="s">
        <v>38</v>
      </c>
      <c r="F486">
        <v>62</v>
      </c>
      <c r="G486" s="81">
        <v>1</v>
      </c>
      <c r="H486" s="81">
        <v>1</v>
      </c>
      <c r="I486" s="81">
        <v>3</v>
      </c>
      <c r="J486" s="81">
        <v>1</v>
      </c>
      <c r="K486" s="81">
        <v>1</v>
      </c>
      <c r="L486" s="81">
        <v>0</v>
      </c>
      <c r="M486" s="81">
        <v>0</v>
      </c>
      <c r="N486" s="81">
        <v>0</v>
      </c>
    </row>
    <row r="487" spans="1:14">
      <c r="A487" s="81" t="s">
        <v>1087</v>
      </c>
      <c r="B487" s="81" t="s">
        <v>386</v>
      </c>
      <c r="C487" s="82">
        <v>41789</v>
      </c>
      <c r="D487" s="81" t="s">
        <v>78</v>
      </c>
      <c r="E487" s="77" t="s">
        <v>85</v>
      </c>
      <c r="F487">
        <f>90-62</f>
        <v>28</v>
      </c>
      <c r="G487" s="81">
        <v>1</v>
      </c>
      <c r="H487" s="81">
        <v>0</v>
      </c>
      <c r="I487" s="81">
        <v>2</v>
      </c>
      <c r="J487" s="81">
        <v>2</v>
      </c>
      <c r="K487" s="81">
        <v>0</v>
      </c>
      <c r="L487" s="81">
        <v>3</v>
      </c>
      <c r="M487" s="81">
        <v>0</v>
      </c>
      <c r="N487" s="81">
        <v>0</v>
      </c>
    </row>
    <row r="488" spans="1:14">
      <c r="A488" s="81" t="s">
        <v>1120</v>
      </c>
      <c r="B488" s="81" t="s">
        <v>150</v>
      </c>
      <c r="C488" s="82">
        <v>41716</v>
      </c>
      <c r="D488" s="81" t="s">
        <v>151</v>
      </c>
      <c r="E488" s="77" t="s">
        <v>158</v>
      </c>
      <c r="F488">
        <v>90</v>
      </c>
      <c r="G488" s="81">
        <v>0</v>
      </c>
      <c r="H488" s="81">
        <v>0</v>
      </c>
      <c r="I488" s="81">
        <v>2</v>
      </c>
      <c r="J488" s="81">
        <v>0</v>
      </c>
      <c r="K488" s="81">
        <v>2</v>
      </c>
      <c r="L488" s="81">
        <v>4</v>
      </c>
      <c r="M488" s="81">
        <v>1</v>
      </c>
      <c r="N488" s="81">
        <v>0</v>
      </c>
    </row>
    <row r="489" spans="1:14">
      <c r="A489" s="81" t="s">
        <v>1087</v>
      </c>
      <c r="B489" s="81" t="s">
        <v>271</v>
      </c>
      <c r="C489" s="82">
        <v>41703</v>
      </c>
      <c r="D489" s="81" t="s">
        <v>78</v>
      </c>
      <c r="E489" s="77" t="s">
        <v>53</v>
      </c>
      <c r="F489">
        <f>90-45</f>
        <v>45</v>
      </c>
      <c r="G489" s="81">
        <v>1</v>
      </c>
      <c r="H489" s="81">
        <v>0</v>
      </c>
      <c r="I489" s="81">
        <v>1</v>
      </c>
      <c r="J489" s="81">
        <v>1</v>
      </c>
      <c r="K489" s="81">
        <v>1</v>
      </c>
      <c r="L489" s="81">
        <v>1</v>
      </c>
      <c r="M489" s="81">
        <v>0</v>
      </c>
      <c r="N489" s="81">
        <v>0</v>
      </c>
    </row>
    <row r="490" spans="1:14">
      <c r="A490" s="81" t="s">
        <v>1120</v>
      </c>
      <c r="B490" s="81" t="s">
        <v>153</v>
      </c>
      <c r="C490" s="82">
        <v>41696</v>
      </c>
      <c r="D490" s="81" t="s">
        <v>151</v>
      </c>
      <c r="E490" s="77" t="s">
        <v>22</v>
      </c>
      <c r="F490">
        <v>79</v>
      </c>
      <c r="G490" s="81">
        <v>0</v>
      </c>
      <c r="H490" s="81">
        <v>0</v>
      </c>
      <c r="I490" s="81">
        <v>1</v>
      </c>
      <c r="J490" s="81">
        <v>0</v>
      </c>
      <c r="K490" s="81">
        <v>1</v>
      </c>
      <c r="L490" s="81">
        <v>2</v>
      </c>
      <c r="M490" s="81">
        <v>0</v>
      </c>
      <c r="N490" s="81">
        <v>0</v>
      </c>
    </row>
    <row r="491" spans="1:14">
      <c r="A491" s="81" t="s">
        <v>1120</v>
      </c>
      <c r="B491" s="81" t="s">
        <v>233</v>
      </c>
      <c r="C491" s="82">
        <v>41619</v>
      </c>
      <c r="D491" s="81" t="s">
        <v>151</v>
      </c>
      <c r="E491" s="77" t="s">
        <v>31</v>
      </c>
      <c r="F491">
        <v>90</v>
      </c>
      <c r="G491" s="81">
        <v>0</v>
      </c>
      <c r="H491" s="81">
        <v>1</v>
      </c>
      <c r="I491" s="81">
        <v>2</v>
      </c>
      <c r="J491" s="81">
        <v>1</v>
      </c>
      <c r="K491" s="81">
        <v>1</v>
      </c>
      <c r="L491" s="81">
        <v>3</v>
      </c>
      <c r="M491" s="81">
        <v>0</v>
      </c>
      <c r="N491" s="81">
        <v>0</v>
      </c>
    </row>
    <row r="492" spans="1:14">
      <c r="A492" s="81" t="s">
        <v>1120</v>
      </c>
      <c r="B492" s="81" t="s">
        <v>104</v>
      </c>
      <c r="C492" s="82">
        <v>41605</v>
      </c>
      <c r="D492" s="81" t="s">
        <v>151</v>
      </c>
      <c r="E492" s="77" t="s">
        <v>430</v>
      </c>
      <c r="F492">
        <v>90</v>
      </c>
      <c r="G492" s="81">
        <v>0</v>
      </c>
      <c r="H492" s="81">
        <v>1</v>
      </c>
      <c r="I492" s="81">
        <v>2</v>
      </c>
      <c r="J492" s="81">
        <v>2</v>
      </c>
      <c r="K492" s="81">
        <v>0</v>
      </c>
      <c r="L492" s="81">
        <v>1</v>
      </c>
      <c r="M492" s="81">
        <v>0</v>
      </c>
      <c r="N492" s="81">
        <v>0</v>
      </c>
    </row>
    <row r="493" spans="1:14">
      <c r="A493" s="81" t="s">
        <v>1120</v>
      </c>
      <c r="B493" s="81" t="s">
        <v>673</v>
      </c>
      <c r="C493" s="82">
        <v>41583</v>
      </c>
      <c r="D493" s="81" t="s">
        <v>151</v>
      </c>
      <c r="E493" s="77" t="s">
        <v>17</v>
      </c>
      <c r="F493">
        <v>90</v>
      </c>
      <c r="G493" s="81">
        <v>0</v>
      </c>
      <c r="H493" s="81">
        <v>0</v>
      </c>
      <c r="I493" s="81">
        <v>4</v>
      </c>
      <c r="J493" s="81">
        <v>2</v>
      </c>
      <c r="K493" s="81">
        <v>3</v>
      </c>
      <c r="L493" s="81">
        <v>0</v>
      </c>
      <c r="M493" s="81">
        <v>0</v>
      </c>
      <c r="N493" s="81">
        <v>0</v>
      </c>
    </row>
    <row r="494" spans="1:14">
      <c r="A494" s="81" t="s">
        <v>1120</v>
      </c>
      <c r="B494" s="81" t="s">
        <v>674</v>
      </c>
      <c r="C494" s="82">
        <v>41570</v>
      </c>
      <c r="D494" s="81" t="s">
        <v>151</v>
      </c>
      <c r="E494" s="77" t="s">
        <v>26</v>
      </c>
      <c r="F494">
        <v>85</v>
      </c>
      <c r="G494" s="81">
        <v>1</v>
      </c>
      <c r="H494" s="81">
        <v>0</v>
      </c>
      <c r="I494" s="81">
        <v>4</v>
      </c>
      <c r="J494" s="81">
        <v>3</v>
      </c>
      <c r="K494" s="81">
        <v>2</v>
      </c>
      <c r="L494" s="81">
        <v>2</v>
      </c>
      <c r="M494" s="81">
        <v>0</v>
      </c>
      <c r="N494" s="81">
        <v>0</v>
      </c>
    </row>
    <row r="495" spans="1:14">
      <c r="A495" s="81" t="s">
        <v>1120</v>
      </c>
      <c r="B495" s="81" t="s">
        <v>251</v>
      </c>
      <c r="C495" s="82">
        <v>41549</v>
      </c>
      <c r="D495" s="81" t="s">
        <v>151</v>
      </c>
      <c r="E495" s="77" t="s">
        <v>53</v>
      </c>
      <c r="F495">
        <v>90</v>
      </c>
      <c r="G495" s="81">
        <v>1</v>
      </c>
      <c r="H495" s="81">
        <v>1</v>
      </c>
      <c r="I495" s="81">
        <v>2</v>
      </c>
      <c r="J495" s="81">
        <v>2</v>
      </c>
      <c r="K495" s="81">
        <v>7</v>
      </c>
      <c r="L495" s="81">
        <v>0</v>
      </c>
      <c r="M495" s="81">
        <v>0</v>
      </c>
      <c r="N495" s="81">
        <v>0</v>
      </c>
    </row>
    <row r="496" spans="1:14">
      <c r="A496" s="81" t="s">
        <v>1120</v>
      </c>
      <c r="B496" s="81" t="s">
        <v>160</v>
      </c>
      <c r="C496" s="82">
        <v>41534</v>
      </c>
      <c r="D496" s="81" t="s">
        <v>151</v>
      </c>
      <c r="E496" s="77" t="s">
        <v>1128</v>
      </c>
      <c r="F496">
        <v>45</v>
      </c>
      <c r="G496" s="81">
        <v>0</v>
      </c>
      <c r="H496" s="81">
        <v>0</v>
      </c>
      <c r="I496" s="81">
        <v>1</v>
      </c>
      <c r="J496" s="81">
        <v>0</v>
      </c>
      <c r="K496" s="81">
        <v>0</v>
      </c>
      <c r="L496" s="81">
        <v>3</v>
      </c>
      <c r="M496" s="81">
        <v>0</v>
      </c>
      <c r="N496" s="81">
        <v>0</v>
      </c>
    </row>
    <row r="497" spans="1:14">
      <c r="A497" s="81" t="s">
        <v>1087</v>
      </c>
      <c r="B497" s="81" t="s">
        <v>1129</v>
      </c>
      <c r="C497" s="82">
        <v>41524</v>
      </c>
      <c r="D497" s="81" t="s">
        <v>216</v>
      </c>
      <c r="E497" s="77" t="s">
        <v>22</v>
      </c>
      <c r="F497">
        <v>90</v>
      </c>
      <c r="G497" s="81">
        <v>1</v>
      </c>
      <c r="H497" s="81">
        <v>0</v>
      </c>
      <c r="I497" s="81">
        <v>0</v>
      </c>
      <c r="J497" s="81">
        <v>0</v>
      </c>
      <c r="K497" s="81">
        <v>0</v>
      </c>
      <c r="L497" s="81">
        <v>0</v>
      </c>
      <c r="M497" s="81">
        <v>0</v>
      </c>
      <c r="N497" s="81">
        <v>0</v>
      </c>
    </row>
    <row r="498" spans="1:14">
      <c r="A498" s="81" t="s">
        <v>1120</v>
      </c>
      <c r="B498" s="81" t="s">
        <v>1130</v>
      </c>
      <c r="C498" s="82">
        <v>41505</v>
      </c>
      <c r="D498" s="81" t="s">
        <v>1131</v>
      </c>
      <c r="E498" s="77" t="s">
        <v>63</v>
      </c>
      <c r="F498">
        <v>90</v>
      </c>
      <c r="G498" s="81">
        <v>0</v>
      </c>
      <c r="H498" s="81">
        <v>0</v>
      </c>
      <c r="I498" s="81">
        <v>0</v>
      </c>
      <c r="J498" s="81">
        <v>0</v>
      </c>
      <c r="K498" s="81">
        <v>0</v>
      </c>
      <c r="L498" s="81">
        <v>0</v>
      </c>
      <c r="M498" s="81">
        <v>0</v>
      </c>
      <c r="N498" s="81">
        <v>0</v>
      </c>
    </row>
    <row r="499" spans="1:14">
      <c r="A499" s="81" t="s">
        <v>1087</v>
      </c>
      <c r="B499" s="81" t="s">
        <v>186</v>
      </c>
      <c r="C499" s="82">
        <v>41500</v>
      </c>
      <c r="D499" s="81" t="s">
        <v>78</v>
      </c>
      <c r="E499" s="77" t="s">
        <v>430</v>
      </c>
      <c r="F499">
        <f>90-45</f>
        <v>45</v>
      </c>
      <c r="G499" s="81">
        <v>1</v>
      </c>
      <c r="H499" s="81">
        <v>0</v>
      </c>
      <c r="I499" s="81">
        <v>3</v>
      </c>
      <c r="J499" s="81">
        <v>2</v>
      </c>
      <c r="K499" s="81">
        <v>2</v>
      </c>
      <c r="L499" s="81">
        <v>3</v>
      </c>
      <c r="M499" s="81">
        <v>0</v>
      </c>
      <c r="N499" s="81">
        <v>0</v>
      </c>
    </row>
    <row r="500" spans="1:14">
      <c r="A500" s="81" t="s">
        <v>1087</v>
      </c>
      <c r="B500" s="81" t="s">
        <v>1132</v>
      </c>
      <c r="C500" s="82">
        <v>41308</v>
      </c>
      <c r="D500" s="81" t="s">
        <v>1090</v>
      </c>
      <c r="E500" s="77" t="s">
        <v>40</v>
      </c>
      <c r="F500">
        <v>90</v>
      </c>
      <c r="G500" s="81">
        <v>0</v>
      </c>
      <c r="H500" s="81">
        <v>0</v>
      </c>
      <c r="I500" s="81">
        <v>0</v>
      </c>
      <c r="J500" s="81">
        <v>0</v>
      </c>
      <c r="K500" s="81">
        <v>0</v>
      </c>
      <c r="L500" s="81">
        <v>0</v>
      </c>
      <c r="M500" s="81">
        <v>0</v>
      </c>
      <c r="N500" s="81">
        <v>0</v>
      </c>
    </row>
    <row r="501" spans="1:14">
      <c r="A501" s="81" t="s">
        <v>1087</v>
      </c>
      <c r="B501" s="81" t="s">
        <v>1133</v>
      </c>
      <c r="C501" s="82">
        <v>41304</v>
      </c>
      <c r="D501" s="81" t="s">
        <v>1090</v>
      </c>
      <c r="E501" s="77" t="s">
        <v>53</v>
      </c>
      <c r="F501">
        <v>90</v>
      </c>
      <c r="G501" s="81">
        <v>1</v>
      </c>
      <c r="H501" s="81">
        <v>0</v>
      </c>
      <c r="I501" s="81">
        <v>0</v>
      </c>
      <c r="J501" s="81">
        <v>0</v>
      </c>
      <c r="K501" s="81">
        <v>0</v>
      </c>
      <c r="L501" s="81">
        <v>0</v>
      </c>
      <c r="M501" s="81">
        <v>0</v>
      </c>
      <c r="N501" s="81">
        <v>0</v>
      </c>
    </row>
    <row r="502" spans="1:14">
      <c r="A502" s="81" t="s">
        <v>1087</v>
      </c>
      <c r="B502" s="81" t="s">
        <v>514</v>
      </c>
      <c r="C502" s="82">
        <v>41300</v>
      </c>
      <c r="D502" s="81" t="s">
        <v>1090</v>
      </c>
      <c r="E502" s="77" t="s">
        <v>59</v>
      </c>
      <c r="F502">
        <f>90-66</f>
        <v>24</v>
      </c>
      <c r="G502" s="81">
        <v>0</v>
      </c>
      <c r="H502" s="81">
        <v>0</v>
      </c>
      <c r="I502" s="81">
        <v>0</v>
      </c>
      <c r="J502" s="81">
        <v>0</v>
      </c>
      <c r="K502" s="81">
        <v>0</v>
      </c>
      <c r="L502" s="81">
        <v>0</v>
      </c>
      <c r="M502" s="81">
        <v>0</v>
      </c>
      <c r="N502" s="81">
        <v>0</v>
      </c>
    </row>
    <row r="503" spans="1:14">
      <c r="A503" s="81" t="s">
        <v>1087</v>
      </c>
      <c r="B503" s="81" t="s">
        <v>1134</v>
      </c>
      <c r="C503" s="82">
        <v>41296</v>
      </c>
      <c r="D503" s="81" t="s">
        <v>1090</v>
      </c>
      <c r="E503" s="77" t="s">
        <v>63</v>
      </c>
      <c r="F503">
        <v>73</v>
      </c>
      <c r="G503" s="81">
        <v>0</v>
      </c>
      <c r="H503" s="81">
        <v>0</v>
      </c>
      <c r="I503" s="81">
        <v>0</v>
      </c>
      <c r="J503" s="81">
        <v>0</v>
      </c>
      <c r="K503" s="81">
        <v>0</v>
      </c>
      <c r="L503" s="81">
        <v>0</v>
      </c>
      <c r="M503" s="81">
        <v>0</v>
      </c>
      <c r="N503" s="81">
        <v>0</v>
      </c>
    </row>
    <row r="504" spans="1:14">
      <c r="A504" s="81" t="s">
        <v>1004</v>
      </c>
      <c r="B504" s="81" t="s">
        <v>657</v>
      </c>
      <c r="C504" s="82">
        <v>42148</v>
      </c>
      <c r="D504" s="81" t="s">
        <v>606</v>
      </c>
      <c r="E504" s="77" t="s">
        <v>26</v>
      </c>
      <c r="F504">
        <v>90</v>
      </c>
      <c r="G504" s="81">
        <v>0</v>
      </c>
      <c r="H504" s="81">
        <v>0</v>
      </c>
      <c r="I504" s="81">
        <v>0</v>
      </c>
      <c r="J504" s="81">
        <v>0</v>
      </c>
      <c r="K504" s="81">
        <v>0</v>
      </c>
      <c r="L504" s="81">
        <v>0</v>
      </c>
      <c r="M504" s="81">
        <v>0</v>
      </c>
      <c r="N504" s="81">
        <v>0</v>
      </c>
    </row>
    <row r="505" spans="1:14">
      <c r="A505" s="81" t="s">
        <v>1004</v>
      </c>
      <c r="B505" s="81" t="s">
        <v>199</v>
      </c>
      <c r="C505" s="82">
        <v>42134</v>
      </c>
      <c r="D505" s="81" t="s">
        <v>606</v>
      </c>
      <c r="E505" s="77" t="s">
        <v>22</v>
      </c>
      <c r="F505">
        <v>0</v>
      </c>
      <c r="G505" s="81"/>
      <c r="H505" s="81"/>
      <c r="I505" s="81"/>
      <c r="J505" s="81"/>
      <c r="K505" s="81"/>
      <c r="L505" s="81"/>
      <c r="M505" s="81"/>
      <c r="N505" s="81"/>
    </row>
    <row r="506" spans="1:14">
      <c r="A506" s="81" t="s">
        <v>1004</v>
      </c>
      <c r="B506" s="81" t="s">
        <v>772</v>
      </c>
      <c r="C506" s="82">
        <v>42127</v>
      </c>
      <c r="D506" s="81" t="s">
        <v>606</v>
      </c>
      <c r="E506" s="77" t="s">
        <v>31</v>
      </c>
      <c r="F506">
        <v>90</v>
      </c>
      <c r="G506" s="81">
        <v>0</v>
      </c>
      <c r="H506" s="81">
        <v>0</v>
      </c>
      <c r="I506" s="81">
        <v>3</v>
      </c>
      <c r="J506" s="81">
        <v>1</v>
      </c>
      <c r="K506" s="81">
        <v>2</v>
      </c>
      <c r="L506" s="81">
        <v>0</v>
      </c>
      <c r="M506" s="81">
        <v>0</v>
      </c>
      <c r="N506" s="81">
        <v>0</v>
      </c>
    </row>
    <row r="507" spans="1:14">
      <c r="A507" s="81" t="s">
        <v>1004</v>
      </c>
      <c r="B507" s="81" t="s">
        <v>632</v>
      </c>
      <c r="C507" s="82">
        <v>42123</v>
      </c>
      <c r="D507" s="81" t="s">
        <v>606</v>
      </c>
      <c r="E507" s="77" t="s">
        <v>107</v>
      </c>
      <c r="F507">
        <v>90</v>
      </c>
      <c r="G507" s="81">
        <v>1</v>
      </c>
      <c r="H507" s="81">
        <v>0</v>
      </c>
      <c r="I507" s="81">
        <v>5</v>
      </c>
      <c r="J507" s="81">
        <v>1</v>
      </c>
      <c r="K507" s="81">
        <v>0</v>
      </c>
      <c r="L507" s="81">
        <v>2</v>
      </c>
      <c r="M507" s="81">
        <v>0</v>
      </c>
      <c r="N507" s="81">
        <v>0</v>
      </c>
    </row>
    <row r="508" spans="1:14">
      <c r="A508" s="81" t="s">
        <v>1004</v>
      </c>
      <c r="B508" s="81" t="s">
        <v>502</v>
      </c>
      <c r="C508" s="82">
        <v>42120</v>
      </c>
      <c r="D508" s="81" t="s">
        <v>606</v>
      </c>
      <c r="E508" s="77" t="s">
        <v>33</v>
      </c>
      <c r="F508" t="s">
        <v>221</v>
      </c>
      <c r="G508" s="81">
        <v>0</v>
      </c>
      <c r="H508" s="81">
        <v>0</v>
      </c>
      <c r="I508" s="81">
        <v>2</v>
      </c>
      <c r="J508" s="81">
        <v>1</v>
      </c>
      <c r="K508" s="81">
        <v>1</v>
      </c>
      <c r="L508" s="81">
        <v>0</v>
      </c>
      <c r="M508" s="81">
        <v>0</v>
      </c>
      <c r="N508" s="81">
        <v>0</v>
      </c>
    </row>
    <row r="509" spans="1:14">
      <c r="A509" s="81" t="s">
        <v>1004</v>
      </c>
      <c r="B509" s="81" t="s">
        <v>284</v>
      </c>
      <c r="C509" s="82">
        <v>42112</v>
      </c>
      <c r="D509" s="81" t="s">
        <v>606</v>
      </c>
      <c r="E509" s="77" t="s">
        <v>31</v>
      </c>
      <c r="F509">
        <v>90</v>
      </c>
      <c r="G509" s="81">
        <v>0</v>
      </c>
      <c r="H509" s="81">
        <v>0</v>
      </c>
      <c r="I509" s="81">
        <v>2</v>
      </c>
      <c r="J509" s="81">
        <v>0</v>
      </c>
      <c r="K509" s="81">
        <v>3</v>
      </c>
      <c r="L509" s="81">
        <v>2</v>
      </c>
      <c r="M509" s="81">
        <v>1</v>
      </c>
      <c r="N509" s="81">
        <v>0</v>
      </c>
    </row>
    <row r="510" spans="1:14">
      <c r="A510" s="81" t="s">
        <v>1004</v>
      </c>
      <c r="B510" s="81" t="s">
        <v>1116</v>
      </c>
      <c r="C510" s="82">
        <v>42106</v>
      </c>
      <c r="D510" s="81" t="s">
        <v>606</v>
      </c>
      <c r="E510" s="77" t="s">
        <v>24</v>
      </c>
      <c r="F510">
        <v>90</v>
      </c>
      <c r="G510" s="81">
        <v>0</v>
      </c>
      <c r="H510" s="81">
        <v>0</v>
      </c>
      <c r="I510" s="81">
        <v>1</v>
      </c>
      <c r="J510" s="81">
        <v>0</v>
      </c>
      <c r="K510" s="81">
        <v>2</v>
      </c>
      <c r="L510" s="81">
        <v>2</v>
      </c>
      <c r="M510" s="81">
        <v>1</v>
      </c>
      <c r="N510" s="81">
        <v>0</v>
      </c>
    </row>
    <row r="511" spans="1:14">
      <c r="A511" s="81" t="s">
        <v>1004</v>
      </c>
      <c r="B511" s="81" t="s">
        <v>694</v>
      </c>
      <c r="C511" s="82">
        <v>42098</v>
      </c>
      <c r="D511" s="81" t="s">
        <v>606</v>
      </c>
      <c r="E511" s="77" t="s">
        <v>63</v>
      </c>
      <c r="F511">
        <f>90-56</f>
        <v>34</v>
      </c>
      <c r="G511" s="81">
        <v>0</v>
      </c>
      <c r="H511" s="81">
        <v>0</v>
      </c>
      <c r="I511" s="81">
        <v>1</v>
      </c>
      <c r="J511" s="81">
        <v>0</v>
      </c>
      <c r="K511" s="81">
        <v>0</v>
      </c>
      <c r="L511" s="81">
        <v>1</v>
      </c>
      <c r="M511" s="81">
        <v>1</v>
      </c>
      <c r="N511" s="81">
        <v>0</v>
      </c>
    </row>
    <row r="512" spans="1:14">
      <c r="A512" s="81" t="s">
        <v>1004</v>
      </c>
      <c r="B512" s="81" t="s">
        <v>620</v>
      </c>
      <c r="C512" s="82">
        <v>42078</v>
      </c>
      <c r="D512" s="81" t="s">
        <v>606</v>
      </c>
      <c r="E512" s="77" t="s">
        <v>22</v>
      </c>
      <c r="F512">
        <v>0</v>
      </c>
      <c r="G512" s="81"/>
      <c r="H512" s="81"/>
      <c r="I512" s="81"/>
      <c r="J512" s="81"/>
      <c r="K512" s="81"/>
      <c r="L512" s="81"/>
      <c r="M512" s="81"/>
      <c r="N512" s="81"/>
    </row>
    <row r="513" spans="1:14">
      <c r="A513" s="81" t="s">
        <v>1004</v>
      </c>
      <c r="B513" s="81" t="s">
        <v>1062</v>
      </c>
      <c r="C513" s="82">
        <v>42074</v>
      </c>
      <c r="D513" s="81" t="s">
        <v>151</v>
      </c>
      <c r="E513" s="77" t="s">
        <v>53</v>
      </c>
      <c r="F513">
        <f>90-90</f>
        <v>0</v>
      </c>
      <c r="G513" s="81">
        <v>0</v>
      </c>
      <c r="H513" s="81">
        <v>0</v>
      </c>
      <c r="I513" s="81">
        <v>0</v>
      </c>
      <c r="J513" s="81">
        <v>0</v>
      </c>
      <c r="K513" s="81">
        <v>1</v>
      </c>
      <c r="L513" s="81">
        <v>0</v>
      </c>
      <c r="M513" s="81">
        <v>0</v>
      </c>
      <c r="N513" s="81">
        <v>0</v>
      </c>
    </row>
    <row r="514" spans="1:14">
      <c r="A514" s="81" t="s">
        <v>1004</v>
      </c>
      <c r="B514" s="81" t="s">
        <v>662</v>
      </c>
      <c r="C514" s="82">
        <v>42067</v>
      </c>
      <c r="D514" s="81" t="s">
        <v>606</v>
      </c>
      <c r="E514" s="77" t="s">
        <v>24</v>
      </c>
      <c r="F514" t="s">
        <v>221</v>
      </c>
      <c r="G514" s="81">
        <v>0</v>
      </c>
      <c r="H514" s="81">
        <v>0</v>
      </c>
      <c r="I514" s="81">
        <v>0</v>
      </c>
      <c r="J514" s="81">
        <v>0</v>
      </c>
      <c r="K514" s="81">
        <v>1</v>
      </c>
      <c r="L514" s="81">
        <v>0</v>
      </c>
      <c r="M514" s="81">
        <v>1</v>
      </c>
      <c r="N514" s="81">
        <v>0</v>
      </c>
    </row>
    <row r="515" spans="1:14">
      <c r="A515" s="81" t="s">
        <v>1004</v>
      </c>
      <c r="B515" s="81" t="s">
        <v>610</v>
      </c>
      <c r="C515" s="82">
        <v>42064</v>
      </c>
      <c r="D515" s="81" t="s">
        <v>627</v>
      </c>
      <c r="E515" s="77" t="s">
        <v>19</v>
      </c>
      <c r="F515">
        <f>90-90</f>
        <v>0</v>
      </c>
      <c r="G515" s="81">
        <v>0</v>
      </c>
      <c r="H515" s="81">
        <v>0</v>
      </c>
      <c r="I515" s="81">
        <v>0</v>
      </c>
      <c r="J515" s="81">
        <v>0</v>
      </c>
      <c r="K515" s="81">
        <v>0</v>
      </c>
      <c r="L515" s="81">
        <v>0</v>
      </c>
      <c r="M515" s="81">
        <v>0</v>
      </c>
      <c r="N515" s="81">
        <v>0</v>
      </c>
    </row>
    <row r="516" spans="1:14">
      <c r="A516" s="81" t="s">
        <v>1004</v>
      </c>
      <c r="B516" s="81" t="s">
        <v>1099</v>
      </c>
      <c r="C516" s="82">
        <v>42056</v>
      </c>
      <c r="D516" s="81" t="s">
        <v>606</v>
      </c>
      <c r="E516" s="77" t="s">
        <v>22</v>
      </c>
      <c r="F516" t="s">
        <v>221</v>
      </c>
      <c r="G516" s="81">
        <v>0</v>
      </c>
      <c r="H516" s="81">
        <v>0</v>
      </c>
      <c r="I516" s="81">
        <v>0</v>
      </c>
      <c r="J516" s="81">
        <v>0</v>
      </c>
      <c r="K516" s="81">
        <v>0</v>
      </c>
      <c r="L516" s="81">
        <v>0</v>
      </c>
      <c r="M516" s="81">
        <v>0</v>
      </c>
      <c r="N516" s="81">
        <v>0</v>
      </c>
    </row>
    <row r="517" spans="1:14">
      <c r="A517" s="81" t="s">
        <v>1004</v>
      </c>
      <c r="B517" s="81" t="s">
        <v>1063</v>
      </c>
      <c r="C517" s="82">
        <v>42052</v>
      </c>
      <c r="D517" s="81" t="s">
        <v>151</v>
      </c>
      <c r="E517" s="77" t="s">
        <v>22</v>
      </c>
      <c r="F517">
        <v>0</v>
      </c>
      <c r="G517" s="81"/>
      <c r="H517" s="81"/>
      <c r="I517" s="81"/>
      <c r="J517" s="81"/>
      <c r="K517" s="81"/>
      <c r="L517" s="81"/>
      <c r="M517" s="81"/>
      <c r="N517" s="81"/>
    </row>
    <row r="518" spans="1:14">
      <c r="A518" s="81" t="s">
        <v>1004</v>
      </c>
      <c r="B518" s="81" t="s">
        <v>623</v>
      </c>
      <c r="C518" s="82">
        <v>42046</v>
      </c>
      <c r="D518" s="81" t="s">
        <v>606</v>
      </c>
      <c r="E518" s="77" t="s">
        <v>31</v>
      </c>
      <c r="F518">
        <f>90-69</f>
        <v>21</v>
      </c>
      <c r="G518" s="81">
        <v>0</v>
      </c>
      <c r="H518" s="81">
        <v>0</v>
      </c>
      <c r="I518" s="81">
        <v>0</v>
      </c>
      <c r="J518" s="81">
        <v>0</v>
      </c>
      <c r="K518" s="81">
        <v>0</v>
      </c>
      <c r="L518" s="81">
        <v>1</v>
      </c>
      <c r="M518" s="81">
        <v>0</v>
      </c>
      <c r="N518" s="81">
        <v>0</v>
      </c>
    </row>
    <row r="519" spans="1:14">
      <c r="A519" s="81" t="s">
        <v>1004</v>
      </c>
      <c r="B519" s="81" t="s">
        <v>605</v>
      </c>
      <c r="C519" s="82">
        <v>42042</v>
      </c>
      <c r="D519" s="81" t="s">
        <v>606</v>
      </c>
      <c r="E519" s="77" t="s">
        <v>38</v>
      </c>
      <c r="F519">
        <v>90</v>
      </c>
      <c r="G519" s="81">
        <v>0</v>
      </c>
      <c r="H519" s="81">
        <v>0</v>
      </c>
      <c r="I519" s="81">
        <v>0</v>
      </c>
      <c r="J519" s="81">
        <v>0</v>
      </c>
      <c r="K519" s="81">
        <v>0</v>
      </c>
      <c r="L519" s="81">
        <v>0</v>
      </c>
      <c r="M519" s="81">
        <v>0</v>
      </c>
      <c r="N519" s="81">
        <v>0</v>
      </c>
    </row>
    <row r="520" spans="1:14">
      <c r="A520" s="81" t="s">
        <v>1004</v>
      </c>
      <c r="B520" s="81" t="s">
        <v>616</v>
      </c>
      <c r="C520" s="82">
        <v>42035</v>
      </c>
      <c r="D520" s="81" t="s">
        <v>606</v>
      </c>
      <c r="E520" s="77" t="s">
        <v>22</v>
      </c>
      <c r="F520">
        <f>90-79</f>
        <v>11</v>
      </c>
      <c r="G520" s="81">
        <v>0</v>
      </c>
      <c r="H520" s="81">
        <v>0</v>
      </c>
      <c r="I520" s="81">
        <v>0</v>
      </c>
      <c r="J520" s="81">
        <v>0</v>
      </c>
      <c r="K520" s="81">
        <v>0</v>
      </c>
      <c r="L520" s="81">
        <v>2</v>
      </c>
      <c r="M520" s="81">
        <v>0</v>
      </c>
      <c r="N520" s="81">
        <v>0</v>
      </c>
    </row>
    <row r="521" spans="1:14">
      <c r="A521" s="81" t="s">
        <v>1004</v>
      </c>
      <c r="B521" s="81" t="s">
        <v>199</v>
      </c>
      <c r="C521" s="82">
        <v>42031</v>
      </c>
      <c r="D521" s="81" t="s">
        <v>627</v>
      </c>
      <c r="E521" s="77" t="s">
        <v>31</v>
      </c>
      <c r="F521">
        <f>90-118</f>
        <v>-28</v>
      </c>
      <c r="G521" s="81">
        <v>0</v>
      </c>
      <c r="H521" s="81">
        <v>0</v>
      </c>
      <c r="I521" s="81">
        <v>0</v>
      </c>
      <c r="J521" s="81">
        <v>0</v>
      </c>
      <c r="K521" s="81">
        <v>0</v>
      </c>
      <c r="L521" s="81">
        <v>0</v>
      </c>
      <c r="M521" s="81">
        <v>0</v>
      </c>
      <c r="N521" s="81">
        <v>0</v>
      </c>
    </row>
    <row r="522" spans="1:14">
      <c r="A522" s="81" t="s">
        <v>1004</v>
      </c>
      <c r="B522" s="81" t="s">
        <v>1135</v>
      </c>
      <c r="C522" s="82">
        <v>42028</v>
      </c>
      <c r="D522" s="81" t="s">
        <v>604</v>
      </c>
      <c r="E522" s="77" t="s">
        <v>579</v>
      </c>
      <c r="F522">
        <v>90</v>
      </c>
      <c r="G522" s="81">
        <v>0</v>
      </c>
      <c r="H522" s="81">
        <v>0</v>
      </c>
      <c r="I522" s="81">
        <v>5</v>
      </c>
      <c r="J522" s="81">
        <v>3</v>
      </c>
      <c r="K522" s="81">
        <v>3</v>
      </c>
      <c r="L522" s="81">
        <v>3</v>
      </c>
      <c r="M522" s="81">
        <v>0</v>
      </c>
      <c r="N522" s="81">
        <v>0</v>
      </c>
    </row>
    <row r="523" spans="1:14">
      <c r="A523" s="81" t="s">
        <v>1004</v>
      </c>
      <c r="B523" s="81" t="s">
        <v>196</v>
      </c>
      <c r="C523" s="82">
        <v>42024</v>
      </c>
      <c r="D523" s="81" t="s">
        <v>627</v>
      </c>
      <c r="E523" s="77" t="s">
        <v>22</v>
      </c>
      <c r="F523">
        <v>0</v>
      </c>
      <c r="G523" s="81"/>
      <c r="H523" s="81"/>
      <c r="I523" s="81"/>
      <c r="J523" s="81"/>
      <c r="K523" s="81"/>
      <c r="L523" s="81"/>
      <c r="M523" s="81"/>
      <c r="N523" s="81"/>
    </row>
    <row r="524" spans="1:14">
      <c r="A524" s="81" t="s">
        <v>1004</v>
      </c>
      <c r="B524" s="81" t="s">
        <v>639</v>
      </c>
      <c r="C524" s="82">
        <v>42014</v>
      </c>
      <c r="D524" s="81" t="s">
        <v>606</v>
      </c>
      <c r="E524" s="77" t="s">
        <v>19</v>
      </c>
      <c r="F524">
        <v>0</v>
      </c>
      <c r="G524" s="81"/>
      <c r="H524" s="81"/>
      <c r="I524" s="81"/>
      <c r="J524" s="81"/>
      <c r="K524" s="81"/>
      <c r="L524" s="81"/>
      <c r="M524" s="81"/>
      <c r="N524" s="81"/>
    </row>
    <row r="525" spans="1:14">
      <c r="A525" s="81" t="s">
        <v>1004</v>
      </c>
      <c r="B525" s="81" t="s">
        <v>670</v>
      </c>
      <c r="C525" s="82">
        <v>42008</v>
      </c>
      <c r="D525" s="81" t="s">
        <v>604</v>
      </c>
      <c r="E525" s="77" t="s">
        <v>59</v>
      </c>
      <c r="F525">
        <v>79</v>
      </c>
      <c r="G525" s="81">
        <v>0</v>
      </c>
      <c r="H525" s="81">
        <v>0</v>
      </c>
      <c r="I525" s="81">
        <v>2</v>
      </c>
      <c r="J525" s="81">
        <v>2</v>
      </c>
      <c r="K525" s="81">
        <v>0</v>
      </c>
      <c r="L525" s="81">
        <v>2</v>
      </c>
      <c r="M525" s="81">
        <v>0</v>
      </c>
      <c r="N525" s="81">
        <v>0</v>
      </c>
    </row>
    <row r="526" spans="1:14">
      <c r="A526" s="81" t="s">
        <v>1004</v>
      </c>
      <c r="B526" s="81" t="s">
        <v>624</v>
      </c>
      <c r="C526" s="82">
        <v>42005</v>
      </c>
      <c r="D526" s="81" t="s">
        <v>606</v>
      </c>
      <c r="E526" s="77" t="s">
        <v>1047</v>
      </c>
      <c r="F526">
        <v>0</v>
      </c>
      <c r="G526" s="81"/>
      <c r="H526" s="81"/>
      <c r="I526" s="81"/>
      <c r="J526" s="81"/>
      <c r="K526" s="81"/>
      <c r="L526" s="81"/>
      <c r="M526" s="81"/>
      <c r="N526" s="81"/>
    </row>
    <row r="527" spans="1:14">
      <c r="A527" s="81" t="s">
        <v>1004</v>
      </c>
      <c r="B527" s="81" t="s">
        <v>634</v>
      </c>
      <c r="C527" s="82">
        <v>42001</v>
      </c>
      <c r="D527" s="81" t="s">
        <v>606</v>
      </c>
      <c r="E527" s="77" t="s">
        <v>22</v>
      </c>
      <c r="F527" t="s">
        <v>221</v>
      </c>
      <c r="G527" s="81">
        <v>0</v>
      </c>
      <c r="H527" s="81">
        <v>0</v>
      </c>
      <c r="I527" s="81">
        <v>0</v>
      </c>
      <c r="J527" s="81">
        <v>0</v>
      </c>
      <c r="K527" s="81">
        <v>0</v>
      </c>
      <c r="L527" s="81">
        <v>0</v>
      </c>
      <c r="M527" s="81">
        <v>0</v>
      </c>
      <c r="N527" s="81">
        <v>0</v>
      </c>
    </row>
    <row r="528" spans="1:14">
      <c r="A528" s="81" t="s">
        <v>1004</v>
      </c>
      <c r="B528" s="81" t="s">
        <v>658</v>
      </c>
      <c r="C528" s="82">
        <v>41999</v>
      </c>
      <c r="D528" s="81" t="s">
        <v>606</v>
      </c>
      <c r="E528" s="77" t="s">
        <v>19</v>
      </c>
      <c r="F528" t="s">
        <v>221</v>
      </c>
      <c r="G528" s="81">
        <v>0</v>
      </c>
      <c r="H528" s="81">
        <v>0</v>
      </c>
      <c r="I528" s="81">
        <v>1</v>
      </c>
      <c r="J528" s="81">
        <v>0</v>
      </c>
      <c r="K528" s="81">
        <v>1</v>
      </c>
      <c r="L528" s="81">
        <v>0</v>
      </c>
      <c r="M528" s="81">
        <v>0</v>
      </c>
      <c r="N528" s="81">
        <v>0</v>
      </c>
    </row>
    <row r="529" spans="1:14">
      <c r="A529" s="81" t="s">
        <v>1004</v>
      </c>
      <c r="B529" s="81" t="s">
        <v>690</v>
      </c>
      <c r="C529" s="82">
        <v>41995</v>
      </c>
      <c r="D529" s="81" t="s">
        <v>606</v>
      </c>
      <c r="E529" s="77" t="s">
        <v>82</v>
      </c>
      <c r="F529" t="s">
        <v>221</v>
      </c>
      <c r="G529" s="81">
        <v>0</v>
      </c>
      <c r="H529" s="81">
        <v>0</v>
      </c>
      <c r="I529" s="81">
        <v>1</v>
      </c>
      <c r="J529" s="81">
        <v>0</v>
      </c>
      <c r="K529" s="81">
        <v>0</v>
      </c>
      <c r="L529" s="81">
        <v>1</v>
      </c>
      <c r="M529" s="81">
        <v>0</v>
      </c>
      <c r="N529" s="81">
        <v>0</v>
      </c>
    </row>
    <row r="530" spans="1:14">
      <c r="A530" s="81" t="s">
        <v>1004</v>
      </c>
      <c r="B530" s="81" t="s">
        <v>686</v>
      </c>
      <c r="C530" s="82">
        <v>41989</v>
      </c>
      <c r="D530" s="81" t="s">
        <v>627</v>
      </c>
      <c r="E530" s="77" t="s">
        <v>107</v>
      </c>
      <c r="F530">
        <v>62</v>
      </c>
      <c r="G530" s="81">
        <v>0</v>
      </c>
      <c r="H530" s="81">
        <v>0</v>
      </c>
      <c r="I530" s="81">
        <v>3</v>
      </c>
      <c r="J530" s="81">
        <v>0</v>
      </c>
      <c r="K530" s="81">
        <v>0</v>
      </c>
      <c r="L530" s="81">
        <v>3</v>
      </c>
      <c r="M530" s="81">
        <v>0</v>
      </c>
      <c r="N530" s="81">
        <v>0</v>
      </c>
    </row>
    <row r="531" spans="1:14">
      <c r="A531" s="81" t="s">
        <v>1004</v>
      </c>
      <c r="B531" s="81" t="s">
        <v>695</v>
      </c>
      <c r="C531" s="82">
        <v>41986</v>
      </c>
      <c r="D531" s="81" t="s">
        <v>606</v>
      </c>
      <c r="E531" s="77" t="s">
        <v>19</v>
      </c>
      <c r="F531">
        <f>90-77</f>
        <v>13</v>
      </c>
      <c r="G531" s="81">
        <v>0</v>
      </c>
      <c r="H531" s="81">
        <v>0</v>
      </c>
      <c r="I531" s="81">
        <v>0</v>
      </c>
      <c r="J531" s="81">
        <v>0</v>
      </c>
      <c r="K531" s="81">
        <v>0</v>
      </c>
      <c r="L531" s="81">
        <v>0</v>
      </c>
      <c r="M531" s="81">
        <v>0</v>
      </c>
      <c r="N531" s="81">
        <v>0</v>
      </c>
    </row>
    <row r="532" spans="1:14">
      <c r="A532" s="81" t="s">
        <v>1004</v>
      </c>
      <c r="B532" s="81" t="s">
        <v>536</v>
      </c>
      <c r="C532" s="82">
        <v>41983</v>
      </c>
      <c r="D532" s="81" t="s">
        <v>151</v>
      </c>
      <c r="E532" s="77" t="s">
        <v>26</v>
      </c>
      <c r="F532">
        <v>0</v>
      </c>
      <c r="G532" s="81"/>
      <c r="H532" s="81"/>
      <c r="I532" s="81"/>
      <c r="J532" s="81"/>
      <c r="K532" s="81"/>
      <c r="L532" s="81"/>
      <c r="M532" s="81"/>
      <c r="N532" s="81"/>
    </row>
    <row r="533" spans="1:14">
      <c r="A533" s="81" t="s">
        <v>1004</v>
      </c>
      <c r="B533" s="81" t="s">
        <v>636</v>
      </c>
      <c r="C533" s="82">
        <v>41979</v>
      </c>
      <c r="D533" s="81" t="s">
        <v>606</v>
      </c>
      <c r="E533" s="77" t="s">
        <v>85</v>
      </c>
      <c r="F533">
        <f>90-66</f>
        <v>24</v>
      </c>
      <c r="G533" s="81">
        <v>1</v>
      </c>
      <c r="H533" s="81">
        <v>0</v>
      </c>
      <c r="I533" s="81">
        <v>2</v>
      </c>
      <c r="J533" s="81">
        <v>1</v>
      </c>
      <c r="K533" s="81">
        <v>0</v>
      </c>
      <c r="L533" s="81">
        <v>0</v>
      </c>
      <c r="M533" s="81">
        <v>0</v>
      </c>
      <c r="N533" s="81">
        <v>0</v>
      </c>
    </row>
    <row r="534" spans="1:14">
      <c r="A534" s="81" t="s">
        <v>1004</v>
      </c>
      <c r="B534" s="81" t="s">
        <v>610</v>
      </c>
      <c r="C534" s="82">
        <v>41976</v>
      </c>
      <c r="D534" s="81" t="s">
        <v>606</v>
      </c>
      <c r="E534" s="77" t="s">
        <v>59</v>
      </c>
      <c r="F534">
        <v>66</v>
      </c>
      <c r="G534" s="81">
        <v>1</v>
      </c>
      <c r="H534" s="81">
        <v>1</v>
      </c>
      <c r="I534" s="81">
        <v>3</v>
      </c>
      <c r="J534" s="81">
        <v>2</v>
      </c>
      <c r="K534" s="81">
        <v>1</v>
      </c>
      <c r="L534" s="81">
        <v>2</v>
      </c>
      <c r="M534" s="81">
        <v>0</v>
      </c>
      <c r="N534" s="81">
        <v>0</v>
      </c>
    </row>
    <row r="535" spans="1:14">
      <c r="A535" s="81" t="s">
        <v>1004</v>
      </c>
      <c r="B535" s="81" t="s">
        <v>663</v>
      </c>
      <c r="C535" s="82">
        <v>41972</v>
      </c>
      <c r="D535" s="81" t="s">
        <v>606</v>
      </c>
      <c r="E535" s="77" t="s">
        <v>33</v>
      </c>
      <c r="F535">
        <f>90-75</f>
        <v>15</v>
      </c>
      <c r="G535" s="81">
        <v>0</v>
      </c>
      <c r="H535" s="81">
        <v>0</v>
      </c>
      <c r="I535" s="81">
        <v>3</v>
      </c>
      <c r="J535" s="81">
        <v>1</v>
      </c>
      <c r="K535" s="81">
        <v>0</v>
      </c>
      <c r="L535" s="81">
        <v>0</v>
      </c>
      <c r="M535" s="81">
        <v>0</v>
      </c>
      <c r="N535" s="81">
        <v>0</v>
      </c>
    </row>
    <row r="536" spans="1:14">
      <c r="A536" s="81" t="s">
        <v>1004</v>
      </c>
      <c r="B536" s="81" t="s">
        <v>749</v>
      </c>
      <c r="C536" s="82">
        <v>41968</v>
      </c>
      <c r="D536" s="81" t="s">
        <v>151</v>
      </c>
      <c r="E536" s="77" t="s">
        <v>277</v>
      </c>
      <c r="F536">
        <f>90-65</f>
        <v>25</v>
      </c>
      <c r="G536" s="81">
        <v>1</v>
      </c>
      <c r="H536" s="81">
        <v>1</v>
      </c>
      <c r="I536" s="81">
        <v>1</v>
      </c>
      <c r="J536" s="81">
        <v>1</v>
      </c>
      <c r="K536" s="81">
        <v>0</v>
      </c>
      <c r="L536" s="81">
        <v>0</v>
      </c>
      <c r="M536" s="81">
        <v>0</v>
      </c>
      <c r="N536" s="81">
        <v>0</v>
      </c>
    </row>
    <row r="537" spans="1:14">
      <c r="A537" s="81" t="s">
        <v>1004</v>
      </c>
      <c r="B537" s="81" t="s">
        <v>638</v>
      </c>
      <c r="C537" s="82">
        <v>41965</v>
      </c>
      <c r="D537" s="81" t="s">
        <v>606</v>
      </c>
      <c r="E537" s="77" t="s">
        <v>19</v>
      </c>
      <c r="F537">
        <f>90-83</f>
        <v>7</v>
      </c>
      <c r="G537" s="81">
        <v>0</v>
      </c>
      <c r="H537" s="81">
        <v>0</v>
      </c>
      <c r="I537" s="81">
        <v>0</v>
      </c>
      <c r="J537" s="81">
        <v>0</v>
      </c>
      <c r="K537" s="81">
        <v>0</v>
      </c>
      <c r="L537" s="81">
        <v>0</v>
      </c>
      <c r="M537" s="81">
        <v>0</v>
      </c>
      <c r="N537" s="81">
        <v>0</v>
      </c>
    </row>
    <row r="538" spans="1:14">
      <c r="A538" s="81" t="s">
        <v>1004</v>
      </c>
      <c r="B538" s="81" t="s">
        <v>196</v>
      </c>
      <c r="C538" s="82">
        <v>41951</v>
      </c>
      <c r="D538" s="81" t="s">
        <v>606</v>
      </c>
      <c r="E538" s="77" t="s">
        <v>38</v>
      </c>
      <c r="F538">
        <f>90-89</f>
        <v>1</v>
      </c>
      <c r="G538" s="81">
        <v>0</v>
      </c>
      <c r="H538" s="81">
        <v>0</v>
      </c>
      <c r="I538" s="81">
        <v>0</v>
      </c>
      <c r="J538" s="81">
        <v>0</v>
      </c>
      <c r="K538" s="81">
        <v>0</v>
      </c>
      <c r="L538" s="81">
        <v>0</v>
      </c>
      <c r="M538" s="81">
        <v>0</v>
      </c>
      <c r="N538" s="81">
        <v>0</v>
      </c>
    </row>
    <row r="539" spans="1:14">
      <c r="A539" s="81" t="s">
        <v>1004</v>
      </c>
      <c r="B539" s="81" t="s">
        <v>1136</v>
      </c>
      <c r="C539" s="82">
        <v>41948</v>
      </c>
      <c r="D539" s="81" t="s">
        <v>151</v>
      </c>
      <c r="E539" s="77" t="s">
        <v>22</v>
      </c>
      <c r="F539">
        <v>90</v>
      </c>
      <c r="G539" s="81">
        <v>0</v>
      </c>
      <c r="H539" s="81">
        <v>0</v>
      </c>
      <c r="I539" s="81">
        <v>6</v>
      </c>
      <c r="J539" s="81">
        <v>3</v>
      </c>
      <c r="K539" s="81">
        <v>1</v>
      </c>
      <c r="L539" s="81">
        <v>2</v>
      </c>
      <c r="M539" s="81">
        <v>0</v>
      </c>
      <c r="N539" s="81">
        <v>0</v>
      </c>
    </row>
    <row r="540" spans="1:14">
      <c r="A540" s="81" t="s">
        <v>1004</v>
      </c>
      <c r="B540" s="81" t="s">
        <v>1093</v>
      </c>
      <c r="C540" s="82">
        <v>41944</v>
      </c>
      <c r="D540" s="81" t="s">
        <v>606</v>
      </c>
      <c r="E540" s="77" t="s">
        <v>63</v>
      </c>
      <c r="F540" t="s">
        <v>221</v>
      </c>
      <c r="G540" s="81">
        <v>0</v>
      </c>
      <c r="H540" s="81">
        <v>0</v>
      </c>
      <c r="I540" s="81">
        <v>1</v>
      </c>
      <c r="J540" s="81">
        <v>0</v>
      </c>
      <c r="K540" s="81">
        <v>0</v>
      </c>
      <c r="L540" s="81">
        <v>0</v>
      </c>
      <c r="M540" s="81">
        <v>0</v>
      </c>
      <c r="N540" s="81">
        <v>0</v>
      </c>
    </row>
    <row r="541" spans="1:14">
      <c r="A541" s="81" t="s">
        <v>1004</v>
      </c>
      <c r="B541" s="81" t="s">
        <v>1137</v>
      </c>
      <c r="C541" s="82">
        <v>41940</v>
      </c>
      <c r="D541" s="81" t="s">
        <v>627</v>
      </c>
      <c r="E541" s="77" t="s">
        <v>38</v>
      </c>
      <c r="F541">
        <v>90</v>
      </c>
      <c r="G541" s="81">
        <v>1</v>
      </c>
      <c r="H541" s="81">
        <v>0</v>
      </c>
      <c r="I541" s="81">
        <v>2</v>
      </c>
      <c r="J541" s="81">
        <v>2</v>
      </c>
      <c r="K541" s="81">
        <v>1</v>
      </c>
      <c r="L541" s="81">
        <v>4</v>
      </c>
      <c r="M541" s="81">
        <v>0</v>
      </c>
      <c r="N541" s="81">
        <v>0</v>
      </c>
    </row>
    <row r="542" spans="1:14">
      <c r="A542" s="81" t="s">
        <v>1004</v>
      </c>
      <c r="B542" s="81" t="s">
        <v>281</v>
      </c>
      <c r="C542" s="82">
        <v>41938</v>
      </c>
      <c r="D542" s="81" t="s">
        <v>606</v>
      </c>
      <c r="E542" s="77" t="s">
        <v>22</v>
      </c>
      <c r="F542">
        <v>90</v>
      </c>
      <c r="G542" s="81">
        <v>1</v>
      </c>
      <c r="H542" s="81">
        <v>0</v>
      </c>
      <c r="I542" s="81">
        <v>3</v>
      </c>
      <c r="J542" s="81">
        <v>2</v>
      </c>
      <c r="K542" s="81">
        <v>1</v>
      </c>
      <c r="L542" s="81">
        <v>2</v>
      </c>
      <c r="M542" s="81">
        <v>1</v>
      </c>
      <c r="N542" s="81">
        <v>0</v>
      </c>
    </row>
    <row r="543" spans="1:14">
      <c r="A543" s="81" t="s">
        <v>1004</v>
      </c>
      <c r="B543" s="81" t="s">
        <v>1138</v>
      </c>
      <c r="C543" s="82">
        <v>41933</v>
      </c>
      <c r="D543" s="81" t="s">
        <v>151</v>
      </c>
      <c r="E543" s="77" t="s">
        <v>374</v>
      </c>
      <c r="F543">
        <f>90-15</f>
        <v>75</v>
      </c>
      <c r="G543" s="81">
        <v>1</v>
      </c>
      <c r="H543" s="81">
        <v>0</v>
      </c>
      <c r="I543" s="81">
        <v>1</v>
      </c>
      <c r="J543" s="81">
        <v>1</v>
      </c>
      <c r="K543" s="81">
        <v>0</v>
      </c>
      <c r="L543" s="81">
        <v>0</v>
      </c>
      <c r="M543" s="81">
        <v>0</v>
      </c>
      <c r="N543" s="81">
        <v>0</v>
      </c>
    </row>
    <row r="544" spans="1:14">
      <c r="A544" s="81" t="s">
        <v>1004</v>
      </c>
      <c r="B544" s="81" t="s">
        <v>641</v>
      </c>
      <c r="C544" s="82">
        <v>41930</v>
      </c>
      <c r="D544" s="81" t="s">
        <v>606</v>
      </c>
      <c r="E544" s="77" t="s">
        <v>38</v>
      </c>
      <c r="F544">
        <f>90-90</f>
        <v>0</v>
      </c>
      <c r="G544" s="81">
        <v>0</v>
      </c>
      <c r="H544" s="81">
        <v>0</v>
      </c>
      <c r="I544" s="81">
        <v>0</v>
      </c>
      <c r="J544" s="81">
        <v>0</v>
      </c>
      <c r="K544" s="81">
        <v>0</v>
      </c>
      <c r="L544" s="81">
        <v>0</v>
      </c>
      <c r="M544" s="81">
        <v>0</v>
      </c>
      <c r="N544" s="81">
        <v>0</v>
      </c>
    </row>
    <row r="545" spans="1:14">
      <c r="A545" s="81" t="s">
        <v>1004</v>
      </c>
      <c r="B545" s="81" t="s">
        <v>625</v>
      </c>
      <c r="C545" s="82">
        <v>41909</v>
      </c>
      <c r="D545" s="81" t="s">
        <v>606</v>
      </c>
      <c r="E545" s="77" t="s">
        <v>59</v>
      </c>
      <c r="F545">
        <v>0</v>
      </c>
      <c r="G545" s="81"/>
      <c r="H545" s="81"/>
      <c r="I545" s="81"/>
      <c r="J545" s="81"/>
      <c r="K545" s="81"/>
      <c r="L545" s="81"/>
      <c r="M545" s="81"/>
      <c r="N545" s="81"/>
    </row>
    <row r="546" spans="1:14">
      <c r="A546" s="81" t="s">
        <v>1004</v>
      </c>
      <c r="B546" s="81" t="s">
        <v>637</v>
      </c>
      <c r="C546" s="82">
        <v>41906</v>
      </c>
      <c r="D546" s="81" t="s">
        <v>627</v>
      </c>
      <c r="E546" s="77" t="s">
        <v>63</v>
      </c>
      <c r="F546">
        <f>90-71</f>
        <v>19</v>
      </c>
      <c r="G546" s="81">
        <v>0</v>
      </c>
      <c r="H546" s="81">
        <v>0</v>
      </c>
      <c r="I546" s="81">
        <v>0</v>
      </c>
      <c r="J546" s="81">
        <v>0</v>
      </c>
      <c r="K546" s="81">
        <v>0</v>
      </c>
      <c r="L546" s="81">
        <v>1</v>
      </c>
      <c r="M546" s="81">
        <v>0</v>
      </c>
      <c r="N546" s="81">
        <v>0</v>
      </c>
    </row>
    <row r="547" spans="1:14">
      <c r="A547" s="81" t="s">
        <v>1004</v>
      </c>
      <c r="B547" s="81" t="s">
        <v>611</v>
      </c>
      <c r="C547" s="82">
        <v>41903</v>
      </c>
      <c r="D547" s="81" t="s">
        <v>606</v>
      </c>
      <c r="E547" s="77" t="s">
        <v>22</v>
      </c>
      <c r="F547">
        <f>90-85</f>
        <v>5</v>
      </c>
      <c r="G547" s="81">
        <v>0</v>
      </c>
      <c r="H547" s="81">
        <v>0</v>
      </c>
      <c r="I547" s="81">
        <v>1</v>
      </c>
      <c r="J547" s="81">
        <v>0</v>
      </c>
      <c r="K547" s="81">
        <v>0</v>
      </c>
      <c r="L547" s="81">
        <v>0</v>
      </c>
      <c r="M547" s="81">
        <v>0</v>
      </c>
      <c r="N547" s="81">
        <v>0</v>
      </c>
    </row>
    <row r="548" spans="1:14">
      <c r="A548" s="81" t="s">
        <v>1004</v>
      </c>
      <c r="B548" s="81" t="s">
        <v>748</v>
      </c>
      <c r="C548" s="82">
        <v>41899</v>
      </c>
      <c r="D548" s="81" t="s">
        <v>151</v>
      </c>
      <c r="E548" s="77" t="s">
        <v>22</v>
      </c>
      <c r="F548">
        <v>73</v>
      </c>
      <c r="G548" s="81">
        <v>0</v>
      </c>
      <c r="H548" s="81">
        <v>0</v>
      </c>
      <c r="I548" s="81">
        <v>3</v>
      </c>
      <c r="J548" s="81">
        <v>1</v>
      </c>
      <c r="K548" s="81">
        <v>2</v>
      </c>
      <c r="L548" s="81">
        <v>1</v>
      </c>
      <c r="M548" s="81">
        <v>0</v>
      </c>
      <c r="N548" s="81">
        <v>0</v>
      </c>
    </row>
    <row r="549" spans="1:14">
      <c r="A549" s="81" t="s">
        <v>1004</v>
      </c>
      <c r="B549" s="81" t="s">
        <v>618</v>
      </c>
      <c r="C549" s="82">
        <v>41881</v>
      </c>
      <c r="D549" s="81" t="s">
        <v>606</v>
      </c>
      <c r="E549" s="77" t="s">
        <v>717</v>
      </c>
      <c r="F549">
        <f>90-88</f>
        <v>2</v>
      </c>
      <c r="G549" s="81">
        <v>0</v>
      </c>
      <c r="H549" s="81">
        <v>0</v>
      </c>
      <c r="I549" s="81">
        <v>0</v>
      </c>
      <c r="J549" s="81">
        <v>0</v>
      </c>
      <c r="K549" s="81">
        <v>0</v>
      </c>
      <c r="L549" s="81">
        <v>1</v>
      </c>
      <c r="M549" s="81">
        <v>0</v>
      </c>
      <c r="N549" s="81">
        <v>0</v>
      </c>
    </row>
    <row r="550" spans="1:14">
      <c r="A550" s="81" t="s">
        <v>1004</v>
      </c>
      <c r="B550" s="81" t="s">
        <v>608</v>
      </c>
      <c r="C550" s="82">
        <v>41874</v>
      </c>
      <c r="D550" s="81" t="s">
        <v>606</v>
      </c>
      <c r="E550" s="77" t="s">
        <v>19</v>
      </c>
      <c r="F550">
        <f>90-79</f>
        <v>11</v>
      </c>
      <c r="G550" s="81">
        <v>0</v>
      </c>
      <c r="H550" s="81">
        <v>0</v>
      </c>
      <c r="I550" s="81">
        <v>0</v>
      </c>
      <c r="J550" s="81">
        <v>0</v>
      </c>
      <c r="K550" s="81">
        <v>1</v>
      </c>
      <c r="L550" s="81">
        <v>0</v>
      </c>
      <c r="M550" s="81">
        <v>0</v>
      </c>
      <c r="N550" s="81">
        <v>0</v>
      </c>
    </row>
    <row r="551" spans="1:14">
      <c r="A551" s="81" t="s">
        <v>1004</v>
      </c>
      <c r="B551" s="81" t="s">
        <v>1139</v>
      </c>
      <c r="C551" s="82">
        <v>41869</v>
      </c>
      <c r="D551" s="81" t="s">
        <v>606</v>
      </c>
      <c r="E551" s="77" t="s">
        <v>107</v>
      </c>
      <c r="F551">
        <f>90-83</f>
        <v>7</v>
      </c>
      <c r="G551" s="81">
        <v>0</v>
      </c>
      <c r="H551" s="81">
        <v>0</v>
      </c>
      <c r="I551" s="81">
        <v>1</v>
      </c>
      <c r="J551" s="81">
        <v>0</v>
      </c>
      <c r="K551" s="81">
        <v>0</v>
      </c>
      <c r="L551" s="81">
        <v>0</v>
      </c>
      <c r="M551" s="81">
        <v>0</v>
      </c>
      <c r="N551" s="81">
        <v>0</v>
      </c>
    </row>
    <row r="552" spans="1:14">
      <c r="A552" s="81" t="s">
        <v>1087</v>
      </c>
      <c r="B552" s="81" t="s">
        <v>488</v>
      </c>
      <c r="C552" s="82">
        <v>41814</v>
      </c>
      <c r="D552" s="81" t="s">
        <v>89</v>
      </c>
      <c r="E552" s="77" t="s">
        <v>85</v>
      </c>
      <c r="F552">
        <v>77</v>
      </c>
      <c r="G552" s="81">
        <v>0</v>
      </c>
      <c r="H552" s="81">
        <v>0</v>
      </c>
      <c r="I552" s="81">
        <v>0</v>
      </c>
      <c r="J552" s="81">
        <v>0</v>
      </c>
      <c r="K552" s="81">
        <v>3</v>
      </c>
      <c r="L552" s="81">
        <v>2</v>
      </c>
      <c r="M552" s="81">
        <v>1</v>
      </c>
      <c r="N552" s="81">
        <v>0</v>
      </c>
    </row>
    <row r="553" spans="1:14">
      <c r="A553" s="81" t="s">
        <v>1087</v>
      </c>
      <c r="B553" s="81" t="s">
        <v>225</v>
      </c>
      <c r="C553" s="82">
        <v>41809</v>
      </c>
      <c r="D553" s="81" t="s">
        <v>89</v>
      </c>
      <c r="E553" s="77" t="s">
        <v>85</v>
      </c>
      <c r="F553" t="s">
        <v>221</v>
      </c>
      <c r="G553" s="81">
        <v>0</v>
      </c>
      <c r="H553" s="81">
        <v>0</v>
      </c>
      <c r="I553" s="81">
        <v>1</v>
      </c>
      <c r="J553" s="81">
        <v>1</v>
      </c>
      <c r="K553" s="81">
        <v>1</v>
      </c>
      <c r="L553" s="81">
        <v>1</v>
      </c>
      <c r="M553" s="81">
        <v>0</v>
      </c>
      <c r="N553" s="81">
        <v>0</v>
      </c>
    </row>
    <row r="554" spans="1:14">
      <c r="A554" s="81" t="s">
        <v>1087</v>
      </c>
      <c r="B554" s="81" t="s">
        <v>1041</v>
      </c>
      <c r="C554" s="82">
        <v>41804</v>
      </c>
      <c r="D554" s="81" t="s">
        <v>89</v>
      </c>
      <c r="E554" s="77" t="s">
        <v>63</v>
      </c>
      <c r="F554">
        <f>90-61</f>
        <v>29</v>
      </c>
      <c r="G554" s="81">
        <v>0</v>
      </c>
      <c r="H554" s="81">
        <v>0</v>
      </c>
      <c r="I554" s="81">
        <v>2</v>
      </c>
      <c r="J554" s="81">
        <v>1</v>
      </c>
      <c r="K554" s="81">
        <v>2</v>
      </c>
      <c r="L554" s="81">
        <v>3</v>
      </c>
      <c r="M554" s="81">
        <v>0</v>
      </c>
      <c r="N554" s="81">
        <v>0</v>
      </c>
    </row>
    <row r="555" spans="1:14">
      <c r="A555" s="81" t="s">
        <v>1140</v>
      </c>
      <c r="B555" s="81" t="s">
        <v>833</v>
      </c>
      <c r="C555" s="82">
        <v>42316</v>
      </c>
      <c r="D555" s="81" t="s">
        <v>803</v>
      </c>
      <c r="E555" s="77" t="s">
        <v>74</v>
      </c>
      <c r="F555">
        <v>90</v>
      </c>
      <c r="G555" s="81">
        <v>0</v>
      </c>
      <c r="H555" s="81">
        <v>0</v>
      </c>
      <c r="I555" s="81">
        <v>4</v>
      </c>
      <c r="J555" s="81">
        <v>4</v>
      </c>
      <c r="K555" s="81">
        <v>0</v>
      </c>
      <c r="L555" s="81">
        <v>4</v>
      </c>
      <c r="M555" s="81">
        <v>0</v>
      </c>
      <c r="N555" s="81">
        <v>0</v>
      </c>
    </row>
    <row r="556" spans="1:14">
      <c r="A556" s="81" t="s">
        <v>1140</v>
      </c>
      <c r="B556" s="81" t="s">
        <v>822</v>
      </c>
      <c r="C556" s="82">
        <v>42309</v>
      </c>
      <c r="D556" s="81" t="s">
        <v>803</v>
      </c>
      <c r="E556" s="77" t="s">
        <v>63</v>
      </c>
      <c r="F556">
        <v>90</v>
      </c>
      <c r="G556" s="81">
        <v>0</v>
      </c>
      <c r="H556" s="81">
        <v>0</v>
      </c>
      <c r="I556" s="81">
        <v>3</v>
      </c>
      <c r="J556" s="81">
        <v>2</v>
      </c>
      <c r="K556" s="81">
        <v>1</v>
      </c>
      <c r="L556" s="81">
        <v>6</v>
      </c>
      <c r="M556" s="81">
        <v>1</v>
      </c>
      <c r="N556" s="81">
        <v>0</v>
      </c>
    </row>
    <row r="557" spans="1:14">
      <c r="A557" s="81" t="s">
        <v>1140</v>
      </c>
      <c r="B557" s="81" t="s">
        <v>818</v>
      </c>
      <c r="C557" s="82">
        <v>42306</v>
      </c>
      <c r="D557" s="81" t="s">
        <v>803</v>
      </c>
      <c r="E557" s="77" t="s">
        <v>59</v>
      </c>
      <c r="F557">
        <v>90</v>
      </c>
      <c r="G557" s="81">
        <v>1</v>
      </c>
      <c r="H557" s="81">
        <v>0</v>
      </c>
      <c r="I557" s="81">
        <v>4</v>
      </c>
      <c r="J557" s="81">
        <v>2</v>
      </c>
      <c r="K557" s="81">
        <v>2</v>
      </c>
      <c r="L557" s="81">
        <v>3</v>
      </c>
      <c r="M557" s="81">
        <v>0</v>
      </c>
      <c r="N557" s="81">
        <v>0</v>
      </c>
    </row>
    <row r="558" spans="1:14">
      <c r="A558" s="81" t="s">
        <v>1140</v>
      </c>
      <c r="B558" s="81" t="s">
        <v>818</v>
      </c>
      <c r="C558" s="82">
        <v>42302</v>
      </c>
      <c r="D558" s="81" t="s">
        <v>803</v>
      </c>
      <c r="E558" s="77" t="s">
        <v>63</v>
      </c>
      <c r="F558">
        <v>90</v>
      </c>
      <c r="G558" s="81">
        <v>2</v>
      </c>
      <c r="H558" s="81">
        <v>0</v>
      </c>
      <c r="I558" s="81">
        <v>9</v>
      </c>
      <c r="J558" s="81">
        <v>3</v>
      </c>
      <c r="K558" s="81">
        <v>2</v>
      </c>
      <c r="L558" s="81">
        <v>4</v>
      </c>
      <c r="M558" s="81">
        <v>0</v>
      </c>
      <c r="N558" s="81">
        <v>0</v>
      </c>
    </row>
    <row r="559" spans="1:14">
      <c r="A559" s="81" t="s">
        <v>1140</v>
      </c>
      <c r="B559" s="81" t="s">
        <v>836</v>
      </c>
      <c r="C559" s="82">
        <v>42294</v>
      </c>
      <c r="D559" s="81" t="s">
        <v>803</v>
      </c>
      <c r="E559" s="77" t="s">
        <v>24</v>
      </c>
      <c r="F559">
        <v>90</v>
      </c>
      <c r="G559" s="81">
        <v>0</v>
      </c>
      <c r="H559" s="81">
        <v>0</v>
      </c>
      <c r="I559" s="81">
        <v>4</v>
      </c>
      <c r="J559" s="81">
        <v>2</v>
      </c>
      <c r="K559" s="81">
        <v>2</v>
      </c>
      <c r="L559" s="81">
        <v>1</v>
      </c>
      <c r="M559" s="81">
        <v>0</v>
      </c>
      <c r="N559" s="81">
        <v>0</v>
      </c>
    </row>
    <row r="560" spans="1:14">
      <c r="A560" s="81" t="s">
        <v>1140</v>
      </c>
      <c r="B560" s="81" t="s">
        <v>815</v>
      </c>
      <c r="C560" s="82">
        <v>42287</v>
      </c>
      <c r="D560" s="81" t="s">
        <v>803</v>
      </c>
      <c r="E560" s="77" t="s">
        <v>24</v>
      </c>
      <c r="F560">
        <v>90</v>
      </c>
      <c r="G560" s="81">
        <v>1</v>
      </c>
      <c r="H560" s="81">
        <v>0</v>
      </c>
      <c r="I560" s="81">
        <v>1</v>
      </c>
      <c r="J560" s="81">
        <v>1</v>
      </c>
      <c r="K560" s="81">
        <v>1</v>
      </c>
      <c r="L560" s="81">
        <v>1</v>
      </c>
      <c r="M560" s="81">
        <v>0</v>
      </c>
      <c r="N560" s="81">
        <v>0</v>
      </c>
    </row>
    <row r="561" spans="1:14">
      <c r="A561" s="81" t="s">
        <v>1140</v>
      </c>
      <c r="B561" s="81" t="s">
        <v>598</v>
      </c>
      <c r="C561" s="82">
        <v>42284</v>
      </c>
      <c r="D561" s="81" t="s">
        <v>803</v>
      </c>
      <c r="E561" s="77" t="s">
        <v>85</v>
      </c>
      <c r="F561">
        <v>90</v>
      </c>
      <c r="G561" s="81">
        <v>1</v>
      </c>
      <c r="H561" s="81">
        <v>0</v>
      </c>
      <c r="I561" s="81">
        <v>6</v>
      </c>
      <c r="J561" s="81">
        <v>3</v>
      </c>
      <c r="K561" s="81">
        <v>2</v>
      </c>
      <c r="L561" s="81">
        <v>2</v>
      </c>
      <c r="M561" s="81">
        <v>0</v>
      </c>
      <c r="N561" s="81">
        <v>0</v>
      </c>
    </row>
    <row r="562" spans="1:14">
      <c r="A562" s="81" t="s">
        <v>1140</v>
      </c>
      <c r="B562" s="81" t="s">
        <v>1141</v>
      </c>
      <c r="C562" s="82">
        <v>42280</v>
      </c>
      <c r="D562" s="81" t="s">
        <v>803</v>
      </c>
      <c r="E562" s="77" t="s">
        <v>85</v>
      </c>
      <c r="F562">
        <f>90-58</f>
        <v>32</v>
      </c>
      <c r="G562" s="81">
        <v>0</v>
      </c>
      <c r="H562" s="81">
        <v>0</v>
      </c>
      <c r="I562" s="81">
        <v>1</v>
      </c>
      <c r="J562" s="81">
        <v>0</v>
      </c>
      <c r="K562" s="81">
        <v>0</v>
      </c>
      <c r="L562" s="81">
        <v>2</v>
      </c>
      <c r="M562" s="81">
        <v>0</v>
      </c>
      <c r="N562" s="81">
        <v>0</v>
      </c>
    </row>
    <row r="563" spans="1:14">
      <c r="A563" s="81" t="s">
        <v>1140</v>
      </c>
      <c r="B563" s="81" t="s">
        <v>817</v>
      </c>
      <c r="C563" s="82">
        <v>42273</v>
      </c>
      <c r="D563" s="81" t="s">
        <v>803</v>
      </c>
      <c r="E563" s="77" t="s">
        <v>19</v>
      </c>
      <c r="F563">
        <v>90</v>
      </c>
      <c r="G563" s="81">
        <v>2</v>
      </c>
      <c r="H563" s="81">
        <v>0</v>
      </c>
      <c r="I563" s="81">
        <v>5</v>
      </c>
      <c r="J563" s="81">
        <v>3</v>
      </c>
      <c r="K563" s="81">
        <v>3</v>
      </c>
      <c r="L563" s="81">
        <v>1</v>
      </c>
      <c r="M563" s="81">
        <v>1</v>
      </c>
      <c r="N563" s="81">
        <v>0</v>
      </c>
    </row>
    <row r="564" spans="1:14">
      <c r="A564" s="81" t="s">
        <v>1140</v>
      </c>
      <c r="B564" s="81" t="s">
        <v>811</v>
      </c>
      <c r="C564" s="82">
        <v>42270</v>
      </c>
      <c r="D564" s="81" t="s">
        <v>803</v>
      </c>
      <c r="E564" s="77" t="s">
        <v>63</v>
      </c>
      <c r="F564">
        <v>90</v>
      </c>
      <c r="G564" s="81">
        <v>1</v>
      </c>
      <c r="H564" s="81">
        <v>0</v>
      </c>
      <c r="I564" s="81">
        <v>5</v>
      </c>
      <c r="J564" s="81">
        <v>2</v>
      </c>
      <c r="K564" s="81">
        <v>3</v>
      </c>
      <c r="L564" s="81">
        <v>4</v>
      </c>
      <c r="M564" s="81">
        <v>0</v>
      </c>
      <c r="N564" s="81">
        <v>0</v>
      </c>
    </row>
    <row r="565" spans="1:14">
      <c r="A565" s="81" t="s">
        <v>1140</v>
      </c>
      <c r="B565" s="81" t="s">
        <v>821</v>
      </c>
      <c r="C565" s="82">
        <v>42266</v>
      </c>
      <c r="D565" s="81" t="s">
        <v>803</v>
      </c>
      <c r="E565" s="77" t="s">
        <v>59</v>
      </c>
      <c r="F565">
        <v>90</v>
      </c>
      <c r="G565" s="81">
        <v>1</v>
      </c>
      <c r="H565" s="81">
        <v>1</v>
      </c>
      <c r="I565" s="81">
        <v>4</v>
      </c>
      <c r="J565" s="81">
        <v>2</v>
      </c>
      <c r="K565" s="81">
        <v>3</v>
      </c>
      <c r="L565" s="81">
        <v>1</v>
      </c>
      <c r="M565" s="81">
        <v>0</v>
      </c>
      <c r="N565" s="81">
        <v>0</v>
      </c>
    </row>
    <row r="566" spans="1:14">
      <c r="A566" s="81" t="s">
        <v>1140</v>
      </c>
      <c r="B566" s="81" t="s">
        <v>738</v>
      </c>
      <c r="C566" s="82">
        <v>42259</v>
      </c>
      <c r="D566" s="81" t="s">
        <v>803</v>
      </c>
      <c r="E566" s="77" t="s">
        <v>33</v>
      </c>
      <c r="F566">
        <v>90</v>
      </c>
      <c r="G566" s="81">
        <v>0</v>
      </c>
      <c r="H566" s="81">
        <v>0</v>
      </c>
      <c r="I566" s="81">
        <v>3</v>
      </c>
      <c r="J566" s="81">
        <v>1</v>
      </c>
      <c r="K566" s="81">
        <v>0</v>
      </c>
      <c r="L566" s="81">
        <v>2</v>
      </c>
      <c r="M566" s="81">
        <v>0</v>
      </c>
      <c r="N566" s="81">
        <v>0</v>
      </c>
    </row>
    <row r="567" spans="1:14">
      <c r="A567" s="81" t="s">
        <v>1140</v>
      </c>
      <c r="B567" s="81" t="s">
        <v>811</v>
      </c>
      <c r="C567" s="82">
        <v>42252</v>
      </c>
      <c r="D567" s="81" t="s">
        <v>803</v>
      </c>
      <c r="E567" s="77" t="s">
        <v>289</v>
      </c>
      <c r="F567">
        <v>90</v>
      </c>
      <c r="G567" s="81">
        <v>3</v>
      </c>
      <c r="H567" s="81">
        <v>0</v>
      </c>
      <c r="I567" s="81">
        <v>7</v>
      </c>
      <c r="J567" s="81">
        <v>4</v>
      </c>
      <c r="K567" s="81">
        <v>3</v>
      </c>
      <c r="L567" s="81">
        <v>4</v>
      </c>
      <c r="M567" s="81">
        <v>0</v>
      </c>
      <c r="N567" s="81">
        <v>0</v>
      </c>
    </row>
    <row r="568" spans="1:14">
      <c r="A568" s="81" t="s">
        <v>1140</v>
      </c>
      <c r="B568" s="81" t="s">
        <v>832</v>
      </c>
      <c r="C568" s="82">
        <v>42238</v>
      </c>
      <c r="D568" s="81" t="s">
        <v>803</v>
      </c>
      <c r="E568" s="77" t="s">
        <v>64</v>
      </c>
      <c r="F568">
        <f>90-58</f>
        <v>32</v>
      </c>
      <c r="G568" s="81">
        <v>0</v>
      </c>
      <c r="H568" s="81">
        <v>0</v>
      </c>
      <c r="I568" s="81">
        <v>2</v>
      </c>
      <c r="J568" s="81">
        <v>0</v>
      </c>
      <c r="K568" s="81">
        <v>0</v>
      </c>
      <c r="L568" s="81">
        <v>2</v>
      </c>
      <c r="M568" s="81">
        <v>0</v>
      </c>
      <c r="N568" s="81">
        <v>0</v>
      </c>
    </row>
    <row r="569" spans="1:14">
      <c r="A569" s="81" t="s">
        <v>1140</v>
      </c>
      <c r="B569" s="81" t="s">
        <v>825</v>
      </c>
      <c r="C569" s="82">
        <v>42546</v>
      </c>
      <c r="D569" s="81" t="s">
        <v>803</v>
      </c>
      <c r="E569" s="77" t="s">
        <v>53</v>
      </c>
      <c r="F569">
        <v>90</v>
      </c>
      <c r="G569" s="81">
        <v>0</v>
      </c>
      <c r="H569" s="81">
        <v>0</v>
      </c>
      <c r="I569" s="81">
        <v>4</v>
      </c>
      <c r="J569" s="81">
        <v>1</v>
      </c>
      <c r="K569" s="81">
        <v>1</v>
      </c>
      <c r="L569" s="81">
        <v>2</v>
      </c>
      <c r="M569" s="81">
        <v>1</v>
      </c>
      <c r="N569" s="81">
        <v>0</v>
      </c>
    </row>
    <row r="570" spans="1:14">
      <c r="A570" s="81" t="s">
        <v>1140</v>
      </c>
      <c r="B570" s="81" t="s">
        <v>833</v>
      </c>
      <c r="C570" s="82">
        <v>42539</v>
      </c>
      <c r="D570" s="81" t="s">
        <v>803</v>
      </c>
      <c r="E570" s="77" t="s">
        <v>33</v>
      </c>
      <c r="F570">
        <v>90</v>
      </c>
      <c r="G570" s="81">
        <v>0</v>
      </c>
      <c r="H570" s="81">
        <v>0</v>
      </c>
      <c r="I570" s="81">
        <v>2</v>
      </c>
      <c r="J570" s="81">
        <v>0</v>
      </c>
      <c r="K570" s="81">
        <v>3</v>
      </c>
      <c r="L570" s="81">
        <v>2</v>
      </c>
      <c r="M570" s="81">
        <v>1</v>
      </c>
      <c r="N570" s="81">
        <v>0</v>
      </c>
    </row>
    <row r="571" spans="1:14">
      <c r="A571" s="81" t="s">
        <v>1140</v>
      </c>
      <c r="B571" s="81" t="s">
        <v>804</v>
      </c>
      <c r="C571" s="82">
        <v>42518</v>
      </c>
      <c r="D571" s="81" t="s">
        <v>803</v>
      </c>
      <c r="E571" s="77" t="s">
        <v>115</v>
      </c>
      <c r="F571">
        <v>90</v>
      </c>
      <c r="G571" s="81">
        <v>1</v>
      </c>
      <c r="H571" s="81">
        <v>0</v>
      </c>
      <c r="I571" s="81">
        <v>4</v>
      </c>
      <c r="J571" s="81">
        <v>2</v>
      </c>
      <c r="K571" s="81">
        <v>1</v>
      </c>
      <c r="L571" s="81">
        <v>3</v>
      </c>
      <c r="M571" s="81">
        <v>1</v>
      </c>
      <c r="N571" s="81">
        <v>0</v>
      </c>
    </row>
    <row r="572" spans="1:14">
      <c r="A572" s="81" t="s">
        <v>1140</v>
      </c>
      <c r="B572" s="81" t="s">
        <v>832</v>
      </c>
      <c r="C572" s="82">
        <v>42504</v>
      </c>
      <c r="D572" s="81" t="s">
        <v>803</v>
      </c>
      <c r="E572" s="77" t="s">
        <v>22</v>
      </c>
      <c r="F572">
        <v>69</v>
      </c>
      <c r="G572" s="81">
        <v>1</v>
      </c>
      <c r="H572" s="81">
        <v>0</v>
      </c>
      <c r="I572" s="81">
        <v>6</v>
      </c>
      <c r="J572" s="81">
        <v>3</v>
      </c>
      <c r="K572" s="81">
        <v>1</v>
      </c>
      <c r="L572" s="81">
        <v>0</v>
      </c>
      <c r="M572" s="81">
        <v>0</v>
      </c>
      <c r="N572" s="81">
        <v>0</v>
      </c>
    </row>
    <row r="573" spans="1:14">
      <c r="A573" s="81" t="s">
        <v>1140</v>
      </c>
      <c r="B573" s="81" t="s">
        <v>833</v>
      </c>
      <c r="C573" s="82">
        <v>42497</v>
      </c>
      <c r="D573" s="81" t="s">
        <v>803</v>
      </c>
      <c r="E573" s="77" t="s">
        <v>946</v>
      </c>
      <c r="F573">
        <v>90</v>
      </c>
      <c r="G573" s="81">
        <v>1</v>
      </c>
      <c r="H573" s="81">
        <v>2</v>
      </c>
      <c r="I573" s="81">
        <v>5</v>
      </c>
      <c r="J573" s="81">
        <v>5</v>
      </c>
      <c r="K573" s="81">
        <v>1</v>
      </c>
      <c r="L573" s="81">
        <v>1</v>
      </c>
      <c r="M573" s="81">
        <v>0</v>
      </c>
      <c r="N573" s="81">
        <v>0</v>
      </c>
    </row>
    <row r="574" spans="1:14">
      <c r="A574" s="81" t="s">
        <v>1140</v>
      </c>
      <c r="B574" s="81" t="s">
        <v>823</v>
      </c>
      <c r="C574" s="82">
        <v>42490</v>
      </c>
      <c r="D574" s="81" t="s">
        <v>803</v>
      </c>
      <c r="E574" s="77" t="s">
        <v>53</v>
      </c>
      <c r="F574">
        <v>90</v>
      </c>
      <c r="G574" s="81">
        <v>1</v>
      </c>
      <c r="H574" s="81">
        <v>0</v>
      </c>
      <c r="I574" s="81">
        <v>7</v>
      </c>
      <c r="J574" s="81">
        <v>1</v>
      </c>
      <c r="K574" s="81">
        <v>1</v>
      </c>
      <c r="L574" s="81">
        <v>3</v>
      </c>
      <c r="M574" s="81">
        <v>0</v>
      </c>
      <c r="N574" s="81">
        <v>0</v>
      </c>
    </row>
    <row r="575" spans="1:14">
      <c r="A575" s="81" t="s">
        <v>1140</v>
      </c>
      <c r="B575" s="81" t="s">
        <v>1046</v>
      </c>
      <c r="C575" s="82">
        <v>42487</v>
      </c>
      <c r="D575" s="81" t="s">
        <v>803</v>
      </c>
      <c r="E575" s="77" t="s">
        <v>22</v>
      </c>
      <c r="F575">
        <v>90</v>
      </c>
      <c r="G575" s="81">
        <v>0</v>
      </c>
      <c r="H575" s="81">
        <v>1</v>
      </c>
      <c r="I575" s="81">
        <v>3</v>
      </c>
      <c r="J575" s="81">
        <v>1</v>
      </c>
      <c r="K575" s="81">
        <v>1</v>
      </c>
      <c r="L575" s="81">
        <v>2</v>
      </c>
      <c r="M575" s="81">
        <v>0</v>
      </c>
      <c r="N575" s="81">
        <v>0</v>
      </c>
    </row>
    <row r="576" spans="1:14">
      <c r="A576" s="81" t="s">
        <v>1140</v>
      </c>
      <c r="B576" s="81" t="s">
        <v>818</v>
      </c>
      <c r="C576" s="82">
        <v>42483</v>
      </c>
      <c r="D576" s="81" t="s">
        <v>803</v>
      </c>
      <c r="E576" s="77" t="s">
        <v>135</v>
      </c>
      <c r="F576">
        <v>90</v>
      </c>
      <c r="G576" s="81">
        <v>0</v>
      </c>
      <c r="H576" s="81">
        <v>0</v>
      </c>
      <c r="I576" s="81">
        <v>6</v>
      </c>
      <c r="J576" s="81">
        <v>1</v>
      </c>
      <c r="K576" s="81">
        <v>2</v>
      </c>
      <c r="L576" s="81">
        <v>0</v>
      </c>
      <c r="M576" s="81">
        <v>0</v>
      </c>
      <c r="N576" s="81">
        <v>0</v>
      </c>
    </row>
    <row r="577" spans="1:14">
      <c r="A577" s="81" t="s">
        <v>1140</v>
      </c>
      <c r="B577" s="81" t="s">
        <v>819</v>
      </c>
      <c r="C577" s="82">
        <v>42476</v>
      </c>
      <c r="D577" s="81" t="s">
        <v>803</v>
      </c>
      <c r="E577" s="77" t="s">
        <v>38</v>
      </c>
      <c r="F577">
        <f>90-49</f>
        <v>41</v>
      </c>
      <c r="G577" s="81">
        <v>1</v>
      </c>
      <c r="H577" s="81">
        <v>0</v>
      </c>
      <c r="I577" s="81">
        <v>3</v>
      </c>
      <c r="J577" s="81">
        <v>2</v>
      </c>
      <c r="K577" s="81">
        <v>1</v>
      </c>
      <c r="L577" s="81">
        <v>0</v>
      </c>
      <c r="M577" s="81">
        <v>0</v>
      </c>
      <c r="N577" s="81">
        <v>0</v>
      </c>
    </row>
    <row r="578" spans="1:14">
      <c r="A578" s="81" t="s">
        <v>1140</v>
      </c>
      <c r="B578" s="81" t="s">
        <v>805</v>
      </c>
      <c r="C578" s="82">
        <v>42448</v>
      </c>
      <c r="D578" s="81" t="s">
        <v>803</v>
      </c>
      <c r="E578" s="77" t="s">
        <v>158</v>
      </c>
      <c r="F578">
        <f>90-69</f>
        <v>21</v>
      </c>
      <c r="G578" s="81">
        <v>0</v>
      </c>
      <c r="H578" s="81">
        <v>0</v>
      </c>
      <c r="I578" s="81">
        <v>1</v>
      </c>
      <c r="J578" s="81">
        <v>0</v>
      </c>
      <c r="K578" s="81">
        <v>1</v>
      </c>
      <c r="L578" s="81">
        <v>0</v>
      </c>
      <c r="M578" s="81">
        <v>0</v>
      </c>
      <c r="N578" s="81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</hyperlinks>
  <pageMargins left="0.75" right="0.75" top="1" bottom="1" header="0.5" footer="0.5"/>
  <pageSetup paperSize="9" orientation="portrait" horizontalDpi="4294967292" verticalDpi="4294967292"/>
  <drawing r:id="rId578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9"/>
  <sheetViews>
    <sheetView tabSelected="1" topLeftCell="C109" workbookViewId="0">
      <selection activeCell="T98" sqref="T98"/>
    </sheetView>
  </sheetViews>
  <sheetFormatPr baseColWidth="10" defaultRowHeight="15" x14ac:dyDescent="0"/>
  <cols>
    <col min="2" max="2" width="0" hidden="1" customWidth="1"/>
    <col min="3" max="3" width="12.33203125" bestFit="1" customWidth="1"/>
    <col min="5" max="5" width="0" hidden="1" customWidth="1"/>
    <col min="6" max="6" width="12.33203125" bestFit="1" customWidth="1"/>
    <col min="11" max="14" width="0" hidden="1" customWidth="1"/>
  </cols>
  <sheetData>
    <row r="1" spans="1:29" ht="16" thickBot="1">
      <c r="A1" s="79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80" t="s">
        <v>8</v>
      </c>
      <c r="J1" s="80" t="s">
        <v>9</v>
      </c>
      <c r="K1" s="80" t="s">
        <v>10</v>
      </c>
      <c r="L1" s="80" t="s">
        <v>11</v>
      </c>
      <c r="M1" s="80" t="s">
        <v>12</v>
      </c>
      <c r="N1" s="80" t="s">
        <v>13</v>
      </c>
      <c r="Q1" s="88" t="s">
        <v>1229</v>
      </c>
      <c r="R1" s="86"/>
      <c r="S1" s="114">
        <v>50</v>
      </c>
      <c r="T1" s="114">
        <v>20</v>
      </c>
      <c r="U1" s="114">
        <v>1</v>
      </c>
      <c r="V1" s="114">
        <v>4</v>
      </c>
      <c r="W1" s="86"/>
      <c r="X1" s="86"/>
      <c r="Y1" s="86"/>
      <c r="Z1" s="86"/>
      <c r="AA1" s="86"/>
      <c r="AB1" s="86"/>
      <c r="AC1" s="87"/>
    </row>
    <row r="2" spans="1:29" ht="16" thickBot="1">
      <c r="A2" s="81" t="s">
        <v>1142</v>
      </c>
      <c r="B2" s="81" t="s">
        <v>130</v>
      </c>
      <c r="C2" s="82">
        <v>37794</v>
      </c>
      <c r="D2" s="81" t="s">
        <v>99</v>
      </c>
      <c r="E2" s="77" t="s">
        <v>29</v>
      </c>
      <c r="F2" s="81">
        <v>69</v>
      </c>
      <c r="G2" s="81">
        <v>0</v>
      </c>
      <c r="H2" s="81">
        <v>0</v>
      </c>
      <c r="I2" s="81">
        <v>0</v>
      </c>
      <c r="J2" s="81">
        <v>0</v>
      </c>
      <c r="K2" s="81">
        <v>0</v>
      </c>
      <c r="L2" s="81">
        <v>0</v>
      </c>
      <c r="M2" s="81">
        <v>0</v>
      </c>
      <c r="N2" s="81">
        <v>0</v>
      </c>
      <c r="Q2" s="89" t="s">
        <v>432</v>
      </c>
      <c r="R2" s="90" t="s">
        <v>454</v>
      </c>
      <c r="S2" s="90" t="s">
        <v>433</v>
      </c>
      <c r="T2" s="90" t="s">
        <v>434</v>
      </c>
      <c r="U2" s="90" t="s">
        <v>436</v>
      </c>
      <c r="V2" s="90" t="s">
        <v>435</v>
      </c>
      <c r="W2" s="90" t="s">
        <v>453</v>
      </c>
      <c r="X2" s="90" t="s">
        <v>455</v>
      </c>
      <c r="Y2" s="91"/>
      <c r="Z2" s="90" t="s">
        <v>1227</v>
      </c>
      <c r="AA2" s="90" t="s">
        <v>1228</v>
      </c>
      <c r="AB2" s="90" t="s">
        <v>452</v>
      </c>
      <c r="AC2" s="92" t="s">
        <v>1226</v>
      </c>
    </row>
    <row r="3" spans="1:29">
      <c r="A3" s="81" t="s">
        <v>1142</v>
      </c>
      <c r="B3" s="81" t="s">
        <v>160</v>
      </c>
      <c r="C3" s="82">
        <v>37787</v>
      </c>
      <c r="D3" s="81" t="s">
        <v>99</v>
      </c>
      <c r="E3" s="77" t="s">
        <v>293</v>
      </c>
      <c r="F3" s="81">
        <v>90</v>
      </c>
      <c r="G3" s="81">
        <v>0</v>
      </c>
      <c r="H3" s="81">
        <v>0</v>
      </c>
      <c r="I3" s="81">
        <v>0</v>
      </c>
      <c r="J3" s="81">
        <v>0</v>
      </c>
      <c r="K3" s="81">
        <v>0</v>
      </c>
      <c r="L3" s="81">
        <v>0</v>
      </c>
      <c r="M3" s="81">
        <v>0</v>
      </c>
      <c r="N3" s="81">
        <v>0</v>
      </c>
      <c r="Q3" s="96" t="s">
        <v>438</v>
      </c>
      <c r="R3" s="97">
        <f>SUMIFS($F$2:F1001,$C$2:C1001,"&gt;="&amp;Z3,$C$2:C1001,"&lt;="&amp;AA3)</f>
        <v>2451</v>
      </c>
      <c r="S3" s="97">
        <f>SUMIFS($G$2:G1001,$C$2:C1001,"&gt;="&amp;Z3,$C$2:C1001,"&lt;="&amp;AA3)</f>
        <v>13</v>
      </c>
      <c r="T3" s="97">
        <f>SUMIFS($H$2:H1001,$C$2:C1001,"&gt;="&amp;Z3,$C$2:C1001,"&lt;="&amp;AA3)</f>
        <v>0</v>
      </c>
      <c r="U3" s="97">
        <f>SUMIFS($I$2:I1001,$C$2:C1001,"&gt;="&amp;Z3,$C$2:C1001,"&lt;="&amp;AA3)-V3</f>
        <v>0</v>
      </c>
      <c r="V3" s="97">
        <f>SUMIFS($J$2:J1001,$C$2:C1001,"&gt;="&amp;Z3,$C$2:C1001,"&lt;="&amp;AA3)</f>
        <v>0</v>
      </c>
      <c r="W3" s="97">
        <f>COUNTIFS($C$2:C1001,"&gt;="&amp;Z3,$C$2:C1001,"&lt;="&amp;AA3)</f>
        <v>30</v>
      </c>
      <c r="X3" s="107">
        <f>R3/IF(W3=0,1,W3)</f>
        <v>81.7</v>
      </c>
      <c r="Y3" s="131">
        <f t="shared" ref="Y3:Y16" si="0">X3*10</f>
        <v>817</v>
      </c>
      <c r="Z3" s="98">
        <v>37469</v>
      </c>
      <c r="AA3" s="98">
        <v>37802</v>
      </c>
      <c r="AB3" s="97">
        <f t="shared" ref="AB3:AB16" si="1">SUM(S3*$S$1,T3*$T$1,U3*$U$1,V3*$V$1)</f>
        <v>650</v>
      </c>
      <c r="AC3" s="111">
        <f t="shared" ref="AC3:AC16" si="2">AB3/10</f>
        <v>65</v>
      </c>
    </row>
    <row r="4" spans="1:29">
      <c r="A4" s="81" t="s">
        <v>1142</v>
      </c>
      <c r="B4" s="81" t="s">
        <v>117</v>
      </c>
      <c r="C4" s="82">
        <v>37773</v>
      </c>
      <c r="D4" s="81" t="s">
        <v>99</v>
      </c>
      <c r="E4" s="77" t="s">
        <v>69</v>
      </c>
      <c r="F4" s="81">
        <v>60</v>
      </c>
      <c r="G4" s="81">
        <v>0</v>
      </c>
      <c r="H4" s="81">
        <v>0</v>
      </c>
      <c r="I4" s="81">
        <v>0</v>
      </c>
      <c r="J4" s="81">
        <v>0</v>
      </c>
      <c r="K4" s="81">
        <v>0</v>
      </c>
      <c r="L4" s="81">
        <v>0</v>
      </c>
      <c r="M4" s="81">
        <v>0</v>
      </c>
      <c r="N4" s="81">
        <v>0</v>
      </c>
      <c r="Q4" s="99" t="s">
        <v>439</v>
      </c>
      <c r="R4" s="97">
        <f>SUMIFS($F$2:F1002,$C$2:C1002,"&gt;="&amp;Z4,$C$2:C1002,"&lt;="&amp;AA4)</f>
        <v>3415</v>
      </c>
      <c r="S4" s="97">
        <f>SUMIFS($G$2:G1002,$C$2:C1002,"&gt;="&amp;Z4,$C$2:C1002,"&lt;="&amp;AA4)</f>
        <v>20</v>
      </c>
      <c r="T4" s="97">
        <f>SUMIFS($H$2:H1002,$C$2:C1002,"&gt;="&amp;Z4,$C$2:C1002,"&lt;="&amp;AA4)</f>
        <v>0</v>
      </c>
      <c r="U4" s="97">
        <f>SUMIFS($I$2:I1002,$C$2:C1002,"&gt;="&amp;Z4,$C$2:C1002,"&lt;="&amp;AA4)-V4</f>
        <v>4</v>
      </c>
      <c r="V4" s="97">
        <f>SUMIFS($J$2:J1002,$C$2:C1002,"&gt;="&amp;Z4,$C$2:C1002,"&lt;="&amp;AA4)</f>
        <v>1</v>
      </c>
      <c r="W4" s="97">
        <f>COUNTIFS($C$2:C1002,"&gt;="&amp;Z4,$C$2:C1002,"&lt;="&amp;AA4)</f>
        <v>46</v>
      </c>
      <c r="X4" s="107">
        <f>R4/IF(W4=0,1,W4)</f>
        <v>74.239130434782609</v>
      </c>
      <c r="Y4" s="131">
        <f t="shared" si="0"/>
        <v>742.39130434782612</v>
      </c>
      <c r="Z4" s="98">
        <v>37834</v>
      </c>
      <c r="AA4" s="98">
        <v>38168</v>
      </c>
      <c r="AB4" s="97">
        <f t="shared" si="1"/>
        <v>1008</v>
      </c>
      <c r="AC4" s="111">
        <f t="shared" si="2"/>
        <v>100.8</v>
      </c>
    </row>
    <row r="5" spans="1:29">
      <c r="A5" s="81" t="s">
        <v>1142</v>
      </c>
      <c r="B5" s="81" t="s">
        <v>108</v>
      </c>
      <c r="C5" s="82">
        <v>37765</v>
      </c>
      <c r="D5" s="81" t="s">
        <v>99</v>
      </c>
      <c r="E5" s="77" t="s">
        <v>115</v>
      </c>
      <c r="F5" s="81">
        <f>90-46</f>
        <v>44</v>
      </c>
      <c r="G5" s="81">
        <v>2</v>
      </c>
      <c r="H5" s="81">
        <v>0</v>
      </c>
      <c r="I5" s="81">
        <v>0</v>
      </c>
      <c r="J5" s="81">
        <v>0</v>
      </c>
      <c r="K5" s="81">
        <v>0</v>
      </c>
      <c r="L5" s="81">
        <v>0</v>
      </c>
      <c r="M5" s="81">
        <v>0</v>
      </c>
      <c r="N5" s="81">
        <v>0</v>
      </c>
      <c r="Q5" s="96" t="s">
        <v>440</v>
      </c>
      <c r="R5" s="97">
        <f>SUMIFS($F$2:F1003,$C$2:C1003,"&gt;="&amp;Z5,$C$2:C1003,"&lt;="&amp;AA5)</f>
        <v>3711</v>
      </c>
      <c r="S5" s="97">
        <f>SUMIFS($G$2:G1003,$C$2:C1003,"&gt;="&amp;Z5,$C$2:C1003,"&lt;="&amp;AA5)</f>
        <v>17</v>
      </c>
      <c r="T5" s="97">
        <f>SUMIFS($H$2:H1003,$C$2:C1003,"&gt;="&amp;Z5,$C$2:C1003,"&lt;="&amp;AA5)</f>
        <v>1</v>
      </c>
      <c r="U5" s="97">
        <f>SUMIFS($I$2:I1003,$C$2:C1003,"&gt;="&amp;Z5,$C$2:C1003,"&lt;="&amp;AA5)-V5</f>
        <v>25</v>
      </c>
      <c r="V5" s="97">
        <f>SUMIFS($J$2:J1003,$C$2:C1003,"&gt;="&amp;Z5,$C$2:C1003,"&lt;="&amp;AA5)</f>
        <v>41</v>
      </c>
      <c r="W5" s="97">
        <f>COUNTIFS($C$2:C1003,"&gt;="&amp;Z5,$C$2:C1003,"&lt;="&amp;AA5)</f>
        <v>46</v>
      </c>
      <c r="X5" s="107">
        <f>R5/IF(W5=0,1,W5)</f>
        <v>80.673913043478265</v>
      </c>
      <c r="Y5" s="131">
        <f t="shared" si="0"/>
        <v>806.73913043478262</v>
      </c>
      <c r="Z5" s="98">
        <v>38200</v>
      </c>
      <c r="AA5" s="98">
        <v>38533</v>
      </c>
      <c r="AB5" s="97">
        <f t="shared" si="1"/>
        <v>1059</v>
      </c>
      <c r="AC5" s="111">
        <f t="shared" si="2"/>
        <v>105.9</v>
      </c>
    </row>
    <row r="6" spans="1:29">
      <c r="A6" s="81" t="s">
        <v>1142</v>
      </c>
      <c r="B6" s="81" t="s">
        <v>102</v>
      </c>
      <c r="C6" s="82">
        <v>37724</v>
      </c>
      <c r="D6" s="81" t="s">
        <v>99</v>
      </c>
      <c r="E6" s="77" t="s">
        <v>131</v>
      </c>
      <c r="F6" s="81">
        <v>14</v>
      </c>
      <c r="G6" s="81">
        <v>0</v>
      </c>
      <c r="H6" s="81">
        <v>0</v>
      </c>
      <c r="I6" s="81">
        <v>0</v>
      </c>
      <c r="J6" s="81">
        <v>0</v>
      </c>
      <c r="K6" s="81">
        <v>0</v>
      </c>
      <c r="L6" s="81">
        <v>0</v>
      </c>
      <c r="M6" s="81">
        <v>0</v>
      </c>
      <c r="N6" s="81">
        <v>0</v>
      </c>
      <c r="Q6" s="96" t="s">
        <v>441</v>
      </c>
      <c r="R6" s="97">
        <f>SUMIFS($F$2:F1004,$C$2:C1004,"&gt;="&amp;Z6,$C$2:C1004,"&lt;="&amp;AA6)</f>
        <v>4283</v>
      </c>
      <c r="S6" s="97">
        <f>SUMIFS($G$2:G1004,$C$2:C1004,"&gt;="&amp;Z6,$C$2:C1004,"&lt;="&amp;AA6)</f>
        <v>23</v>
      </c>
      <c r="T6" s="97">
        <f>SUMIFS($H$2:H1004,$C$2:C1004,"&gt;="&amp;Z6,$C$2:C1004,"&lt;="&amp;AA6)</f>
        <v>3</v>
      </c>
      <c r="U6" s="97">
        <f>SUMIFS($I$2:I1004,$C$2:C1004,"&gt;="&amp;Z6,$C$2:C1004,"&lt;="&amp;AA6)-V6</f>
        <v>62</v>
      </c>
      <c r="V6" s="97">
        <f>SUMIFS($J$2:J1004,$C$2:C1004,"&gt;="&amp;Z6,$C$2:C1004,"&lt;="&amp;AA6)</f>
        <v>43</v>
      </c>
      <c r="W6" s="97">
        <f>COUNTIFS($C$2:C1004,"&gt;="&amp;Z6,$C$2:C1004,"&lt;="&amp;AA6)</f>
        <v>51</v>
      </c>
      <c r="X6" s="107">
        <f t="shared" ref="X6:X16" si="3">R6/IF(W6=0,1,W6)</f>
        <v>83.980392156862749</v>
      </c>
      <c r="Y6" s="131">
        <f t="shared" si="0"/>
        <v>839.80392156862752</v>
      </c>
      <c r="Z6" s="98">
        <v>38565</v>
      </c>
      <c r="AA6" s="98">
        <v>38898</v>
      </c>
      <c r="AB6" s="97">
        <f t="shared" si="1"/>
        <v>1444</v>
      </c>
      <c r="AC6" s="111">
        <f t="shared" si="2"/>
        <v>144.4</v>
      </c>
    </row>
    <row r="7" spans="1:29">
      <c r="A7" s="81" t="s">
        <v>1142</v>
      </c>
      <c r="B7" s="81" t="s">
        <v>144</v>
      </c>
      <c r="C7" s="82">
        <v>37717</v>
      </c>
      <c r="D7" s="81" t="s">
        <v>99</v>
      </c>
      <c r="E7" s="77" t="s">
        <v>17</v>
      </c>
      <c r="F7" s="81">
        <v>90</v>
      </c>
      <c r="G7" s="81">
        <v>0</v>
      </c>
      <c r="H7" s="81">
        <v>0</v>
      </c>
      <c r="I7" s="81">
        <v>0</v>
      </c>
      <c r="J7" s="81">
        <v>0</v>
      </c>
      <c r="K7" s="81">
        <v>0</v>
      </c>
      <c r="L7" s="81">
        <v>0</v>
      </c>
      <c r="M7" s="81">
        <v>0</v>
      </c>
      <c r="N7" s="81">
        <v>0</v>
      </c>
      <c r="Q7" s="96" t="s">
        <v>442</v>
      </c>
      <c r="R7" s="97">
        <f>SUMIFS($F$2:F1005,$C$2:C1005,"&gt;="&amp;Z7,$C$2:C1005,"&lt;="&amp;AA7)</f>
        <v>4197</v>
      </c>
      <c r="S7" s="97">
        <f>SUMIFS($G$2:G1005,$C$2:C1005,"&gt;="&amp;Z7,$C$2:C1005,"&lt;="&amp;AA7)</f>
        <v>20</v>
      </c>
      <c r="T7" s="97">
        <f>SUMIFS($H$2:H1005,$C$2:C1005,"&gt;="&amp;Z7,$C$2:C1005,"&lt;="&amp;AA7)</f>
        <v>6</v>
      </c>
      <c r="U7" s="97">
        <f>SUMIFS($I$2:I1005,$C$2:C1005,"&gt;="&amp;Z7,$C$2:C1005,"&lt;="&amp;AA7)-V7</f>
        <v>68</v>
      </c>
      <c r="V7" s="97">
        <f>SUMIFS($J$2:J1005,$C$2:C1005,"&gt;="&amp;Z7,$C$2:C1005,"&lt;="&amp;AA7)</f>
        <v>52</v>
      </c>
      <c r="W7" s="97">
        <f>COUNTIFS($C$2:C1005,"&gt;="&amp;Z7,$C$2:C1005,"&lt;="&amp;AA7)</f>
        <v>49</v>
      </c>
      <c r="X7" s="107">
        <f t="shared" si="3"/>
        <v>85.65306122448979</v>
      </c>
      <c r="Y7" s="131">
        <f t="shared" si="0"/>
        <v>856.53061224489784</v>
      </c>
      <c r="Z7" s="98">
        <v>38930</v>
      </c>
      <c r="AA7" s="98">
        <v>39263</v>
      </c>
      <c r="AB7" s="97">
        <f t="shared" si="1"/>
        <v>1396</v>
      </c>
      <c r="AC7" s="111">
        <f t="shared" si="2"/>
        <v>139.6</v>
      </c>
    </row>
    <row r="8" spans="1:29">
      <c r="A8" s="81" t="s">
        <v>1142</v>
      </c>
      <c r="B8" s="81" t="s">
        <v>461</v>
      </c>
      <c r="C8" s="82">
        <v>37702</v>
      </c>
      <c r="D8" s="81" t="s">
        <v>99</v>
      </c>
      <c r="E8" s="77" t="s">
        <v>33</v>
      </c>
      <c r="F8" s="81">
        <v>90</v>
      </c>
      <c r="G8" s="81">
        <v>0</v>
      </c>
      <c r="H8" s="81">
        <v>0</v>
      </c>
      <c r="I8" s="81">
        <v>0</v>
      </c>
      <c r="J8" s="81">
        <v>0</v>
      </c>
      <c r="K8" s="81">
        <v>0</v>
      </c>
      <c r="L8" s="81">
        <v>0</v>
      </c>
      <c r="M8" s="81">
        <v>0</v>
      </c>
      <c r="N8" s="81">
        <v>0</v>
      </c>
      <c r="Q8" s="96" t="s">
        <v>443</v>
      </c>
      <c r="R8" s="97">
        <f>SUMIFS($F$2:F1006,$C$2:C1006,"&gt;="&amp;Z8,$C$2:C1006,"&lt;="&amp;AA8)</f>
        <v>4358</v>
      </c>
      <c r="S8" s="97">
        <f>SUMIFS($G$2:G1006,$C$2:C1006,"&gt;="&amp;Z8,$C$2:C1006,"&lt;="&amp;AA8)</f>
        <v>37</v>
      </c>
      <c r="T8" s="97">
        <f>SUMIFS($H$2:H1006,$C$2:C1006,"&gt;="&amp;Z8,$C$2:C1006,"&lt;="&amp;AA8)</f>
        <v>5</v>
      </c>
      <c r="U8" s="97">
        <f>SUMIFS($I$2:I1006,$C$2:C1006,"&gt;="&amp;Z8,$C$2:C1006,"&lt;="&amp;AA8)-V8</f>
        <v>71</v>
      </c>
      <c r="V8" s="97">
        <f>SUMIFS($J$2:J1006,$C$2:C1006,"&gt;="&amp;Z8,$C$2:C1006,"&lt;="&amp;AA8)</f>
        <v>90</v>
      </c>
      <c r="W8" s="97">
        <f>COUNTIFS($C$2:C1006,"&gt;="&amp;Z8,$C$2:C1006,"&lt;="&amp;AA8)</f>
        <v>62</v>
      </c>
      <c r="X8" s="107">
        <f t="shared" si="3"/>
        <v>70.290322580645167</v>
      </c>
      <c r="Y8" s="131">
        <f t="shared" si="0"/>
        <v>702.9032258064517</v>
      </c>
      <c r="Z8" s="98">
        <v>39295</v>
      </c>
      <c r="AA8" s="98">
        <v>39629</v>
      </c>
      <c r="AB8" s="97">
        <f t="shared" si="1"/>
        <v>2381</v>
      </c>
      <c r="AC8" s="111">
        <f t="shared" si="2"/>
        <v>238.1</v>
      </c>
    </row>
    <row r="9" spans="1:29">
      <c r="A9" s="81" t="s">
        <v>1142</v>
      </c>
      <c r="B9" s="81" t="s">
        <v>126</v>
      </c>
      <c r="C9" s="82">
        <v>37696</v>
      </c>
      <c r="D9" s="81" t="s">
        <v>99</v>
      </c>
      <c r="E9" s="77" t="s">
        <v>64</v>
      </c>
      <c r="F9" s="81">
        <v>90</v>
      </c>
      <c r="G9" s="81">
        <v>0</v>
      </c>
      <c r="H9" s="81">
        <v>0</v>
      </c>
      <c r="I9" s="81">
        <v>0</v>
      </c>
      <c r="J9" s="81">
        <v>0</v>
      </c>
      <c r="K9" s="81">
        <v>0</v>
      </c>
      <c r="L9" s="81">
        <v>0</v>
      </c>
      <c r="M9" s="81">
        <v>0</v>
      </c>
      <c r="N9" s="81">
        <v>0</v>
      </c>
      <c r="Q9" s="96" t="s">
        <v>444</v>
      </c>
      <c r="R9" s="97">
        <f>SUMIFS($F$2:F1007,$C$2:C1007,"&gt;="&amp;Z9,$C$2:C1007,"&lt;="&amp;AA9)</f>
        <v>3674</v>
      </c>
      <c r="S9" s="97">
        <f>SUMIFS($G$2:G1007,$C$2:C1007,"&gt;="&amp;Z9,$C$2:C1007,"&lt;="&amp;AA9)</f>
        <v>22</v>
      </c>
      <c r="T9" s="97">
        <f>SUMIFS($H$2:H1007,$C$2:C1007,"&gt;="&amp;Z9,$C$2:C1007,"&lt;="&amp;AA9)</f>
        <v>6</v>
      </c>
      <c r="U9" s="97">
        <f>SUMIFS($I$2:I1007,$C$2:C1007,"&gt;="&amp;Z9,$C$2:C1007,"&lt;="&amp;AA9)-V9</f>
        <v>74</v>
      </c>
      <c r="V9" s="97">
        <f>SUMIFS($J$2:J1007,$C$2:C1007,"&gt;="&amp;Z9,$C$2:C1007,"&lt;="&amp;AA9)</f>
        <v>55</v>
      </c>
      <c r="W9" s="97">
        <f>COUNTIFS($C$2:C1007,"&gt;="&amp;Z9,$C$2:C1007,"&lt;="&amp;AA9)</f>
        <v>52</v>
      </c>
      <c r="X9" s="107">
        <f t="shared" si="3"/>
        <v>70.65384615384616</v>
      </c>
      <c r="Y9" s="131">
        <f t="shared" si="0"/>
        <v>706.53846153846166</v>
      </c>
      <c r="Z9" s="98">
        <v>39661</v>
      </c>
      <c r="AA9" s="98">
        <v>39994</v>
      </c>
      <c r="AB9" s="97">
        <f t="shared" si="1"/>
        <v>1514</v>
      </c>
      <c r="AC9" s="111">
        <f t="shared" si="2"/>
        <v>151.4</v>
      </c>
    </row>
    <row r="10" spans="1:29">
      <c r="A10" s="81" t="s">
        <v>1142</v>
      </c>
      <c r="B10" s="81" t="s">
        <v>105</v>
      </c>
      <c r="C10" s="82">
        <v>37682</v>
      </c>
      <c r="D10" s="81" t="s">
        <v>99</v>
      </c>
      <c r="E10" s="77" t="s">
        <v>63</v>
      </c>
      <c r="F10" s="81">
        <v>90</v>
      </c>
      <c r="G10" s="81">
        <v>1</v>
      </c>
      <c r="H10" s="81">
        <v>0</v>
      </c>
      <c r="I10" s="81">
        <v>0</v>
      </c>
      <c r="J10" s="81">
        <v>0</v>
      </c>
      <c r="K10" s="81">
        <v>0</v>
      </c>
      <c r="L10" s="81">
        <v>0</v>
      </c>
      <c r="M10" s="81">
        <v>0</v>
      </c>
      <c r="N10" s="81">
        <v>0</v>
      </c>
      <c r="Q10" s="96" t="s">
        <v>445</v>
      </c>
      <c r="R10" s="97">
        <f>SUMIFS($F$2:F1008,$C$2:C1008,"&gt;="&amp;Z10,$C$2:C1008,"&lt;="&amp;AA10)</f>
        <v>2981</v>
      </c>
      <c r="S10" s="97">
        <f>SUMIFS($G$2:G1008,$C$2:C1008,"&gt;="&amp;Z10,$C$2:C1008,"&lt;="&amp;AA10)</f>
        <v>24</v>
      </c>
      <c r="T10" s="97">
        <f>SUMIFS($H$2:H1008,$C$2:C1008,"&gt;="&amp;Z10,$C$2:C1008,"&lt;="&amp;AA10)</f>
        <v>3</v>
      </c>
      <c r="U10" s="97">
        <f>SUMIFS($I$2:I1008,$C$2:C1008,"&gt;="&amp;Z10,$C$2:C1008,"&lt;="&amp;AA10)-V10</f>
        <v>83</v>
      </c>
      <c r="V10" s="97">
        <f>SUMIFS($J$2:J1008,$C$2:C1008,"&gt;="&amp;Z10,$C$2:C1008,"&lt;="&amp;AA10)</f>
        <v>49</v>
      </c>
      <c r="W10" s="97">
        <f>COUNTIFS($C$2:C1008,"&gt;="&amp;Z10,$C$2:C1008,"&lt;="&amp;AA10)</f>
        <v>47</v>
      </c>
      <c r="X10" s="107">
        <f t="shared" si="3"/>
        <v>63.425531914893618</v>
      </c>
      <c r="Y10" s="131">
        <f t="shared" si="0"/>
        <v>634.25531914893622</v>
      </c>
      <c r="Z10" s="98">
        <v>40026</v>
      </c>
      <c r="AA10" s="98">
        <v>40359</v>
      </c>
      <c r="AB10" s="97">
        <f t="shared" si="1"/>
        <v>1539</v>
      </c>
      <c r="AC10" s="111">
        <f t="shared" si="2"/>
        <v>153.9</v>
      </c>
    </row>
    <row r="11" spans="1:29">
      <c r="A11" s="81" t="s">
        <v>1142</v>
      </c>
      <c r="B11" s="81" t="s">
        <v>195</v>
      </c>
      <c r="C11" s="82">
        <v>37675</v>
      </c>
      <c r="D11" s="81" t="s">
        <v>99</v>
      </c>
      <c r="E11" s="77" t="s">
        <v>29</v>
      </c>
      <c r="F11" s="81">
        <v>77</v>
      </c>
      <c r="G11" s="81">
        <v>0</v>
      </c>
      <c r="H11" s="81">
        <v>0</v>
      </c>
      <c r="I11" s="81">
        <v>0</v>
      </c>
      <c r="J11" s="81">
        <v>0</v>
      </c>
      <c r="K11" s="81">
        <v>0</v>
      </c>
      <c r="L11" s="81">
        <v>0</v>
      </c>
      <c r="M11" s="81">
        <v>0</v>
      </c>
      <c r="N11" s="81">
        <v>0</v>
      </c>
      <c r="Q11" s="96" t="s">
        <v>446</v>
      </c>
      <c r="R11" s="97">
        <f>SUMIFS($F$2:F1009,$C$2:C1009,"&gt;="&amp;Z11,$C$2:C1009,"&lt;="&amp;AA11)</f>
        <v>3414</v>
      </c>
      <c r="S11" s="97">
        <f>SUMIFS($G$2:G1009,$C$2:C1009,"&gt;="&amp;Z11,$C$2:C1009,"&lt;="&amp;AA11)</f>
        <v>13</v>
      </c>
      <c r="T11" s="97">
        <f>SUMIFS($H$2:H1009,$C$2:C1009,"&gt;="&amp;Z11,$C$2:C1009,"&lt;="&amp;AA11)</f>
        <v>4</v>
      </c>
      <c r="U11" s="97">
        <f>SUMIFS($I$2:I1009,$C$2:C1009,"&gt;="&amp;Z11,$C$2:C1009,"&lt;="&amp;AA11)-V11</f>
        <v>88</v>
      </c>
      <c r="V11" s="97">
        <f>SUMIFS($J$2:J1009,$C$2:C1009,"&gt;="&amp;Z11,$C$2:C1009,"&lt;="&amp;AA11)</f>
        <v>48</v>
      </c>
      <c r="W11" s="97">
        <f>COUNTIFS($C$2:C1009,"&gt;="&amp;Z11,$C$2:C1009,"&lt;="&amp;AA11)</f>
        <v>55</v>
      </c>
      <c r="X11" s="107">
        <f t="shared" si="3"/>
        <v>62.072727272727271</v>
      </c>
      <c r="Y11" s="131">
        <f t="shared" si="0"/>
        <v>620.72727272727275</v>
      </c>
      <c r="Z11" s="98">
        <v>40391</v>
      </c>
      <c r="AA11" s="98">
        <v>40724</v>
      </c>
      <c r="AB11" s="97">
        <f t="shared" si="1"/>
        <v>1010</v>
      </c>
      <c r="AC11" s="111">
        <f t="shared" si="2"/>
        <v>101</v>
      </c>
    </row>
    <row r="12" spans="1:29">
      <c r="A12" s="81" t="s">
        <v>1142</v>
      </c>
      <c r="B12" s="81" t="s">
        <v>114</v>
      </c>
      <c r="C12" s="82">
        <v>37668</v>
      </c>
      <c r="D12" s="81" t="s">
        <v>99</v>
      </c>
      <c r="E12" s="77" t="s">
        <v>63</v>
      </c>
      <c r="F12" s="81">
        <v>75</v>
      </c>
      <c r="G12" s="81">
        <v>0</v>
      </c>
      <c r="H12" s="81">
        <v>0</v>
      </c>
      <c r="I12" s="81">
        <v>0</v>
      </c>
      <c r="J12" s="81">
        <v>0</v>
      </c>
      <c r="K12" s="81">
        <v>0</v>
      </c>
      <c r="L12" s="81">
        <v>0</v>
      </c>
      <c r="M12" s="81">
        <v>0</v>
      </c>
      <c r="N12" s="81">
        <v>0</v>
      </c>
      <c r="Q12" s="96" t="s">
        <v>447</v>
      </c>
      <c r="R12" s="97">
        <f>SUMIFS($F$2:F1010,$C$2:C1010,"&gt;="&amp;Z12,$C$2:C1010,"&lt;="&amp;AA12)</f>
        <v>3467</v>
      </c>
      <c r="S12" s="97">
        <f>SUMIFS($G$2:G1010,$C$2:C1010,"&gt;="&amp;Z12,$C$2:C1010,"&lt;="&amp;AA12)</f>
        <v>14</v>
      </c>
      <c r="T12" s="97">
        <f>SUMIFS($H$2:H1010,$C$2:C1010,"&gt;="&amp;Z12,$C$2:C1010,"&lt;="&amp;AA12)</f>
        <v>12</v>
      </c>
      <c r="U12" s="97">
        <f>SUMIFS($I$2:I1010,$C$2:C1010,"&gt;="&amp;Z12,$C$2:C1010,"&lt;="&amp;AA12)-V12</f>
        <v>76</v>
      </c>
      <c r="V12" s="97">
        <f>SUMIFS($J$2:J1010,$C$2:C1010,"&gt;="&amp;Z12,$C$2:C1010,"&lt;="&amp;AA12)</f>
        <v>46</v>
      </c>
      <c r="W12" s="97">
        <f>COUNTIFS($C$2:C1010,"&gt;="&amp;Z12,$C$2:C1010,"&lt;="&amp;AA12)</f>
        <v>70</v>
      </c>
      <c r="X12" s="107">
        <f t="shared" si="3"/>
        <v>49.528571428571432</v>
      </c>
      <c r="Y12" s="131">
        <f t="shared" si="0"/>
        <v>495.28571428571433</v>
      </c>
      <c r="Z12" s="98">
        <v>40756</v>
      </c>
      <c r="AA12" s="98">
        <v>41090</v>
      </c>
      <c r="AB12" s="97">
        <f t="shared" si="1"/>
        <v>1200</v>
      </c>
      <c r="AC12" s="111">
        <f t="shared" si="2"/>
        <v>120</v>
      </c>
    </row>
    <row r="13" spans="1:29">
      <c r="A13" s="81" t="s">
        <v>1142</v>
      </c>
      <c r="B13" s="81" t="s">
        <v>464</v>
      </c>
      <c r="C13" s="82">
        <v>37653</v>
      </c>
      <c r="D13" s="81" t="s">
        <v>99</v>
      </c>
      <c r="E13" s="77" t="s">
        <v>59</v>
      </c>
      <c r="F13" s="81">
        <v>90</v>
      </c>
      <c r="G13" s="81">
        <v>1</v>
      </c>
      <c r="H13" s="81">
        <v>0</v>
      </c>
      <c r="I13" s="81">
        <v>0</v>
      </c>
      <c r="J13" s="81">
        <v>0</v>
      </c>
      <c r="K13" s="81">
        <v>0</v>
      </c>
      <c r="L13" s="81">
        <v>0</v>
      </c>
      <c r="M13" s="81">
        <v>1</v>
      </c>
      <c r="N13" s="81">
        <v>0</v>
      </c>
      <c r="Q13" s="96" t="s">
        <v>448</v>
      </c>
      <c r="R13" s="97">
        <f>SUMIFS($F$2:F1011,$C$2:C1011,"&gt;="&amp;Z13,$C$2:C1011,"&lt;="&amp;AA13)</f>
        <v>5075</v>
      </c>
      <c r="S13" s="97">
        <f>SUMIFS($G$2:G1011,$C$2:C1011,"&gt;="&amp;Z13,$C$2:C1011,"&lt;="&amp;AA13)</f>
        <v>27</v>
      </c>
      <c r="T13" s="97">
        <f>SUMIFS($H$2:H1011,$C$2:C1011,"&gt;="&amp;Z13,$C$2:C1011,"&lt;="&amp;AA13)</f>
        <v>8</v>
      </c>
      <c r="U13" s="97">
        <f>SUMIFS($I$2:I1011,$C$2:C1011,"&gt;="&amp;Z13,$C$2:C1011,"&lt;="&amp;AA13)-V13</f>
        <v>80</v>
      </c>
      <c r="V13" s="97">
        <f>SUMIFS($J$2:J1011,$C$2:C1011,"&gt;="&amp;Z13,$C$2:C1011,"&lt;="&amp;AA13)</f>
        <v>70</v>
      </c>
      <c r="W13" s="97">
        <f>COUNTIFS($C$2:C1011,"&gt;="&amp;Z13,$C$2:C1011,"&lt;="&amp;AA13)</f>
        <v>79</v>
      </c>
      <c r="X13" s="107">
        <f t="shared" si="3"/>
        <v>64.240506329113927</v>
      </c>
      <c r="Y13" s="131">
        <f t="shared" si="0"/>
        <v>642.4050632911393</v>
      </c>
      <c r="Z13" s="98">
        <v>41122</v>
      </c>
      <c r="AA13" s="98">
        <v>41455</v>
      </c>
      <c r="AB13" s="97">
        <f t="shared" si="1"/>
        <v>1870</v>
      </c>
      <c r="AC13" s="111">
        <f t="shared" si="2"/>
        <v>187</v>
      </c>
    </row>
    <row r="14" spans="1:29">
      <c r="A14" s="81" t="s">
        <v>1142</v>
      </c>
      <c r="B14" s="81" t="s">
        <v>111</v>
      </c>
      <c r="C14" s="82">
        <v>37646</v>
      </c>
      <c r="D14" s="81" t="s">
        <v>99</v>
      </c>
      <c r="E14" s="77" t="s">
        <v>40</v>
      </c>
      <c r="F14" s="81">
        <v>77</v>
      </c>
      <c r="G14" s="81">
        <v>0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Q14" s="96" t="s">
        <v>449</v>
      </c>
      <c r="R14" s="97">
        <f>SUMIFS($F$2:F1012,$C$2:C1012,"&gt;="&amp;Z14,$C$2:C1012,"&lt;="&amp;AA14)</f>
        <v>2661</v>
      </c>
      <c r="S14" s="97">
        <f>SUMIFS($G$2:G1012,$C$2:C1012,"&gt;="&amp;Z14,$C$2:C1012,"&lt;="&amp;AA14)</f>
        <v>13</v>
      </c>
      <c r="T14" s="97">
        <f>SUMIFS($H$2:H1012,$C$2:C1012,"&gt;="&amp;Z14,$C$2:C1012,"&lt;="&amp;AA14)</f>
        <v>6</v>
      </c>
      <c r="U14" s="97">
        <f>SUMIFS($I$2:I1012,$C$2:C1012,"&gt;="&amp;Z14,$C$2:C1012,"&lt;="&amp;AA14)-V14</f>
        <v>50</v>
      </c>
      <c r="V14" s="97">
        <f>SUMIFS($J$2:J1012,$C$2:C1012,"&gt;="&amp;Z14,$C$2:C1012,"&lt;="&amp;AA14)</f>
        <v>33</v>
      </c>
      <c r="W14" s="97">
        <f>COUNTIFS($C$2:C1012,"&gt;="&amp;Z14,$C$2:C1012,"&lt;="&amp;AA14)</f>
        <v>57</v>
      </c>
      <c r="X14" s="107">
        <f t="shared" si="3"/>
        <v>46.684210526315788</v>
      </c>
      <c r="Y14" s="131">
        <f t="shared" si="0"/>
        <v>466.84210526315786</v>
      </c>
      <c r="Z14" s="98">
        <v>41487</v>
      </c>
      <c r="AA14" s="98">
        <v>41820</v>
      </c>
      <c r="AB14" s="97">
        <f t="shared" si="1"/>
        <v>952</v>
      </c>
      <c r="AC14" s="111">
        <f t="shared" si="2"/>
        <v>95.2</v>
      </c>
    </row>
    <row r="15" spans="1:29">
      <c r="A15" s="81" t="s">
        <v>1142</v>
      </c>
      <c r="B15" s="81" t="s">
        <v>104</v>
      </c>
      <c r="C15" s="82">
        <v>37640</v>
      </c>
      <c r="D15" s="81" t="s">
        <v>99</v>
      </c>
      <c r="E15" s="77" t="s">
        <v>53</v>
      </c>
      <c r="F15" s="81">
        <v>90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Q15" s="96" t="s">
        <v>450</v>
      </c>
      <c r="R15" s="97">
        <f>SUMIFS($F$2:F1013,$C$2:C1013,"&gt;="&amp;Z15,$C$2:C1013,"&lt;="&amp;AA15)</f>
        <v>1701</v>
      </c>
      <c r="S15" s="97">
        <f>SUMIFS($G$2:G1013,$C$2:C1013,"&gt;="&amp;Z15,$C$2:C1013,"&lt;="&amp;AA15)</f>
        <v>5</v>
      </c>
      <c r="T15" s="97">
        <f>SUMIFS($H$2:H1013,$C$2:C1013,"&gt;="&amp;Z15,$C$2:C1013,"&lt;="&amp;AA15)</f>
        <v>1</v>
      </c>
      <c r="U15" s="97">
        <f>SUMIFS($I$2:I1013,$C$2:C1013,"&gt;="&amp;Z15,$C$2:C1013,"&lt;="&amp;AA15)-V15</f>
        <v>25</v>
      </c>
      <c r="V15" s="97">
        <f>SUMIFS($J$2:J1013,$C$2:C1013,"&gt;="&amp;Z15,$C$2:C1013,"&lt;="&amp;AA15)</f>
        <v>22</v>
      </c>
      <c r="W15" s="97">
        <f>COUNTIFS($C$2:C1013,"&gt;="&amp;Z15,$C$2:C1013,"&lt;="&amp;AA15)</f>
        <v>35</v>
      </c>
      <c r="X15" s="107">
        <f t="shared" si="3"/>
        <v>48.6</v>
      </c>
      <c r="Y15" s="131">
        <f t="shared" si="0"/>
        <v>486</v>
      </c>
      <c r="Z15" s="98">
        <v>41852</v>
      </c>
      <c r="AA15" s="98">
        <v>42185</v>
      </c>
      <c r="AB15" s="97">
        <f t="shared" si="1"/>
        <v>383</v>
      </c>
      <c r="AC15" s="111">
        <f t="shared" si="2"/>
        <v>38.299999999999997</v>
      </c>
    </row>
    <row r="16" spans="1:29" ht="16" thickBot="1">
      <c r="A16" s="81" t="s">
        <v>1142</v>
      </c>
      <c r="B16" s="81" t="s">
        <v>134</v>
      </c>
      <c r="C16" s="82">
        <v>37633</v>
      </c>
      <c r="D16" s="81" t="s">
        <v>99</v>
      </c>
      <c r="E16" s="77" t="s">
        <v>26</v>
      </c>
      <c r="F16" s="81">
        <v>90</v>
      </c>
      <c r="G16" s="81">
        <v>1</v>
      </c>
      <c r="H16" s="81">
        <v>0</v>
      </c>
      <c r="I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Q16" s="115" t="s">
        <v>451</v>
      </c>
      <c r="R16" s="116">
        <f>SUMIFS($F$2:F1014,$C$2:C1014,"&gt;="&amp;Z16,$C$2:C1014,"&lt;="&amp;AA16)</f>
        <v>2445</v>
      </c>
      <c r="S16" s="116">
        <f>SUMIFS($G$2:G1014,$C$2:C1014,"&gt;="&amp;Z16,$C$2:C1014,"&lt;="&amp;AA16)</f>
        <v>12</v>
      </c>
      <c r="T16" s="116">
        <f>SUMIFS($H$2:H1014,$C$2:C1014,"&gt;="&amp;Z16,$C$2:C1014,"&lt;="&amp;AA16)</f>
        <v>5</v>
      </c>
      <c r="U16" s="116">
        <f>SUMIFS($I$2:I1014,$C$2:C1014,"&gt;="&amp;Z16,$C$2:C1014,"&lt;="&amp;AA16)-V16</f>
        <v>43</v>
      </c>
      <c r="V16" s="116">
        <f>SUMIFS($J$2:J1014,$C$2:C1014,"&gt;="&amp;Z16,$C$2:C1014,"&lt;="&amp;AA16)</f>
        <v>32</v>
      </c>
      <c r="W16" s="116">
        <f>COUNTIFS($C$2:C1014,"&gt;="&amp;Z16,$C$2:C1014,"&lt;="&amp;AA16)</f>
        <v>44</v>
      </c>
      <c r="X16" s="117">
        <f t="shared" si="3"/>
        <v>55.56818181818182</v>
      </c>
      <c r="Y16" s="132">
        <f t="shared" si="0"/>
        <v>555.68181818181824</v>
      </c>
      <c r="Z16" s="118">
        <v>42217</v>
      </c>
      <c r="AA16" s="118">
        <v>42551</v>
      </c>
      <c r="AB16" s="116">
        <f t="shared" si="1"/>
        <v>871</v>
      </c>
      <c r="AC16" s="119">
        <f t="shared" si="2"/>
        <v>87.1</v>
      </c>
    </row>
    <row r="17" spans="1:14">
      <c r="A17" s="81" t="s">
        <v>1142</v>
      </c>
      <c r="B17" s="81" t="s">
        <v>155</v>
      </c>
      <c r="C17" s="82">
        <v>37626</v>
      </c>
      <c r="D17" s="81" t="s">
        <v>99</v>
      </c>
      <c r="E17" s="77" t="s">
        <v>501</v>
      </c>
      <c r="F17" s="81">
        <v>90</v>
      </c>
      <c r="G17" s="81">
        <v>2</v>
      </c>
      <c r="H17" s="81">
        <v>0</v>
      </c>
      <c r="I17" s="81">
        <v>0</v>
      </c>
      <c r="J17" s="81">
        <v>0</v>
      </c>
      <c r="K17" s="81">
        <v>0</v>
      </c>
      <c r="L17" s="81">
        <v>0</v>
      </c>
      <c r="M17" s="81">
        <v>0</v>
      </c>
      <c r="N17" s="81">
        <v>0</v>
      </c>
    </row>
    <row r="18" spans="1:14">
      <c r="A18" s="81" t="s">
        <v>1142</v>
      </c>
      <c r="B18" s="81" t="s">
        <v>100</v>
      </c>
      <c r="C18" s="82">
        <v>37611</v>
      </c>
      <c r="D18" s="81" t="s">
        <v>99</v>
      </c>
      <c r="E18" s="77" t="s">
        <v>40</v>
      </c>
      <c r="F18" s="81">
        <v>90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</row>
    <row r="19" spans="1:14">
      <c r="A19" s="81" t="s">
        <v>1142</v>
      </c>
      <c r="B19" s="81" t="s">
        <v>182</v>
      </c>
      <c r="C19" s="82">
        <v>37604</v>
      </c>
      <c r="D19" s="81" t="s">
        <v>99</v>
      </c>
      <c r="E19" s="77" t="s">
        <v>158</v>
      </c>
      <c r="F19" s="81">
        <v>90</v>
      </c>
      <c r="G19" s="81">
        <v>0</v>
      </c>
      <c r="H19" s="81">
        <v>0</v>
      </c>
      <c r="I19" s="81">
        <v>0</v>
      </c>
      <c r="J19" s="81">
        <v>0</v>
      </c>
      <c r="K19" s="81">
        <v>0</v>
      </c>
      <c r="L19" s="81">
        <v>0</v>
      </c>
      <c r="M19" s="81">
        <v>0</v>
      </c>
      <c r="N19" s="81">
        <v>0</v>
      </c>
    </row>
    <row r="20" spans="1:14">
      <c r="A20" s="81" t="s">
        <v>1142</v>
      </c>
      <c r="B20" s="81" t="s">
        <v>467</v>
      </c>
      <c r="C20" s="82">
        <v>37598</v>
      </c>
      <c r="D20" s="81" t="s">
        <v>99</v>
      </c>
      <c r="E20" s="77" t="s">
        <v>31</v>
      </c>
      <c r="F20" s="81">
        <v>90</v>
      </c>
      <c r="G20" s="81">
        <v>1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</row>
    <row r="21" spans="1:14">
      <c r="A21" s="81" t="s">
        <v>1142</v>
      </c>
      <c r="B21" s="81" t="s">
        <v>121</v>
      </c>
      <c r="C21" s="82">
        <v>37590</v>
      </c>
      <c r="D21" s="81" t="s">
        <v>99</v>
      </c>
      <c r="E21" s="77" t="s">
        <v>17</v>
      </c>
      <c r="F21" s="81">
        <v>55</v>
      </c>
      <c r="G21" s="81">
        <v>0</v>
      </c>
      <c r="H21" s="81">
        <v>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</row>
    <row r="22" spans="1:14">
      <c r="A22" s="81" t="s">
        <v>1142</v>
      </c>
      <c r="B22" s="81" t="s">
        <v>128</v>
      </c>
      <c r="C22" s="82">
        <v>37584</v>
      </c>
      <c r="D22" s="81" t="s">
        <v>99</v>
      </c>
      <c r="E22" s="77" t="s">
        <v>31</v>
      </c>
      <c r="F22" s="81">
        <v>90</v>
      </c>
      <c r="G22" s="81">
        <v>1</v>
      </c>
      <c r="H22" s="81">
        <v>0</v>
      </c>
      <c r="I22" s="81">
        <v>0</v>
      </c>
      <c r="J22" s="81">
        <v>0</v>
      </c>
      <c r="K22" s="81">
        <v>0</v>
      </c>
      <c r="L22" s="81">
        <v>0</v>
      </c>
      <c r="M22" s="81">
        <v>0</v>
      </c>
      <c r="N22" s="81">
        <v>0</v>
      </c>
    </row>
    <row r="23" spans="1:14">
      <c r="A23" s="81" t="s">
        <v>1142</v>
      </c>
      <c r="B23" s="81" t="s">
        <v>127</v>
      </c>
      <c r="C23" s="82">
        <v>37577</v>
      </c>
      <c r="D23" s="81" t="s">
        <v>99</v>
      </c>
      <c r="E23" s="77" t="s">
        <v>38</v>
      </c>
      <c r="F23" s="81">
        <v>90</v>
      </c>
      <c r="G23" s="81">
        <v>0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</row>
    <row r="24" spans="1:14">
      <c r="A24" s="81" t="s">
        <v>1142</v>
      </c>
      <c r="B24" s="81" t="s">
        <v>458</v>
      </c>
      <c r="C24" s="82">
        <v>37562</v>
      </c>
      <c r="D24" s="81" t="s">
        <v>99</v>
      </c>
      <c r="E24" s="77" t="s">
        <v>19</v>
      </c>
      <c r="F24" s="81">
        <v>90</v>
      </c>
      <c r="G24" s="81">
        <v>1</v>
      </c>
      <c r="H24" s="81">
        <v>0</v>
      </c>
      <c r="I24" s="81">
        <v>0</v>
      </c>
      <c r="J24" s="81">
        <v>0</v>
      </c>
      <c r="K24" s="81">
        <v>0</v>
      </c>
      <c r="L24" s="81">
        <v>0</v>
      </c>
      <c r="M24" s="81">
        <v>0</v>
      </c>
      <c r="N24" s="81">
        <v>0</v>
      </c>
    </row>
    <row r="25" spans="1:14">
      <c r="A25" s="81" t="s">
        <v>1142</v>
      </c>
      <c r="B25" s="81" t="s">
        <v>101</v>
      </c>
      <c r="C25" s="82">
        <v>37555</v>
      </c>
      <c r="D25" s="81" t="s">
        <v>99</v>
      </c>
      <c r="E25" s="77" t="s">
        <v>33</v>
      </c>
      <c r="F25" s="81">
        <v>90</v>
      </c>
      <c r="G25" s="81">
        <v>0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  <c r="M25" s="81">
        <v>1</v>
      </c>
      <c r="N25" s="81">
        <v>0</v>
      </c>
    </row>
    <row r="26" spans="1:14">
      <c r="A26" s="81" t="s">
        <v>1142</v>
      </c>
      <c r="B26" s="81" t="s">
        <v>138</v>
      </c>
      <c r="C26" s="82">
        <v>37548</v>
      </c>
      <c r="D26" s="81" t="s">
        <v>99</v>
      </c>
      <c r="E26" s="77" t="s">
        <v>22</v>
      </c>
      <c r="F26" s="81">
        <v>90</v>
      </c>
      <c r="G26" s="81">
        <v>0</v>
      </c>
      <c r="H26" s="81">
        <v>0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</row>
    <row r="27" spans="1:14">
      <c r="A27" s="81" t="s">
        <v>1142</v>
      </c>
      <c r="B27" s="81" t="s">
        <v>147</v>
      </c>
      <c r="C27" s="82">
        <v>37535</v>
      </c>
      <c r="D27" s="81" t="s">
        <v>99</v>
      </c>
      <c r="E27" s="77" t="s">
        <v>74</v>
      </c>
      <c r="F27" s="81">
        <v>90</v>
      </c>
      <c r="G27" s="81">
        <v>0</v>
      </c>
      <c r="H27" s="81">
        <v>0</v>
      </c>
      <c r="I27" s="81">
        <v>0</v>
      </c>
      <c r="J27" s="81">
        <v>0</v>
      </c>
      <c r="K27" s="81">
        <v>0</v>
      </c>
      <c r="L27" s="81">
        <v>0</v>
      </c>
      <c r="M27" s="81">
        <v>0</v>
      </c>
      <c r="N27" s="81">
        <v>0</v>
      </c>
    </row>
    <row r="28" spans="1:14">
      <c r="A28" s="81" t="s">
        <v>1142</v>
      </c>
      <c r="B28" s="81" t="s">
        <v>205</v>
      </c>
      <c r="C28" s="82">
        <v>37528</v>
      </c>
      <c r="D28" s="81" t="s">
        <v>99</v>
      </c>
      <c r="E28" s="77" t="s">
        <v>22</v>
      </c>
      <c r="F28" s="81">
        <v>90</v>
      </c>
      <c r="G28" s="81">
        <v>0</v>
      </c>
      <c r="H28" s="81">
        <v>0</v>
      </c>
      <c r="I28" s="81">
        <v>0</v>
      </c>
      <c r="J28" s="81">
        <v>0</v>
      </c>
      <c r="K28" s="81">
        <v>0</v>
      </c>
      <c r="L28" s="81">
        <v>0</v>
      </c>
      <c r="M28" s="81">
        <v>1</v>
      </c>
      <c r="N28" s="81">
        <v>0</v>
      </c>
    </row>
    <row r="29" spans="1:14">
      <c r="A29" s="81" t="s">
        <v>1142</v>
      </c>
      <c r="B29" s="81" t="s">
        <v>133</v>
      </c>
      <c r="C29" s="82">
        <v>37521</v>
      </c>
      <c r="D29" s="81" t="s">
        <v>99</v>
      </c>
      <c r="E29" s="77" t="s">
        <v>95</v>
      </c>
      <c r="F29" s="81">
        <v>90</v>
      </c>
      <c r="G29" s="81">
        <v>2</v>
      </c>
      <c r="H29" s="81">
        <v>0</v>
      </c>
      <c r="I29" s="81">
        <v>0</v>
      </c>
      <c r="J29" s="81">
        <v>0</v>
      </c>
      <c r="K29" s="81">
        <v>0</v>
      </c>
      <c r="L29" s="81">
        <v>0</v>
      </c>
      <c r="M29" s="81">
        <v>0</v>
      </c>
      <c r="N29" s="81">
        <v>0</v>
      </c>
    </row>
    <row r="30" spans="1:14">
      <c r="A30" s="81" t="s">
        <v>1142</v>
      </c>
      <c r="B30" s="81" t="s">
        <v>143</v>
      </c>
      <c r="C30" s="82">
        <v>37514</v>
      </c>
      <c r="D30" s="81" t="s">
        <v>99</v>
      </c>
      <c r="E30" s="77" t="s">
        <v>22</v>
      </c>
      <c r="F30" s="81">
        <v>90</v>
      </c>
      <c r="G30" s="81">
        <v>1</v>
      </c>
      <c r="H30" s="81">
        <v>0</v>
      </c>
      <c r="I30" s="81">
        <v>0</v>
      </c>
      <c r="J30" s="81">
        <v>0</v>
      </c>
      <c r="K30" s="81">
        <v>0</v>
      </c>
      <c r="L30" s="81">
        <v>0</v>
      </c>
      <c r="M30" s="81">
        <v>1</v>
      </c>
      <c r="N30" s="81">
        <v>1</v>
      </c>
    </row>
    <row r="31" spans="1:14">
      <c r="A31" s="81" t="s">
        <v>1142</v>
      </c>
      <c r="B31" s="81" t="s">
        <v>459</v>
      </c>
      <c r="C31" s="82">
        <v>37500</v>
      </c>
      <c r="D31" s="81" t="s">
        <v>99</v>
      </c>
      <c r="E31" s="77" t="s">
        <v>53</v>
      </c>
      <c r="F31" s="81">
        <v>90</v>
      </c>
      <c r="G31" s="81">
        <v>0</v>
      </c>
      <c r="H31" s="81">
        <v>0</v>
      </c>
      <c r="I31" s="81">
        <v>0</v>
      </c>
      <c r="J31" s="81">
        <v>0</v>
      </c>
      <c r="K31" s="81">
        <v>0</v>
      </c>
      <c r="L31" s="81">
        <v>0</v>
      </c>
      <c r="M31" s="81">
        <v>1</v>
      </c>
      <c r="N31" s="81">
        <v>0</v>
      </c>
    </row>
    <row r="32" spans="1:14">
      <c r="A32" s="81" t="s">
        <v>1142</v>
      </c>
      <c r="B32" s="81" t="s">
        <v>144</v>
      </c>
      <c r="C32" s="82">
        <v>38130</v>
      </c>
      <c r="D32" s="81" t="s">
        <v>99</v>
      </c>
      <c r="E32" s="77" t="s">
        <v>619</v>
      </c>
      <c r="F32" s="81">
        <v>90</v>
      </c>
      <c r="G32" s="81">
        <v>2</v>
      </c>
      <c r="H32" s="81">
        <v>0</v>
      </c>
      <c r="I32" s="81">
        <v>0</v>
      </c>
      <c r="J32" s="81">
        <v>0</v>
      </c>
      <c r="K32" s="81">
        <v>0</v>
      </c>
      <c r="L32" s="81">
        <v>0</v>
      </c>
      <c r="M32" s="81">
        <v>1</v>
      </c>
      <c r="N32" s="81">
        <v>0</v>
      </c>
    </row>
    <row r="33" spans="1:14">
      <c r="A33" s="81" t="s">
        <v>1142</v>
      </c>
      <c r="B33" s="81" t="s">
        <v>124</v>
      </c>
      <c r="C33" s="82">
        <v>38123</v>
      </c>
      <c r="D33" s="81" t="s">
        <v>99</v>
      </c>
      <c r="E33" s="77" t="s">
        <v>40</v>
      </c>
      <c r="F33" s="81">
        <v>86</v>
      </c>
      <c r="G33" s="81">
        <v>0</v>
      </c>
      <c r="H33" s="81">
        <v>0</v>
      </c>
      <c r="I33" s="81">
        <v>0</v>
      </c>
      <c r="J33" s="81">
        <v>0</v>
      </c>
      <c r="K33" s="81">
        <v>0</v>
      </c>
      <c r="L33" s="81">
        <v>0</v>
      </c>
      <c r="M33" s="81">
        <v>1</v>
      </c>
      <c r="N33" s="81">
        <v>0</v>
      </c>
    </row>
    <row r="34" spans="1:14">
      <c r="A34" s="81" t="s">
        <v>1142</v>
      </c>
      <c r="B34" s="81" t="s">
        <v>125</v>
      </c>
      <c r="C34" s="82">
        <v>38116</v>
      </c>
      <c r="D34" s="81" t="s">
        <v>99</v>
      </c>
      <c r="E34" s="77" t="s">
        <v>53</v>
      </c>
      <c r="F34" s="81">
        <v>90</v>
      </c>
      <c r="G34" s="81">
        <v>0</v>
      </c>
      <c r="H34" s="81">
        <v>0</v>
      </c>
      <c r="I34" s="81">
        <v>0</v>
      </c>
      <c r="J34" s="81">
        <v>0</v>
      </c>
      <c r="K34" s="81">
        <v>0</v>
      </c>
      <c r="L34" s="81">
        <v>0</v>
      </c>
      <c r="M34" s="81">
        <v>0</v>
      </c>
      <c r="N34" s="81">
        <v>0</v>
      </c>
    </row>
    <row r="35" spans="1:14">
      <c r="A35" s="81" t="s">
        <v>1142</v>
      </c>
      <c r="B35" s="81" t="s">
        <v>126</v>
      </c>
      <c r="C35" s="82">
        <v>38108</v>
      </c>
      <c r="D35" s="81" t="s">
        <v>99</v>
      </c>
      <c r="E35" s="77" t="s">
        <v>115</v>
      </c>
      <c r="F35" s="81">
        <v>90</v>
      </c>
      <c r="G35" s="81">
        <v>1</v>
      </c>
      <c r="H35" s="81">
        <v>0</v>
      </c>
      <c r="I35" s="81">
        <v>0</v>
      </c>
      <c r="J35" s="81">
        <v>0</v>
      </c>
      <c r="K35" s="81">
        <v>0</v>
      </c>
      <c r="L35" s="81">
        <v>0</v>
      </c>
      <c r="M35" s="81">
        <v>0</v>
      </c>
      <c r="N35" s="81">
        <v>0</v>
      </c>
    </row>
    <row r="36" spans="1:14">
      <c r="A36" s="81" t="s">
        <v>1142</v>
      </c>
      <c r="B36" s="81" t="s">
        <v>127</v>
      </c>
      <c r="C36" s="82">
        <v>38101</v>
      </c>
      <c r="D36" s="81" t="s">
        <v>99</v>
      </c>
      <c r="E36" s="77" t="s">
        <v>74</v>
      </c>
      <c r="F36" s="81">
        <v>90</v>
      </c>
      <c r="G36" s="81">
        <v>1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</row>
    <row r="37" spans="1:14">
      <c r="A37" s="81" t="s">
        <v>1142</v>
      </c>
      <c r="B37" s="81" t="s">
        <v>147</v>
      </c>
      <c r="C37" s="82">
        <v>38087</v>
      </c>
      <c r="D37" s="81" t="s">
        <v>99</v>
      </c>
      <c r="E37" s="77" t="s">
        <v>74</v>
      </c>
      <c r="F37" s="81">
        <v>90</v>
      </c>
      <c r="G37" s="81">
        <v>0</v>
      </c>
      <c r="H37" s="81">
        <v>0</v>
      </c>
      <c r="I37" s="81">
        <v>0</v>
      </c>
      <c r="J37" s="81">
        <v>0</v>
      </c>
      <c r="K37" s="81">
        <v>0</v>
      </c>
      <c r="L37" s="81">
        <v>0</v>
      </c>
      <c r="M37" s="81">
        <v>1</v>
      </c>
      <c r="N37" s="81">
        <v>1</v>
      </c>
    </row>
    <row r="38" spans="1:14">
      <c r="A38" s="81" t="s">
        <v>1142</v>
      </c>
      <c r="B38" s="81" t="s">
        <v>467</v>
      </c>
      <c r="C38" s="82">
        <v>38081</v>
      </c>
      <c r="D38" s="81" t="s">
        <v>99</v>
      </c>
      <c r="E38" s="77" t="s">
        <v>63</v>
      </c>
      <c r="F38" s="81">
        <v>90</v>
      </c>
      <c r="G38" s="81">
        <v>1</v>
      </c>
      <c r="H38" s="81">
        <v>0</v>
      </c>
      <c r="I38" s="81">
        <v>0</v>
      </c>
      <c r="J38" s="81">
        <v>0</v>
      </c>
      <c r="K38" s="81">
        <v>0</v>
      </c>
      <c r="L38" s="81">
        <v>0</v>
      </c>
      <c r="M38" s="81">
        <v>0</v>
      </c>
      <c r="N38" s="81">
        <v>0</v>
      </c>
    </row>
    <row r="39" spans="1:14">
      <c r="A39" s="81" t="s">
        <v>1142</v>
      </c>
      <c r="B39" s="81" t="s">
        <v>155</v>
      </c>
      <c r="C39" s="82">
        <v>38074</v>
      </c>
      <c r="D39" s="81" t="s">
        <v>99</v>
      </c>
      <c r="E39" s="77" t="s">
        <v>33</v>
      </c>
      <c r="F39" s="81">
        <v>90</v>
      </c>
      <c r="G39" s="81">
        <v>0</v>
      </c>
      <c r="H39" s="81">
        <v>0</v>
      </c>
      <c r="I39" s="81">
        <v>0</v>
      </c>
      <c r="J39" s="81">
        <v>0</v>
      </c>
      <c r="K39" s="81">
        <v>0</v>
      </c>
      <c r="L39" s="81">
        <v>0</v>
      </c>
      <c r="M39" s="81">
        <v>0</v>
      </c>
      <c r="N39" s="81">
        <v>0</v>
      </c>
    </row>
    <row r="40" spans="1:14">
      <c r="A40" s="81" t="s">
        <v>1142</v>
      </c>
      <c r="B40" s="81" t="s">
        <v>128</v>
      </c>
      <c r="C40" s="82">
        <v>38066</v>
      </c>
      <c r="D40" s="81" t="s">
        <v>99</v>
      </c>
      <c r="E40" s="77" t="s">
        <v>63</v>
      </c>
      <c r="F40" s="81">
        <v>90</v>
      </c>
      <c r="G40" s="81">
        <v>1</v>
      </c>
      <c r="H40" s="81">
        <v>0</v>
      </c>
      <c r="I40" s="81">
        <v>0</v>
      </c>
      <c r="J40" s="81">
        <v>0</v>
      </c>
      <c r="K40" s="81">
        <v>0</v>
      </c>
      <c r="L40" s="81">
        <v>0</v>
      </c>
      <c r="M40" s="81">
        <v>0</v>
      </c>
      <c r="N40" s="81">
        <v>0</v>
      </c>
    </row>
    <row r="41" spans="1:14">
      <c r="A41" s="81" t="s">
        <v>1142</v>
      </c>
      <c r="B41" s="81" t="s">
        <v>130</v>
      </c>
      <c r="C41" s="82">
        <v>38059</v>
      </c>
      <c r="D41" s="81" t="s">
        <v>99</v>
      </c>
      <c r="E41" s="77" t="s">
        <v>85</v>
      </c>
      <c r="F41" s="81">
        <v>90</v>
      </c>
      <c r="G41" s="81">
        <v>0</v>
      </c>
      <c r="H41" s="81">
        <v>0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</row>
    <row r="42" spans="1:14">
      <c r="A42" s="81" t="s">
        <v>1142</v>
      </c>
      <c r="B42" s="81" t="s">
        <v>132</v>
      </c>
      <c r="C42" s="82">
        <v>38053</v>
      </c>
      <c r="D42" s="81" t="s">
        <v>99</v>
      </c>
      <c r="E42" s="77" t="s">
        <v>22</v>
      </c>
      <c r="F42" s="81">
        <v>90</v>
      </c>
      <c r="G42" s="81">
        <v>0</v>
      </c>
      <c r="H42" s="81">
        <v>0</v>
      </c>
      <c r="I42" s="81">
        <v>0</v>
      </c>
      <c r="J42" s="81">
        <v>0</v>
      </c>
      <c r="K42" s="81">
        <v>0</v>
      </c>
      <c r="L42" s="81">
        <v>0</v>
      </c>
      <c r="M42" s="81">
        <v>0</v>
      </c>
      <c r="N42" s="81">
        <v>0</v>
      </c>
    </row>
    <row r="43" spans="1:14">
      <c r="A43" s="81" t="s">
        <v>1142</v>
      </c>
      <c r="B43" s="81" t="s">
        <v>133</v>
      </c>
      <c r="C43" s="82">
        <v>38046</v>
      </c>
      <c r="D43" s="81" t="s">
        <v>99</v>
      </c>
      <c r="E43" s="77" t="s">
        <v>24</v>
      </c>
      <c r="F43" s="81">
        <v>90</v>
      </c>
      <c r="G43" s="81">
        <v>1</v>
      </c>
      <c r="H43" s="81">
        <v>0</v>
      </c>
      <c r="I43" s="81">
        <v>0</v>
      </c>
      <c r="J43" s="81">
        <v>0</v>
      </c>
      <c r="K43" s="81">
        <v>0</v>
      </c>
      <c r="L43" s="81">
        <v>0</v>
      </c>
      <c r="M43" s="81">
        <v>0</v>
      </c>
      <c r="N43" s="81">
        <v>0</v>
      </c>
    </row>
    <row r="44" spans="1:14">
      <c r="A44" s="81" t="s">
        <v>1142</v>
      </c>
      <c r="B44" s="81" t="s">
        <v>459</v>
      </c>
      <c r="C44" s="82">
        <v>38032</v>
      </c>
      <c r="D44" s="81" t="s">
        <v>99</v>
      </c>
      <c r="E44" s="77" t="s">
        <v>74</v>
      </c>
      <c r="F44" s="81">
        <v>90</v>
      </c>
      <c r="G44" s="81">
        <v>0</v>
      </c>
      <c r="H44" s="81">
        <v>0</v>
      </c>
      <c r="I44" s="81">
        <v>0</v>
      </c>
      <c r="J44" s="81">
        <v>0</v>
      </c>
      <c r="K44" s="81">
        <v>0</v>
      </c>
      <c r="L44" s="81">
        <v>0</v>
      </c>
      <c r="M44" s="81">
        <v>0</v>
      </c>
      <c r="N44" s="81">
        <v>0</v>
      </c>
    </row>
    <row r="45" spans="1:14">
      <c r="A45" s="81" t="s">
        <v>1142</v>
      </c>
      <c r="B45" s="81" t="s">
        <v>141</v>
      </c>
      <c r="C45" s="82">
        <v>38017</v>
      </c>
      <c r="D45" s="81" t="s">
        <v>99</v>
      </c>
      <c r="E45" s="77" t="s">
        <v>22</v>
      </c>
      <c r="F45" s="81">
        <v>28</v>
      </c>
      <c r="G45" s="81">
        <v>0</v>
      </c>
      <c r="H45" s="81">
        <v>0</v>
      </c>
      <c r="I45" s="81">
        <v>0</v>
      </c>
      <c r="J45" s="81">
        <v>0</v>
      </c>
      <c r="K45" s="81">
        <v>0</v>
      </c>
      <c r="L45" s="81">
        <v>0</v>
      </c>
      <c r="M45" s="81">
        <v>0</v>
      </c>
      <c r="N45" s="81">
        <v>0</v>
      </c>
    </row>
    <row r="46" spans="1:14">
      <c r="A46" s="81" t="s">
        <v>1142</v>
      </c>
      <c r="B46" s="81" t="s">
        <v>142</v>
      </c>
      <c r="C46" s="82">
        <v>38010</v>
      </c>
      <c r="D46" s="81" t="s">
        <v>99</v>
      </c>
      <c r="E46" s="77" t="s">
        <v>22</v>
      </c>
      <c r="F46" s="81">
        <v>90</v>
      </c>
      <c r="G46" s="81">
        <v>0</v>
      </c>
      <c r="H46" s="81">
        <v>0</v>
      </c>
      <c r="I46" s="81">
        <v>0</v>
      </c>
      <c r="J46" s="81">
        <v>0</v>
      </c>
      <c r="K46" s="81">
        <v>0</v>
      </c>
      <c r="L46" s="81">
        <v>0</v>
      </c>
      <c r="M46" s="81">
        <v>1</v>
      </c>
      <c r="N46" s="81">
        <v>0</v>
      </c>
    </row>
    <row r="47" spans="1:14">
      <c r="A47" s="81" t="s">
        <v>1142</v>
      </c>
      <c r="B47" s="81" t="s">
        <v>143</v>
      </c>
      <c r="C47" s="82">
        <v>38004</v>
      </c>
      <c r="D47" s="81" t="s">
        <v>99</v>
      </c>
      <c r="E47" s="77" t="s">
        <v>63</v>
      </c>
      <c r="F47" s="81">
        <v>90</v>
      </c>
      <c r="G47" s="81">
        <v>1</v>
      </c>
      <c r="H47" s="81">
        <v>0</v>
      </c>
      <c r="I47" s="81">
        <v>0</v>
      </c>
      <c r="J47" s="81">
        <v>0</v>
      </c>
      <c r="K47" s="81">
        <v>0</v>
      </c>
      <c r="L47" s="81">
        <v>0</v>
      </c>
      <c r="M47" s="81">
        <v>0</v>
      </c>
      <c r="N47" s="81">
        <v>0</v>
      </c>
    </row>
    <row r="48" spans="1:14">
      <c r="A48" s="81" t="s">
        <v>1142</v>
      </c>
      <c r="B48" s="81" t="s">
        <v>123</v>
      </c>
      <c r="C48" s="82">
        <v>37997</v>
      </c>
      <c r="D48" s="81" t="s">
        <v>99</v>
      </c>
      <c r="E48" s="77" t="s">
        <v>59</v>
      </c>
      <c r="F48" s="81">
        <v>88</v>
      </c>
      <c r="G48" s="81">
        <v>2</v>
      </c>
      <c r="H48" s="81">
        <v>0</v>
      </c>
      <c r="I48" s="81">
        <v>0</v>
      </c>
      <c r="J48" s="81">
        <v>0</v>
      </c>
      <c r="K48" s="81">
        <v>0</v>
      </c>
      <c r="L48" s="81">
        <v>0</v>
      </c>
      <c r="M48" s="81">
        <v>0</v>
      </c>
      <c r="N48" s="81">
        <v>0</v>
      </c>
    </row>
    <row r="49" spans="1:18">
      <c r="A49" s="81" t="s">
        <v>1142</v>
      </c>
      <c r="B49" s="81" t="s">
        <v>98</v>
      </c>
      <c r="C49" s="82">
        <v>37989</v>
      </c>
      <c r="D49" s="81" t="s">
        <v>99</v>
      </c>
      <c r="E49" s="77" t="s">
        <v>33</v>
      </c>
      <c r="F49" s="81">
        <v>90</v>
      </c>
      <c r="G49" s="81">
        <v>0</v>
      </c>
      <c r="H49" s="81">
        <v>0</v>
      </c>
      <c r="I49" s="81">
        <v>0</v>
      </c>
      <c r="J49" s="81">
        <v>0</v>
      </c>
      <c r="K49" s="81">
        <v>0</v>
      </c>
      <c r="L49" s="81">
        <v>0</v>
      </c>
      <c r="M49" s="81">
        <v>0</v>
      </c>
      <c r="N49" s="81">
        <v>0</v>
      </c>
    </row>
    <row r="50" spans="1:18">
      <c r="A50" s="81" t="s">
        <v>1142</v>
      </c>
      <c r="B50" s="81" t="s">
        <v>100</v>
      </c>
      <c r="C50" s="82">
        <v>37975</v>
      </c>
      <c r="D50" s="81" t="s">
        <v>99</v>
      </c>
      <c r="E50" s="77" t="s">
        <v>53</v>
      </c>
      <c r="F50" s="81">
        <v>22</v>
      </c>
      <c r="G50" s="81">
        <v>0</v>
      </c>
      <c r="H50" s="81">
        <v>0</v>
      </c>
      <c r="I50" s="81">
        <v>0</v>
      </c>
      <c r="J50" s="81">
        <v>0</v>
      </c>
      <c r="K50" s="81">
        <v>0</v>
      </c>
      <c r="L50" s="81">
        <v>0</v>
      </c>
      <c r="M50" s="81">
        <v>0</v>
      </c>
      <c r="N50" s="81">
        <v>0</v>
      </c>
      <c r="R50" t="s">
        <v>1223</v>
      </c>
    </row>
    <row r="51" spans="1:18">
      <c r="A51" s="81" t="s">
        <v>1142</v>
      </c>
      <c r="B51" s="81" t="s">
        <v>101</v>
      </c>
      <c r="C51" s="82">
        <v>37968</v>
      </c>
      <c r="D51" s="81" t="s">
        <v>99</v>
      </c>
      <c r="E51" s="77" t="s">
        <v>53</v>
      </c>
      <c r="F51" s="81">
        <v>90</v>
      </c>
      <c r="G51" s="81">
        <v>0</v>
      </c>
      <c r="H51" s="81">
        <v>0</v>
      </c>
      <c r="I51" s="81">
        <v>0</v>
      </c>
      <c r="J51" s="81">
        <v>0</v>
      </c>
      <c r="K51" s="81">
        <v>0</v>
      </c>
      <c r="L51" s="81">
        <v>0</v>
      </c>
      <c r="M51" s="81">
        <v>0</v>
      </c>
      <c r="N51" s="81">
        <v>0</v>
      </c>
      <c r="R51" t="s">
        <v>1224</v>
      </c>
    </row>
    <row r="52" spans="1:18">
      <c r="A52" s="81" t="s">
        <v>1142</v>
      </c>
      <c r="B52" s="81" t="s">
        <v>102</v>
      </c>
      <c r="C52" s="82">
        <v>37962</v>
      </c>
      <c r="D52" s="81" t="s">
        <v>99</v>
      </c>
      <c r="E52" s="77" t="s">
        <v>19</v>
      </c>
      <c r="F52" s="81">
        <v>90</v>
      </c>
      <c r="G52" s="81">
        <v>2</v>
      </c>
      <c r="H52" s="81">
        <v>0</v>
      </c>
      <c r="I52" s="81">
        <v>0</v>
      </c>
      <c r="J52" s="81">
        <v>0</v>
      </c>
      <c r="K52" s="81">
        <v>0</v>
      </c>
      <c r="L52" s="81">
        <v>0</v>
      </c>
      <c r="M52" s="81">
        <v>0</v>
      </c>
      <c r="N52" s="81">
        <v>0</v>
      </c>
    </row>
    <row r="53" spans="1:18">
      <c r="A53" s="81" t="s">
        <v>1142</v>
      </c>
      <c r="B53" s="81" t="s">
        <v>104</v>
      </c>
      <c r="C53" s="82">
        <v>37958</v>
      </c>
      <c r="D53" s="81" t="s">
        <v>99</v>
      </c>
      <c r="E53" s="77" t="s">
        <v>158</v>
      </c>
      <c r="F53" s="81">
        <v>90</v>
      </c>
      <c r="G53" s="81">
        <v>0</v>
      </c>
      <c r="H53" s="81">
        <v>0</v>
      </c>
      <c r="I53" s="81">
        <v>0</v>
      </c>
      <c r="J53" s="81">
        <v>0</v>
      </c>
      <c r="K53" s="81">
        <v>0</v>
      </c>
      <c r="L53" s="81">
        <v>0</v>
      </c>
      <c r="M53" s="81">
        <v>0</v>
      </c>
      <c r="N53" s="81">
        <v>0</v>
      </c>
    </row>
    <row r="54" spans="1:18">
      <c r="A54" s="81" t="s">
        <v>1142</v>
      </c>
      <c r="B54" s="81" t="s">
        <v>105</v>
      </c>
      <c r="C54" s="82">
        <v>37954</v>
      </c>
      <c r="D54" s="81" t="s">
        <v>99</v>
      </c>
      <c r="E54" s="77" t="s">
        <v>19</v>
      </c>
      <c r="F54" s="81">
        <v>75</v>
      </c>
      <c r="G54" s="81">
        <v>0</v>
      </c>
      <c r="H54" s="81">
        <v>0</v>
      </c>
      <c r="I54" s="81">
        <v>0</v>
      </c>
      <c r="J54" s="81">
        <v>0</v>
      </c>
      <c r="K54" s="81">
        <v>0</v>
      </c>
      <c r="L54" s="81">
        <v>0</v>
      </c>
      <c r="M54" s="81">
        <v>0</v>
      </c>
      <c r="N54" s="81">
        <v>0</v>
      </c>
    </row>
    <row r="55" spans="1:18">
      <c r="A55" s="81" t="s">
        <v>1142</v>
      </c>
      <c r="B55" s="81" t="s">
        <v>106</v>
      </c>
      <c r="C55" s="82">
        <v>37948</v>
      </c>
      <c r="D55" s="81" t="s">
        <v>99</v>
      </c>
      <c r="E55" s="77" t="s">
        <v>74</v>
      </c>
      <c r="F55" s="81">
        <v>90</v>
      </c>
      <c r="G55" s="81">
        <v>0</v>
      </c>
      <c r="H55" s="81">
        <v>0</v>
      </c>
      <c r="I55" s="81">
        <v>0</v>
      </c>
      <c r="J55" s="81">
        <v>0</v>
      </c>
      <c r="K55" s="81">
        <v>0</v>
      </c>
      <c r="L55" s="81">
        <v>0</v>
      </c>
      <c r="M55" s="81">
        <v>0</v>
      </c>
      <c r="N55" s="81">
        <v>0</v>
      </c>
    </row>
    <row r="56" spans="1:18">
      <c r="A56" s="81" t="s">
        <v>1142</v>
      </c>
      <c r="B56" s="81" t="s">
        <v>108</v>
      </c>
      <c r="C56" s="82">
        <v>37934</v>
      </c>
      <c r="D56" s="81" t="s">
        <v>99</v>
      </c>
      <c r="E56" s="77" t="s">
        <v>31</v>
      </c>
      <c r="F56" s="81">
        <v>90</v>
      </c>
      <c r="G56" s="81">
        <v>0</v>
      </c>
      <c r="H56" s="81">
        <v>0</v>
      </c>
      <c r="I56" s="81">
        <v>0</v>
      </c>
      <c r="J56" s="81">
        <v>0</v>
      </c>
      <c r="K56" s="81">
        <v>0</v>
      </c>
      <c r="L56" s="81">
        <v>0</v>
      </c>
      <c r="M56" s="81">
        <v>1</v>
      </c>
      <c r="N56" s="81">
        <v>0</v>
      </c>
    </row>
    <row r="57" spans="1:18">
      <c r="A57" s="81" t="s">
        <v>1142</v>
      </c>
      <c r="B57" s="81" t="s">
        <v>161</v>
      </c>
      <c r="C57" s="82">
        <v>37927</v>
      </c>
      <c r="D57" s="81" t="s">
        <v>99</v>
      </c>
      <c r="E57" s="77" t="s">
        <v>38</v>
      </c>
      <c r="F57" s="81">
        <v>90</v>
      </c>
      <c r="G57" s="81">
        <v>2</v>
      </c>
      <c r="H57" s="81">
        <v>0</v>
      </c>
      <c r="I57" s="81">
        <v>0</v>
      </c>
      <c r="J57" s="81">
        <v>0</v>
      </c>
      <c r="K57" s="81">
        <v>0</v>
      </c>
      <c r="L57" s="81">
        <v>0</v>
      </c>
      <c r="M57" s="81">
        <v>1</v>
      </c>
      <c r="N57" s="81">
        <v>0</v>
      </c>
    </row>
    <row r="58" spans="1:18">
      <c r="A58" s="81" t="s">
        <v>1142</v>
      </c>
      <c r="B58" s="81" t="s">
        <v>111</v>
      </c>
      <c r="C58" s="82">
        <v>37924</v>
      </c>
      <c r="D58" s="81" t="s">
        <v>99</v>
      </c>
      <c r="E58" s="77" t="s">
        <v>51</v>
      </c>
      <c r="F58" s="81">
        <v>82</v>
      </c>
      <c r="G58" s="81">
        <v>2</v>
      </c>
      <c r="H58" s="81">
        <v>0</v>
      </c>
      <c r="I58" s="81">
        <v>0</v>
      </c>
      <c r="J58" s="81">
        <v>0</v>
      </c>
      <c r="K58" s="81">
        <v>0</v>
      </c>
      <c r="L58" s="81">
        <v>0</v>
      </c>
      <c r="M58" s="81">
        <v>1</v>
      </c>
      <c r="N58" s="81">
        <v>0</v>
      </c>
    </row>
    <row r="59" spans="1:18">
      <c r="A59" s="81" t="s">
        <v>1142</v>
      </c>
      <c r="B59" s="81" t="s">
        <v>112</v>
      </c>
      <c r="C59" s="82">
        <v>37920</v>
      </c>
      <c r="D59" s="81" t="s">
        <v>99</v>
      </c>
      <c r="E59" s="77" t="s">
        <v>107</v>
      </c>
      <c r="F59" s="81">
        <v>90</v>
      </c>
      <c r="G59" s="81">
        <v>2</v>
      </c>
      <c r="H59" s="81">
        <v>0</v>
      </c>
      <c r="I59" s="81">
        <v>0</v>
      </c>
      <c r="J59" s="81">
        <v>0</v>
      </c>
      <c r="K59" s="81">
        <v>0</v>
      </c>
      <c r="L59" s="81">
        <v>0</v>
      </c>
      <c r="M59" s="81">
        <v>0</v>
      </c>
      <c r="N59" s="81">
        <v>0</v>
      </c>
    </row>
    <row r="60" spans="1:18">
      <c r="A60" s="81" t="s">
        <v>1142</v>
      </c>
      <c r="B60" s="81" t="s">
        <v>114</v>
      </c>
      <c r="C60" s="82">
        <v>37913</v>
      </c>
      <c r="D60" s="81" t="s">
        <v>99</v>
      </c>
      <c r="E60" s="77" t="s">
        <v>63</v>
      </c>
      <c r="F60" s="81">
        <v>90</v>
      </c>
      <c r="G60" s="81">
        <v>1</v>
      </c>
      <c r="H60" s="81">
        <v>0</v>
      </c>
      <c r="I60" s="81">
        <v>0</v>
      </c>
      <c r="J60" s="81">
        <v>0</v>
      </c>
      <c r="K60" s="81">
        <v>0</v>
      </c>
      <c r="L60" s="81">
        <v>0</v>
      </c>
      <c r="M60" s="81">
        <v>0</v>
      </c>
      <c r="N60" s="81">
        <v>0</v>
      </c>
    </row>
    <row r="61" spans="1:18">
      <c r="A61" s="81" t="s">
        <v>1142</v>
      </c>
      <c r="B61" s="81" t="s">
        <v>117</v>
      </c>
      <c r="C61" s="82">
        <v>37898</v>
      </c>
      <c r="D61" s="81" t="s">
        <v>99</v>
      </c>
      <c r="E61" s="77" t="s">
        <v>1143</v>
      </c>
      <c r="F61" s="81">
        <v>90</v>
      </c>
      <c r="G61" s="81">
        <v>0</v>
      </c>
      <c r="H61" s="81">
        <v>0</v>
      </c>
      <c r="I61" s="81">
        <v>0</v>
      </c>
      <c r="J61" s="81">
        <v>0</v>
      </c>
      <c r="K61" s="81">
        <v>0</v>
      </c>
      <c r="L61" s="81">
        <v>0</v>
      </c>
      <c r="M61" s="81">
        <v>0</v>
      </c>
      <c r="N61" s="81">
        <v>0</v>
      </c>
    </row>
    <row r="62" spans="1:18">
      <c r="A62" s="81" t="s">
        <v>1142</v>
      </c>
      <c r="B62" s="81" t="s">
        <v>464</v>
      </c>
      <c r="C62" s="82">
        <v>37892</v>
      </c>
      <c r="D62" s="81" t="s">
        <v>99</v>
      </c>
      <c r="E62" s="77" t="s">
        <v>33</v>
      </c>
      <c r="F62" s="81">
        <v>90</v>
      </c>
      <c r="G62" s="81">
        <v>0</v>
      </c>
      <c r="H62" s="81">
        <v>0</v>
      </c>
      <c r="I62" s="81">
        <v>0</v>
      </c>
      <c r="J62" s="81">
        <v>0</v>
      </c>
      <c r="K62" s="81">
        <v>0</v>
      </c>
      <c r="L62" s="81">
        <v>0</v>
      </c>
      <c r="M62" s="81">
        <v>1</v>
      </c>
      <c r="N62" s="81">
        <v>0</v>
      </c>
    </row>
    <row r="63" spans="1:18">
      <c r="A63" s="81" t="s">
        <v>1142</v>
      </c>
      <c r="B63" s="81" t="s">
        <v>138</v>
      </c>
      <c r="C63" s="82">
        <v>37884</v>
      </c>
      <c r="D63" s="81" t="s">
        <v>99</v>
      </c>
      <c r="E63" s="77" t="s">
        <v>209</v>
      </c>
      <c r="F63" s="81">
        <v>90</v>
      </c>
      <c r="G63" s="81">
        <v>0</v>
      </c>
      <c r="H63" s="81">
        <v>0</v>
      </c>
      <c r="I63" s="81">
        <v>0</v>
      </c>
      <c r="J63" s="81">
        <v>0</v>
      </c>
      <c r="K63" s="81">
        <v>0</v>
      </c>
      <c r="L63" s="81">
        <v>0</v>
      </c>
      <c r="M63" s="81">
        <v>0</v>
      </c>
      <c r="N63" s="81">
        <v>0</v>
      </c>
    </row>
    <row r="64" spans="1:18">
      <c r="A64" s="81" t="s">
        <v>1142</v>
      </c>
      <c r="B64" s="81" t="s">
        <v>121</v>
      </c>
      <c r="C64" s="82">
        <v>37878</v>
      </c>
      <c r="D64" s="81" t="s">
        <v>99</v>
      </c>
      <c r="E64" s="77" t="s">
        <v>17</v>
      </c>
      <c r="F64" s="81">
        <v>90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</row>
    <row r="65" spans="1:14">
      <c r="A65" s="81" t="s">
        <v>462</v>
      </c>
      <c r="B65" s="81" t="s">
        <v>96</v>
      </c>
      <c r="C65" s="82">
        <v>37870</v>
      </c>
      <c r="D65" s="81" t="s">
        <v>78</v>
      </c>
      <c r="E65" s="77" t="s">
        <v>67</v>
      </c>
      <c r="F65" s="81">
        <v>45</v>
      </c>
      <c r="G65" s="81">
        <v>0</v>
      </c>
      <c r="H65" s="81">
        <v>0</v>
      </c>
      <c r="I65" s="81">
        <v>0</v>
      </c>
      <c r="J65" s="81">
        <v>0</v>
      </c>
      <c r="K65" s="81">
        <v>0</v>
      </c>
      <c r="L65" s="81">
        <v>0</v>
      </c>
      <c r="M65" s="81">
        <v>0</v>
      </c>
      <c r="N65" s="81">
        <v>0</v>
      </c>
    </row>
    <row r="66" spans="1:14">
      <c r="A66" s="81" t="s">
        <v>1142</v>
      </c>
      <c r="B66" s="81" t="s">
        <v>146</v>
      </c>
      <c r="C66" s="82">
        <v>37867</v>
      </c>
      <c r="D66" s="81" t="s">
        <v>99</v>
      </c>
      <c r="E66" s="77" t="s">
        <v>31</v>
      </c>
      <c r="F66" s="81">
        <v>90</v>
      </c>
      <c r="G66" s="81">
        <v>0</v>
      </c>
      <c r="H66" s="81">
        <v>0</v>
      </c>
      <c r="I66" s="81">
        <v>0</v>
      </c>
      <c r="J66" s="81">
        <v>0</v>
      </c>
      <c r="K66" s="81">
        <v>0</v>
      </c>
      <c r="L66" s="81">
        <v>0</v>
      </c>
      <c r="M66" s="81">
        <v>0</v>
      </c>
      <c r="N66" s="81">
        <v>0</v>
      </c>
    </row>
    <row r="67" spans="1:14">
      <c r="A67" s="81" t="s">
        <v>1142</v>
      </c>
      <c r="B67" s="81" t="s">
        <v>122</v>
      </c>
      <c r="C67" s="82">
        <v>37864</v>
      </c>
      <c r="D67" s="81" t="s">
        <v>99</v>
      </c>
      <c r="E67" s="77" t="s">
        <v>17</v>
      </c>
      <c r="F67" s="81">
        <v>90</v>
      </c>
      <c r="G67" s="81">
        <v>0</v>
      </c>
      <c r="H67" s="81">
        <v>0</v>
      </c>
      <c r="I67" s="81">
        <v>0</v>
      </c>
      <c r="J67" s="81">
        <v>0</v>
      </c>
      <c r="K67" s="81">
        <v>0</v>
      </c>
      <c r="L67" s="81">
        <v>0</v>
      </c>
      <c r="M67" s="81">
        <v>0</v>
      </c>
      <c r="N67" s="81">
        <v>0</v>
      </c>
    </row>
    <row r="68" spans="1:14">
      <c r="A68" s="81" t="s">
        <v>1142</v>
      </c>
      <c r="B68" s="81" t="s">
        <v>148</v>
      </c>
      <c r="C68" s="82">
        <v>38501</v>
      </c>
      <c r="D68" s="81" t="s">
        <v>99</v>
      </c>
      <c r="E68" s="77" t="s">
        <v>53</v>
      </c>
      <c r="F68" s="81">
        <v>90</v>
      </c>
      <c r="G68" s="81">
        <v>0</v>
      </c>
      <c r="H68" s="81">
        <v>0</v>
      </c>
      <c r="I68" s="81">
        <v>0</v>
      </c>
      <c r="J68" s="81">
        <v>0</v>
      </c>
      <c r="K68" s="81">
        <v>0</v>
      </c>
      <c r="L68" s="81">
        <v>5</v>
      </c>
      <c r="M68" s="81">
        <v>0</v>
      </c>
      <c r="N68" s="81">
        <v>0</v>
      </c>
    </row>
    <row r="69" spans="1:14">
      <c r="A69" s="81" t="s">
        <v>1142</v>
      </c>
      <c r="B69" s="81" t="s">
        <v>104</v>
      </c>
      <c r="C69" s="82">
        <v>38493</v>
      </c>
      <c r="D69" s="81" t="s">
        <v>99</v>
      </c>
      <c r="E69" s="77" t="s">
        <v>33</v>
      </c>
      <c r="F69" s="81">
        <v>90</v>
      </c>
      <c r="G69" s="81">
        <v>0</v>
      </c>
      <c r="H69" s="81">
        <v>0</v>
      </c>
      <c r="I69" s="81">
        <v>2</v>
      </c>
      <c r="J69" s="81">
        <v>2</v>
      </c>
      <c r="K69" s="81">
        <v>3</v>
      </c>
      <c r="L69" s="81">
        <v>7</v>
      </c>
      <c r="M69" s="81">
        <v>0</v>
      </c>
      <c r="N69" s="81">
        <v>0</v>
      </c>
    </row>
    <row r="70" spans="1:14">
      <c r="A70" s="81" t="s">
        <v>1142</v>
      </c>
      <c r="B70" s="81" t="s">
        <v>128</v>
      </c>
      <c r="C70" s="82">
        <v>38487</v>
      </c>
      <c r="D70" s="81" t="s">
        <v>99</v>
      </c>
      <c r="E70" s="77" t="s">
        <v>40</v>
      </c>
      <c r="F70" s="81">
        <v>90</v>
      </c>
      <c r="G70" s="81">
        <v>0</v>
      </c>
      <c r="H70" s="81">
        <v>0</v>
      </c>
      <c r="I70" s="81">
        <v>3</v>
      </c>
      <c r="J70" s="81">
        <v>2</v>
      </c>
      <c r="K70" s="81">
        <v>0</v>
      </c>
      <c r="L70" s="81">
        <v>7</v>
      </c>
      <c r="M70" s="81">
        <v>0</v>
      </c>
      <c r="N70" s="81">
        <v>0</v>
      </c>
    </row>
    <row r="71" spans="1:14">
      <c r="A71" s="81" t="s">
        <v>1142</v>
      </c>
      <c r="B71" s="81" t="s">
        <v>117</v>
      </c>
      <c r="C71" s="82">
        <v>38480</v>
      </c>
      <c r="D71" s="81" t="s">
        <v>99</v>
      </c>
      <c r="E71" s="77" t="s">
        <v>158</v>
      </c>
      <c r="F71" s="81">
        <v>90</v>
      </c>
      <c r="G71" s="81">
        <v>0</v>
      </c>
      <c r="H71" s="81">
        <v>0</v>
      </c>
      <c r="I71" s="81">
        <v>2</v>
      </c>
      <c r="J71" s="81">
        <v>2</v>
      </c>
      <c r="K71" s="81">
        <v>4</v>
      </c>
      <c r="L71" s="81">
        <v>2</v>
      </c>
      <c r="M71" s="81">
        <v>0</v>
      </c>
      <c r="N71" s="81">
        <v>0</v>
      </c>
    </row>
    <row r="72" spans="1:14">
      <c r="A72" s="81" t="s">
        <v>1142</v>
      </c>
      <c r="B72" s="81" t="s">
        <v>123</v>
      </c>
      <c r="C72" s="82">
        <v>38472</v>
      </c>
      <c r="D72" s="81" t="s">
        <v>99</v>
      </c>
      <c r="E72" s="77" t="s">
        <v>22</v>
      </c>
      <c r="F72" s="81">
        <v>90</v>
      </c>
      <c r="G72" s="81">
        <v>0</v>
      </c>
      <c r="H72" s="81">
        <v>0</v>
      </c>
      <c r="I72" s="81">
        <v>2</v>
      </c>
      <c r="J72" s="81">
        <v>1</v>
      </c>
      <c r="K72" s="81">
        <v>2</v>
      </c>
      <c r="L72" s="81">
        <v>5</v>
      </c>
      <c r="M72" s="81">
        <v>0</v>
      </c>
      <c r="N72" s="81">
        <v>0</v>
      </c>
    </row>
    <row r="73" spans="1:14">
      <c r="A73" s="81" t="s">
        <v>1142</v>
      </c>
      <c r="B73" s="81" t="s">
        <v>121</v>
      </c>
      <c r="C73" s="82">
        <v>38465</v>
      </c>
      <c r="D73" s="81" t="s">
        <v>99</v>
      </c>
      <c r="E73" s="77" t="s">
        <v>17</v>
      </c>
      <c r="F73" s="81">
        <v>90</v>
      </c>
      <c r="G73" s="81">
        <v>0</v>
      </c>
      <c r="H73" s="81">
        <v>0</v>
      </c>
      <c r="I73" s="81">
        <v>2</v>
      </c>
      <c r="J73" s="81">
        <v>1</v>
      </c>
      <c r="K73" s="81">
        <v>2</v>
      </c>
      <c r="L73" s="81">
        <v>5</v>
      </c>
      <c r="M73" s="81">
        <v>0</v>
      </c>
      <c r="N73" s="81">
        <v>0</v>
      </c>
    </row>
    <row r="74" spans="1:14">
      <c r="A74" s="81" t="s">
        <v>1142</v>
      </c>
      <c r="B74" s="81" t="s">
        <v>102</v>
      </c>
      <c r="C74" s="82">
        <v>38458</v>
      </c>
      <c r="D74" s="81" t="s">
        <v>99</v>
      </c>
      <c r="E74" s="77" t="s">
        <v>33</v>
      </c>
      <c r="F74" s="81">
        <v>90</v>
      </c>
      <c r="G74" s="81">
        <v>0</v>
      </c>
      <c r="H74" s="81">
        <v>0</v>
      </c>
      <c r="I74" s="81">
        <v>3</v>
      </c>
      <c r="J74" s="81">
        <v>3</v>
      </c>
      <c r="K74" s="81">
        <v>2</v>
      </c>
      <c r="L74" s="81">
        <v>4</v>
      </c>
      <c r="M74" s="81">
        <v>0</v>
      </c>
      <c r="N74" s="81">
        <v>0</v>
      </c>
    </row>
    <row r="75" spans="1:14">
      <c r="A75" s="81" t="s">
        <v>1142</v>
      </c>
      <c r="B75" s="81" t="s">
        <v>152</v>
      </c>
      <c r="C75" s="82">
        <v>38451</v>
      </c>
      <c r="D75" s="81" t="s">
        <v>99</v>
      </c>
      <c r="E75" s="77" t="s">
        <v>17</v>
      </c>
      <c r="F75" s="81">
        <v>90</v>
      </c>
      <c r="G75" s="81">
        <v>0</v>
      </c>
      <c r="H75" s="81">
        <v>0</v>
      </c>
      <c r="I75" s="81">
        <v>3</v>
      </c>
      <c r="J75" s="81">
        <v>3</v>
      </c>
      <c r="K75" s="81">
        <v>2</v>
      </c>
      <c r="L75" s="81">
        <v>2</v>
      </c>
      <c r="M75" s="81">
        <v>0</v>
      </c>
      <c r="N75" s="81">
        <v>0</v>
      </c>
    </row>
    <row r="76" spans="1:14">
      <c r="A76" s="81" t="s">
        <v>1142</v>
      </c>
      <c r="B76" s="81" t="s">
        <v>114</v>
      </c>
      <c r="C76" s="82">
        <v>38445</v>
      </c>
      <c r="D76" s="81" t="s">
        <v>99</v>
      </c>
      <c r="E76" s="77" t="s">
        <v>51</v>
      </c>
      <c r="F76" s="81">
        <v>90</v>
      </c>
      <c r="G76" s="81">
        <v>1</v>
      </c>
      <c r="H76" s="81">
        <v>0</v>
      </c>
      <c r="I76" s="81">
        <v>4</v>
      </c>
      <c r="J76" s="81">
        <v>2</v>
      </c>
      <c r="K76" s="81">
        <v>1</v>
      </c>
      <c r="L76" s="81">
        <v>6</v>
      </c>
      <c r="M76" s="81">
        <v>0</v>
      </c>
      <c r="N76" s="81">
        <v>0</v>
      </c>
    </row>
    <row r="77" spans="1:14">
      <c r="A77" s="81" t="s">
        <v>1142</v>
      </c>
      <c r="B77" s="81" t="s">
        <v>98</v>
      </c>
      <c r="C77" s="82">
        <v>38431</v>
      </c>
      <c r="D77" s="81" t="s">
        <v>99</v>
      </c>
      <c r="E77" s="77" t="s">
        <v>33</v>
      </c>
      <c r="F77" s="81">
        <v>90</v>
      </c>
      <c r="G77" s="81">
        <v>0</v>
      </c>
      <c r="H77" s="81">
        <v>0</v>
      </c>
      <c r="I77" s="81">
        <v>2</v>
      </c>
      <c r="J77" s="81">
        <v>2</v>
      </c>
      <c r="K77" s="81">
        <v>0</v>
      </c>
      <c r="L77" s="81">
        <v>3</v>
      </c>
      <c r="M77" s="81">
        <v>0</v>
      </c>
      <c r="N77" s="81">
        <v>0</v>
      </c>
    </row>
    <row r="78" spans="1:14">
      <c r="A78" s="81" t="s">
        <v>1142</v>
      </c>
      <c r="B78" s="81" t="s">
        <v>138</v>
      </c>
      <c r="C78" s="82">
        <v>38424</v>
      </c>
      <c r="D78" s="81" t="s">
        <v>99</v>
      </c>
      <c r="E78" s="77" t="s">
        <v>31</v>
      </c>
      <c r="F78" s="81">
        <v>90</v>
      </c>
      <c r="G78" s="81">
        <v>1</v>
      </c>
      <c r="H78" s="81">
        <v>0</v>
      </c>
      <c r="I78" s="81">
        <v>1</v>
      </c>
      <c r="J78" s="81">
        <v>1</v>
      </c>
      <c r="K78" s="81">
        <v>2</v>
      </c>
      <c r="L78" s="81">
        <v>5</v>
      </c>
      <c r="M78" s="81">
        <v>0</v>
      </c>
      <c r="N78" s="81">
        <v>0</v>
      </c>
    </row>
    <row r="79" spans="1:14">
      <c r="A79" s="81" t="s">
        <v>1142</v>
      </c>
      <c r="B79" s="81" t="s">
        <v>143</v>
      </c>
      <c r="C79" s="82">
        <v>38416</v>
      </c>
      <c r="D79" s="81" t="s">
        <v>99</v>
      </c>
      <c r="E79" s="77" t="s">
        <v>59</v>
      </c>
      <c r="F79" s="81">
        <v>90</v>
      </c>
      <c r="G79" s="81">
        <v>1</v>
      </c>
      <c r="H79" s="81">
        <v>0</v>
      </c>
      <c r="I79" s="81">
        <v>2</v>
      </c>
      <c r="J79" s="81">
        <v>1</v>
      </c>
      <c r="K79" s="81">
        <v>4</v>
      </c>
      <c r="L79" s="81">
        <v>2</v>
      </c>
      <c r="M79" s="81">
        <v>1</v>
      </c>
      <c r="N79" s="81">
        <v>0</v>
      </c>
    </row>
    <row r="80" spans="1:14">
      <c r="A80" s="81" t="s">
        <v>1142</v>
      </c>
      <c r="B80" s="81" t="s">
        <v>125</v>
      </c>
      <c r="C80" s="82">
        <v>38413</v>
      </c>
      <c r="D80" s="81" t="s">
        <v>99</v>
      </c>
      <c r="E80" s="77" t="s">
        <v>85</v>
      </c>
      <c r="F80" s="81">
        <v>90</v>
      </c>
      <c r="G80" s="81">
        <v>1</v>
      </c>
      <c r="H80" s="81">
        <v>0</v>
      </c>
      <c r="I80" s="81">
        <v>4</v>
      </c>
      <c r="J80" s="81">
        <v>1</v>
      </c>
      <c r="K80" s="81">
        <v>2</v>
      </c>
      <c r="L80" s="81">
        <v>4</v>
      </c>
      <c r="M80" s="81">
        <v>0</v>
      </c>
      <c r="N80" s="81">
        <v>0</v>
      </c>
    </row>
    <row r="81" spans="1:14">
      <c r="A81" s="81" t="s">
        <v>1142</v>
      </c>
      <c r="B81" s="81" t="s">
        <v>111</v>
      </c>
      <c r="C81" s="82">
        <v>38410</v>
      </c>
      <c r="D81" s="81" t="s">
        <v>99</v>
      </c>
      <c r="E81" s="77" t="s">
        <v>31</v>
      </c>
      <c r="F81" s="81">
        <v>90</v>
      </c>
      <c r="G81" s="81">
        <v>0</v>
      </c>
      <c r="H81" s="81">
        <v>0</v>
      </c>
      <c r="I81" s="81">
        <v>2</v>
      </c>
      <c r="J81" s="81">
        <v>0</v>
      </c>
      <c r="K81" s="81">
        <v>1</v>
      </c>
      <c r="L81" s="81">
        <v>1</v>
      </c>
      <c r="M81" s="81">
        <v>0</v>
      </c>
      <c r="N81" s="81">
        <v>0</v>
      </c>
    </row>
    <row r="82" spans="1:14">
      <c r="A82" s="81" t="s">
        <v>1142</v>
      </c>
      <c r="B82" s="81" t="s">
        <v>155</v>
      </c>
      <c r="C82" s="82">
        <v>38403</v>
      </c>
      <c r="D82" s="81" t="s">
        <v>99</v>
      </c>
      <c r="E82" s="77" t="s">
        <v>69</v>
      </c>
      <c r="F82" s="81">
        <v>90</v>
      </c>
      <c r="G82" s="81">
        <v>2</v>
      </c>
      <c r="H82" s="81">
        <v>0</v>
      </c>
      <c r="I82" s="81">
        <v>2</v>
      </c>
      <c r="J82" s="81">
        <v>2</v>
      </c>
      <c r="K82" s="81">
        <v>3</v>
      </c>
      <c r="L82" s="81">
        <v>3</v>
      </c>
      <c r="M82" s="81">
        <v>1</v>
      </c>
      <c r="N82" s="81">
        <v>0</v>
      </c>
    </row>
    <row r="83" spans="1:14">
      <c r="A83" s="81" t="s">
        <v>1142</v>
      </c>
      <c r="B83" s="81" t="s">
        <v>156</v>
      </c>
      <c r="C83" s="82">
        <v>38396</v>
      </c>
      <c r="D83" s="81" t="s">
        <v>99</v>
      </c>
      <c r="E83" s="77" t="s">
        <v>33</v>
      </c>
      <c r="F83" s="81">
        <v>90</v>
      </c>
      <c r="G83" s="81">
        <v>0</v>
      </c>
      <c r="H83" s="81">
        <v>0</v>
      </c>
      <c r="I83" s="81">
        <v>4</v>
      </c>
      <c r="J83" s="81">
        <v>1</v>
      </c>
      <c r="K83" s="81">
        <v>2</v>
      </c>
      <c r="L83" s="81">
        <v>6</v>
      </c>
      <c r="M83" s="81">
        <v>0</v>
      </c>
      <c r="N83" s="81">
        <v>0</v>
      </c>
    </row>
    <row r="84" spans="1:14">
      <c r="A84" s="81" t="s">
        <v>1142</v>
      </c>
      <c r="B84" s="81" t="s">
        <v>459</v>
      </c>
      <c r="C84" s="82">
        <v>38389</v>
      </c>
      <c r="D84" s="81" t="s">
        <v>99</v>
      </c>
      <c r="E84" s="77" t="s">
        <v>82</v>
      </c>
      <c r="F84" s="81">
        <v>90</v>
      </c>
      <c r="G84" s="81">
        <v>2</v>
      </c>
      <c r="H84" s="81">
        <v>0</v>
      </c>
      <c r="I84" s="81">
        <v>0</v>
      </c>
      <c r="J84" s="81">
        <v>0</v>
      </c>
      <c r="K84" s="81">
        <v>0</v>
      </c>
      <c r="L84" s="81">
        <v>0</v>
      </c>
      <c r="M84" s="81">
        <v>0</v>
      </c>
      <c r="N84" s="81">
        <v>0</v>
      </c>
    </row>
    <row r="85" spans="1:14">
      <c r="A85" s="81" t="s">
        <v>1142</v>
      </c>
      <c r="B85" s="81" t="s">
        <v>159</v>
      </c>
      <c r="C85" s="82">
        <v>38367</v>
      </c>
      <c r="D85" s="81" t="s">
        <v>99</v>
      </c>
      <c r="E85" s="77" t="s">
        <v>22</v>
      </c>
      <c r="F85" s="81">
        <v>90</v>
      </c>
      <c r="G85" s="81">
        <v>0</v>
      </c>
      <c r="H85" s="81">
        <v>0</v>
      </c>
      <c r="I85" s="81">
        <v>4</v>
      </c>
      <c r="J85" s="81">
        <v>1</v>
      </c>
      <c r="K85" s="81">
        <v>1</v>
      </c>
      <c r="L85" s="81">
        <v>3</v>
      </c>
      <c r="M85" s="81">
        <v>0</v>
      </c>
      <c r="N85" s="81">
        <v>0</v>
      </c>
    </row>
    <row r="86" spans="1:14">
      <c r="A86" s="81" t="s">
        <v>1142</v>
      </c>
      <c r="B86" s="81" t="s">
        <v>160</v>
      </c>
      <c r="C86" s="82">
        <v>38361</v>
      </c>
      <c r="D86" s="81" t="s">
        <v>99</v>
      </c>
      <c r="E86" s="77" t="s">
        <v>209</v>
      </c>
      <c r="F86" s="81">
        <v>90</v>
      </c>
      <c r="G86" s="81">
        <v>0</v>
      </c>
      <c r="H86" s="81">
        <v>0</v>
      </c>
      <c r="I86" s="81">
        <v>0</v>
      </c>
      <c r="J86" s="81">
        <v>0</v>
      </c>
      <c r="K86" s="81">
        <v>0</v>
      </c>
      <c r="L86" s="81">
        <v>0</v>
      </c>
      <c r="M86" s="81">
        <v>0</v>
      </c>
      <c r="N86" s="81">
        <v>0</v>
      </c>
    </row>
    <row r="87" spans="1:14">
      <c r="A87" s="81" t="s">
        <v>1142</v>
      </c>
      <c r="B87" s="81" t="s">
        <v>161</v>
      </c>
      <c r="C87" s="82">
        <v>38342</v>
      </c>
      <c r="D87" s="81" t="s">
        <v>99</v>
      </c>
      <c r="E87" s="77" t="s">
        <v>17</v>
      </c>
      <c r="F87" s="81">
        <v>90</v>
      </c>
      <c r="G87" s="81">
        <v>0</v>
      </c>
      <c r="H87" s="81">
        <v>0</v>
      </c>
      <c r="I87" s="81">
        <v>0</v>
      </c>
      <c r="J87" s="81">
        <v>0</v>
      </c>
      <c r="K87" s="81">
        <v>0</v>
      </c>
      <c r="L87" s="81">
        <v>0</v>
      </c>
      <c r="M87" s="81">
        <v>0</v>
      </c>
      <c r="N87" s="81">
        <v>0</v>
      </c>
    </row>
    <row r="88" spans="1:14">
      <c r="A88" s="81" t="s">
        <v>1142</v>
      </c>
      <c r="B88" s="81" t="s">
        <v>134</v>
      </c>
      <c r="C88" s="82">
        <v>38340</v>
      </c>
      <c r="D88" s="81" t="s">
        <v>99</v>
      </c>
      <c r="E88" s="77" t="s">
        <v>31</v>
      </c>
      <c r="F88" s="81">
        <v>90</v>
      </c>
      <c r="G88" s="81">
        <v>0</v>
      </c>
      <c r="H88" s="81">
        <v>0</v>
      </c>
      <c r="I88" s="81">
        <v>0</v>
      </c>
      <c r="J88" s="81">
        <v>0</v>
      </c>
      <c r="K88" s="81">
        <v>0</v>
      </c>
      <c r="L88" s="81">
        <v>0</v>
      </c>
      <c r="M88" s="81">
        <v>0</v>
      </c>
      <c r="N88" s="81">
        <v>0</v>
      </c>
    </row>
    <row r="89" spans="1:14">
      <c r="A89" s="81" t="s">
        <v>1142</v>
      </c>
      <c r="B89" s="81" t="s">
        <v>144</v>
      </c>
      <c r="C89" s="82">
        <v>38332</v>
      </c>
      <c r="D89" s="81" t="s">
        <v>99</v>
      </c>
      <c r="E89" s="77" t="s">
        <v>17</v>
      </c>
      <c r="F89" s="81">
        <v>90</v>
      </c>
      <c r="G89" s="81">
        <v>0</v>
      </c>
      <c r="H89" s="81">
        <v>0</v>
      </c>
      <c r="I89" s="81">
        <v>0</v>
      </c>
      <c r="J89" s="81">
        <v>0</v>
      </c>
      <c r="K89" s="81">
        <v>0</v>
      </c>
      <c r="L89" s="81">
        <v>0</v>
      </c>
      <c r="M89" s="81">
        <v>0</v>
      </c>
      <c r="N89" s="81">
        <v>0</v>
      </c>
    </row>
    <row r="90" spans="1:14">
      <c r="A90" s="81" t="s">
        <v>1142</v>
      </c>
      <c r="B90" s="81" t="s">
        <v>141</v>
      </c>
      <c r="C90" s="82">
        <v>38326</v>
      </c>
      <c r="D90" s="81" t="s">
        <v>99</v>
      </c>
      <c r="E90" s="77" t="s">
        <v>115</v>
      </c>
      <c r="F90" s="81">
        <v>90</v>
      </c>
      <c r="G90" s="81">
        <v>1</v>
      </c>
      <c r="H90" s="81">
        <v>0</v>
      </c>
      <c r="I90" s="81">
        <v>0</v>
      </c>
      <c r="J90" s="81">
        <v>0</v>
      </c>
      <c r="K90" s="81">
        <v>0</v>
      </c>
      <c r="L90" s="81">
        <v>0</v>
      </c>
      <c r="M90" s="81">
        <v>0</v>
      </c>
      <c r="N90" s="81">
        <v>0</v>
      </c>
    </row>
    <row r="91" spans="1:14">
      <c r="A91" s="81" t="s">
        <v>1142</v>
      </c>
      <c r="B91" s="81" t="s">
        <v>127</v>
      </c>
      <c r="C91" s="82">
        <v>38318</v>
      </c>
      <c r="D91" s="81" t="s">
        <v>99</v>
      </c>
      <c r="E91" s="77" t="s">
        <v>85</v>
      </c>
      <c r="F91" s="81">
        <v>90</v>
      </c>
      <c r="G91" s="81">
        <v>0</v>
      </c>
      <c r="H91" s="81">
        <v>0</v>
      </c>
      <c r="I91" s="81">
        <v>0</v>
      </c>
      <c r="J91" s="81">
        <v>0</v>
      </c>
      <c r="K91" s="81">
        <v>0</v>
      </c>
      <c r="L91" s="81">
        <v>0</v>
      </c>
      <c r="M91" s="81">
        <v>0</v>
      </c>
      <c r="N91" s="81">
        <v>0</v>
      </c>
    </row>
    <row r="92" spans="1:14">
      <c r="A92" s="81" t="s">
        <v>1142</v>
      </c>
      <c r="B92" s="81" t="s">
        <v>164</v>
      </c>
      <c r="C92" s="82">
        <v>38312</v>
      </c>
      <c r="D92" s="81" t="s">
        <v>99</v>
      </c>
      <c r="E92" s="77" t="s">
        <v>19</v>
      </c>
      <c r="F92" s="81">
        <v>90</v>
      </c>
      <c r="G92" s="81">
        <v>1</v>
      </c>
      <c r="H92" s="81">
        <v>0</v>
      </c>
      <c r="I92" s="81">
        <v>0</v>
      </c>
      <c r="J92" s="81">
        <v>0</v>
      </c>
      <c r="K92" s="81">
        <v>0</v>
      </c>
      <c r="L92" s="81">
        <v>0</v>
      </c>
      <c r="M92" s="81">
        <v>0</v>
      </c>
      <c r="N92" s="81">
        <v>0</v>
      </c>
    </row>
    <row r="93" spans="1:14">
      <c r="A93" s="81" t="s">
        <v>462</v>
      </c>
      <c r="B93" s="81" t="s">
        <v>90</v>
      </c>
      <c r="C93" s="82">
        <v>38308</v>
      </c>
      <c r="D93" s="81" t="s">
        <v>78</v>
      </c>
      <c r="E93" s="77" t="s">
        <v>31</v>
      </c>
      <c r="F93" s="81">
        <v>46</v>
      </c>
      <c r="G93" s="81">
        <v>0</v>
      </c>
      <c r="H93" s="81">
        <v>0</v>
      </c>
      <c r="I93" s="81">
        <v>0</v>
      </c>
      <c r="J93" s="81">
        <v>0</v>
      </c>
      <c r="K93" s="81">
        <v>0</v>
      </c>
      <c r="L93" s="81">
        <v>0</v>
      </c>
      <c r="M93" s="81">
        <v>0</v>
      </c>
      <c r="N93" s="81">
        <v>0</v>
      </c>
    </row>
    <row r="94" spans="1:14">
      <c r="A94" s="81" t="s">
        <v>1142</v>
      </c>
      <c r="B94" s="81" t="s">
        <v>133</v>
      </c>
      <c r="C94" s="82">
        <v>38305</v>
      </c>
      <c r="D94" s="81" t="s">
        <v>99</v>
      </c>
      <c r="E94" s="77" t="s">
        <v>22</v>
      </c>
      <c r="F94" s="81">
        <v>90</v>
      </c>
      <c r="G94" s="81">
        <v>0</v>
      </c>
      <c r="H94" s="81">
        <v>0</v>
      </c>
      <c r="I94" s="81">
        <v>0</v>
      </c>
      <c r="J94" s="81">
        <v>0</v>
      </c>
      <c r="K94" s="81">
        <v>0</v>
      </c>
      <c r="L94" s="81">
        <v>0</v>
      </c>
      <c r="M94" s="81">
        <v>0</v>
      </c>
      <c r="N94" s="81">
        <v>0</v>
      </c>
    </row>
    <row r="95" spans="1:14">
      <c r="A95" s="81" t="s">
        <v>1142</v>
      </c>
      <c r="B95" s="81" t="s">
        <v>124</v>
      </c>
      <c r="C95" s="82">
        <v>38298</v>
      </c>
      <c r="D95" s="81" t="s">
        <v>99</v>
      </c>
      <c r="E95" s="77" t="s">
        <v>22</v>
      </c>
      <c r="F95" s="81">
        <v>90</v>
      </c>
      <c r="G95" s="81">
        <v>0</v>
      </c>
      <c r="H95" s="81">
        <v>0</v>
      </c>
      <c r="I95" s="81">
        <v>0</v>
      </c>
      <c r="J95" s="81">
        <v>0</v>
      </c>
      <c r="K95" s="81">
        <v>0</v>
      </c>
      <c r="L95" s="81">
        <v>0</v>
      </c>
      <c r="M95" s="81">
        <v>1</v>
      </c>
      <c r="N95" s="81">
        <v>0</v>
      </c>
    </row>
    <row r="96" spans="1:14">
      <c r="A96" s="81" t="s">
        <v>1142</v>
      </c>
      <c r="B96" s="81" t="s">
        <v>119</v>
      </c>
      <c r="C96" s="82">
        <v>38290</v>
      </c>
      <c r="D96" s="81" t="s">
        <v>99</v>
      </c>
      <c r="E96" s="77" t="s">
        <v>22</v>
      </c>
      <c r="F96" s="81">
        <v>90</v>
      </c>
      <c r="G96" s="81">
        <v>1</v>
      </c>
      <c r="H96" s="81">
        <v>0</v>
      </c>
      <c r="I96" s="81">
        <v>0</v>
      </c>
      <c r="J96" s="81">
        <v>0</v>
      </c>
      <c r="K96" s="81">
        <v>0</v>
      </c>
      <c r="L96" s="81">
        <v>0</v>
      </c>
      <c r="M96" s="81">
        <v>0</v>
      </c>
      <c r="N96" s="81">
        <v>0</v>
      </c>
    </row>
    <row r="97" spans="1:14">
      <c r="A97" s="81" t="s">
        <v>1142</v>
      </c>
      <c r="B97" s="81" t="s">
        <v>122</v>
      </c>
      <c r="C97" s="82">
        <v>38284</v>
      </c>
      <c r="D97" s="81" t="s">
        <v>99</v>
      </c>
      <c r="E97" s="77" t="s">
        <v>85</v>
      </c>
      <c r="F97" s="81">
        <v>90</v>
      </c>
      <c r="G97" s="81">
        <v>0</v>
      </c>
      <c r="H97" s="81">
        <v>0</v>
      </c>
      <c r="I97" s="81">
        <v>0</v>
      </c>
      <c r="J97" s="81">
        <v>0</v>
      </c>
      <c r="K97" s="81">
        <v>0</v>
      </c>
      <c r="L97" s="81">
        <v>0</v>
      </c>
      <c r="M97" s="81">
        <v>0</v>
      </c>
      <c r="N97" s="81">
        <v>0</v>
      </c>
    </row>
    <row r="98" spans="1:14">
      <c r="A98" s="81" t="s">
        <v>1142</v>
      </c>
      <c r="B98" s="81" t="s">
        <v>100</v>
      </c>
      <c r="C98" s="82">
        <v>38277</v>
      </c>
      <c r="D98" s="81" t="s">
        <v>99</v>
      </c>
      <c r="E98" s="77" t="s">
        <v>31</v>
      </c>
      <c r="F98" s="81">
        <v>90</v>
      </c>
      <c r="G98" s="81">
        <v>1</v>
      </c>
      <c r="H98" s="81">
        <v>0</v>
      </c>
      <c r="I98" s="81">
        <v>3</v>
      </c>
      <c r="J98" s="81">
        <v>1</v>
      </c>
      <c r="K98" s="81">
        <v>2</v>
      </c>
      <c r="L98" s="81">
        <v>3</v>
      </c>
      <c r="M98" s="81">
        <v>0</v>
      </c>
      <c r="N98" s="81">
        <v>0</v>
      </c>
    </row>
    <row r="99" spans="1:14">
      <c r="A99" s="81" t="s">
        <v>1142</v>
      </c>
      <c r="B99" s="81" t="s">
        <v>130</v>
      </c>
      <c r="C99" s="82">
        <v>38262</v>
      </c>
      <c r="D99" s="81" t="s">
        <v>99</v>
      </c>
      <c r="E99" s="77" t="s">
        <v>17</v>
      </c>
      <c r="F99" s="81">
        <v>90</v>
      </c>
      <c r="G99" s="81">
        <v>0</v>
      </c>
      <c r="H99" s="81">
        <v>0</v>
      </c>
      <c r="I99" s="81">
        <v>0</v>
      </c>
      <c r="J99" s="81">
        <v>0</v>
      </c>
      <c r="K99" s="81">
        <v>0</v>
      </c>
      <c r="L99" s="81">
        <v>1</v>
      </c>
      <c r="M99" s="81">
        <v>0</v>
      </c>
      <c r="N99" s="81">
        <v>0</v>
      </c>
    </row>
    <row r="100" spans="1:14">
      <c r="A100" s="81" t="s">
        <v>1142</v>
      </c>
      <c r="B100" s="81" t="s">
        <v>108</v>
      </c>
      <c r="C100" s="82">
        <v>38255</v>
      </c>
      <c r="D100" s="81" t="s">
        <v>99</v>
      </c>
      <c r="E100" s="77" t="s">
        <v>31</v>
      </c>
      <c r="F100" s="81">
        <v>90</v>
      </c>
      <c r="G100" s="81">
        <v>0</v>
      </c>
      <c r="H100" s="81">
        <v>0</v>
      </c>
      <c r="I100" s="81">
        <v>3</v>
      </c>
      <c r="J100" s="81">
        <v>2</v>
      </c>
      <c r="K100" s="81">
        <v>0</v>
      </c>
      <c r="L100" s="81">
        <v>5</v>
      </c>
      <c r="M100" s="81">
        <v>0</v>
      </c>
      <c r="N100" s="81">
        <v>0</v>
      </c>
    </row>
    <row r="101" spans="1:14">
      <c r="A101" s="81" t="s">
        <v>1142</v>
      </c>
      <c r="B101" s="81" t="s">
        <v>145</v>
      </c>
      <c r="C101" s="82">
        <v>38252</v>
      </c>
      <c r="D101" s="81" t="s">
        <v>99</v>
      </c>
      <c r="E101" s="77" t="s">
        <v>17</v>
      </c>
      <c r="F101" s="81">
        <v>90</v>
      </c>
      <c r="G101" s="81">
        <v>0</v>
      </c>
      <c r="H101" s="81">
        <v>0</v>
      </c>
      <c r="I101" s="81">
        <v>3</v>
      </c>
      <c r="J101" s="81">
        <v>3</v>
      </c>
      <c r="K101" s="81">
        <v>0</v>
      </c>
      <c r="L101" s="81">
        <v>6</v>
      </c>
      <c r="M101" s="81">
        <v>0</v>
      </c>
      <c r="N101" s="81">
        <v>0</v>
      </c>
    </row>
    <row r="102" spans="1:14">
      <c r="A102" s="81" t="s">
        <v>1142</v>
      </c>
      <c r="B102" s="81" t="s">
        <v>464</v>
      </c>
      <c r="C102" s="82">
        <v>38249</v>
      </c>
      <c r="D102" s="81" t="s">
        <v>99</v>
      </c>
      <c r="E102" s="77" t="s">
        <v>22</v>
      </c>
      <c r="F102" s="81">
        <v>90</v>
      </c>
      <c r="G102" s="81">
        <v>1</v>
      </c>
      <c r="H102" s="81">
        <v>0</v>
      </c>
      <c r="I102" s="81">
        <v>5</v>
      </c>
      <c r="J102" s="81">
        <v>3</v>
      </c>
      <c r="K102" s="81">
        <v>4</v>
      </c>
      <c r="L102" s="81">
        <v>3</v>
      </c>
      <c r="M102" s="81">
        <v>0</v>
      </c>
      <c r="N102" s="81">
        <v>0</v>
      </c>
    </row>
    <row r="103" spans="1:14">
      <c r="A103" s="81" t="s">
        <v>1142</v>
      </c>
      <c r="B103" s="81" t="s">
        <v>142</v>
      </c>
      <c r="C103" s="82">
        <v>38242</v>
      </c>
      <c r="D103" s="81" t="s">
        <v>99</v>
      </c>
      <c r="E103" s="77" t="s">
        <v>82</v>
      </c>
      <c r="F103" s="81">
        <v>90</v>
      </c>
      <c r="G103" s="81">
        <v>1</v>
      </c>
      <c r="H103" s="81">
        <v>1</v>
      </c>
      <c r="I103" s="81">
        <v>4</v>
      </c>
      <c r="J103" s="81">
        <v>4</v>
      </c>
      <c r="K103" s="81">
        <v>2</v>
      </c>
      <c r="L103" s="81">
        <v>4</v>
      </c>
      <c r="M103" s="81">
        <v>0</v>
      </c>
      <c r="N103" s="81">
        <v>0</v>
      </c>
    </row>
    <row r="104" spans="1:14">
      <c r="A104" s="81" t="s">
        <v>1142</v>
      </c>
      <c r="B104" s="81" t="s">
        <v>105</v>
      </c>
      <c r="C104" s="82">
        <v>38227</v>
      </c>
      <c r="D104" s="81" t="s">
        <v>99</v>
      </c>
      <c r="E104" s="77" t="s">
        <v>19</v>
      </c>
      <c r="F104" s="81">
        <v>90</v>
      </c>
      <c r="G104" s="81">
        <v>1</v>
      </c>
      <c r="H104" s="81">
        <v>0</v>
      </c>
      <c r="I104" s="81">
        <v>6</v>
      </c>
      <c r="J104" s="81">
        <v>3</v>
      </c>
      <c r="K104" s="81">
        <v>3</v>
      </c>
      <c r="L104" s="81">
        <v>0</v>
      </c>
      <c r="M104" s="81">
        <v>0</v>
      </c>
      <c r="N104" s="81">
        <v>0</v>
      </c>
    </row>
    <row r="105" spans="1:14">
      <c r="A105" s="81" t="s">
        <v>462</v>
      </c>
      <c r="B105" s="81" t="s">
        <v>215</v>
      </c>
      <c r="C105" s="82">
        <v>38217</v>
      </c>
      <c r="D105" s="81" t="s">
        <v>78</v>
      </c>
      <c r="E105" s="77" t="s">
        <v>115</v>
      </c>
      <c r="F105" s="81">
        <f>90-46</f>
        <v>44</v>
      </c>
      <c r="G105" s="81">
        <v>0</v>
      </c>
      <c r="H105" s="81">
        <v>0</v>
      </c>
      <c r="I105" s="81">
        <v>0</v>
      </c>
      <c r="J105" s="81">
        <v>0</v>
      </c>
      <c r="K105" s="81">
        <v>0</v>
      </c>
      <c r="L105" s="81">
        <v>0</v>
      </c>
      <c r="M105" s="81">
        <v>0</v>
      </c>
      <c r="N105" s="81">
        <v>0</v>
      </c>
    </row>
    <row r="106" spans="1:14">
      <c r="A106" s="81" t="s">
        <v>462</v>
      </c>
      <c r="B106" s="81" t="s">
        <v>486</v>
      </c>
      <c r="C106" s="82">
        <v>38158</v>
      </c>
      <c r="D106" s="81" t="s">
        <v>487</v>
      </c>
      <c r="E106" s="77" t="s">
        <v>64</v>
      </c>
      <c r="F106" s="81">
        <v>90</v>
      </c>
      <c r="G106" s="81">
        <v>0</v>
      </c>
      <c r="H106" s="81">
        <v>0</v>
      </c>
      <c r="I106" s="81">
        <v>3</v>
      </c>
      <c r="J106" s="81">
        <v>0</v>
      </c>
      <c r="K106" s="81">
        <v>1</v>
      </c>
      <c r="L106" s="81">
        <v>1</v>
      </c>
      <c r="M106" s="81">
        <v>0</v>
      </c>
      <c r="N106" s="81">
        <v>0</v>
      </c>
    </row>
    <row r="107" spans="1:14">
      <c r="A107" s="81" t="s">
        <v>462</v>
      </c>
      <c r="B107" s="81" t="s">
        <v>488</v>
      </c>
      <c r="C107" s="82">
        <v>38154</v>
      </c>
      <c r="D107" s="81" t="s">
        <v>487</v>
      </c>
      <c r="E107" s="77" t="s">
        <v>22</v>
      </c>
      <c r="F107" s="81">
        <f>90-79</f>
        <v>11</v>
      </c>
      <c r="G107" s="81">
        <v>0</v>
      </c>
      <c r="H107" s="81">
        <v>0</v>
      </c>
      <c r="I107" s="81">
        <v>0</v>
      </c>
      <c r="J107" s="81">
        <v>0</v>
      </c>
      <c r="K107" s="81">
        <v>1</v>
      </c>
      <c r="L107" s="81">
        <v>0</v>
      </c>
      <c r="M107" s="81">
        <v>0</v>
      </c>
      <c r="N107" s="81">
        <v>0</v>
      </c>
    </row>
    <row r="108" spans="1:14">
      <c r="A108" s="81" t="s">
        <v>462</v>
      </c>
      <c r="B108" s="81" t="s">
        <v>489</v>
      </c>
      <c r="C108" s="82">
        <v>38150</v>
      </c>
      <c r="D108" s="81" t="s">
        <v>487</v>
      </c>
      <c r="E108" s="77" t="s">
        <v>31</v>
      </c>
      <c r="F108" s="81">
        <f>90-77</f>
        <v>13</v>
      </c>
      <c r="G108" s="81">
        <v>0</v>
      </c>
      <c r="H108" s="81">
        <v>0</v>
      </c>
      <c r="I108" s="81">
        <v>2</v>
      </c>
      <c r="J108" s="81">
        <v>1</v>
      </c>
      <c r="K108" s="81">
        <v>0</v>
      </c>
      <c r="L108" s="81">
        <v>1</v>
      </c>
      <c r="M108" s="81">
        <v>0</v>
      </c>
      <c r="N108" s="81">
        <v>0</v>
      </c>
    </row>
    <row r="109" spans="1:14">
      <c r="A109" s="81" t="s">
        <v>462</v>
      </c>
      <c r="B109" s="81" t="s">
        <v>490</v>
      </c>
      <c r="C109" s="82">
        <v>38143</v>
      </c>
      <c r="D109" s="81" t="s">
        <v>78</v>
      </c>
      <c r="E109" s="77" t="s">
        <v>51</v>
      </c>
      <c r="F109" s="81">
        <f>90-46</f>
        <v>44</v>
      </c>
      <c r="G109" s="81">
        <v>0</v>
      </c>
      <c r="H109" s="81">
        <v>0</v>
      </c>
      <c r="I109" s="81">
        <v>0</v>
      </c>
      <c r="J109" s="81">
        <v>0</v>
      </c>
      <c r="K109" s="81">
        <v>0</v>
      </c>
      <c r="L109" s="81">
        <v>0</v>
      </c>
      <c r="M109" s="81">
        <v>0</v>
      </c>
      <c r="N109" s="81">
        <v>0</v>
      </c>
    </row>
    <row r="110" spans="1:14">
      <c r="A110" s="81" t="s">
        <v>462</v>
      </c>
      <c r="B110" s="81" t="s">
        <v>491</v>
      </c>
      <c r="C110" s="82">
        <v>38105</v>
      </c>
      <c r="D110" s="81" t="s">
        <v>78</v>
      </c>
      <c r="E110" s="77" t="s">
        <v>22</v>
      </c>
      <c r="F110" s="81">
        <f>90-46</f>
        <v>44</v>
      </c>
      <c r="G110" s="81">
        <v>1</v>
      </c>
      <c r="H110" s="81">
        <v>0</v>
      </c>
      <c r="I110" s="81">
        <v>0</v>
      </c>
      <c r="J110" s="81">
        <v>0</v>
      </c>
      <c r="K110" s="81">
        <v>0</v>
      </c>
      <c r="L110" s="81">
        <v>0</v>
      </c>
      <c r="M110" s="81">
        <v>0</v>
      </c>
      <c r="N110" s="81">
        <v>0</v>
      </c>
    </row>
    <row r="111" spans="1:14">
      <c r="A111" s="81" t="s">
        <v>462</v>
      </c>
      <c r="B111" s="81" t="s">
        <v>492</v>
      </c>
      <c r="C111" s="82">
        <v>38077</v>
      </c>
      <c r="D111" s="81" t="s">
        <v>78</v>
      </c>
      <c r="E111" s="77" t="s">
        <v>19</v>
      </c>
      <c r="F111" s="81">
        <f>90-46</f>
        <v>44</v>
      </c>
      <c r="G111" s="81">
        <v>0</v>
      </c>
      <c r="H111" s="81">
        <v>0</v>
      </c>
      <c r="I111" s="81">
        <v>0</v>
      </c>
      <c r="J111" s="81">
        <v>0</v>
      </c>
      <c r="K111" s="81">
        <v>0</v>
      </c>
      <c r="L111" s="81">
        <v>0</v>
      </c>
      <c r="M111" s="81">
        <v>0</v>
      </c>
      <c r="N111" s="81">
        <v>0</v>
      </c>
    </row>
    <row r="112" spans="1:14">
      <c r="A112" s="81" t="s">
        <v>462</v>
      </c>
      <c r="B112" s="81" t="s">
        <v>493</v>
      </c>
      <c r="C112" s="82">
        <v>37944</v>
      </c>
      <c r="D112" s="81" t="s">
        <v>494</v>
      </c>
      <c r="E112" s="77" t="s">
        <v>67</v>
      </c>
      <c r="F112" s="81">
        <v>0</v>
      </c>
      <c r="G112" s="81"/>
      <c r="H112" s="81"/>
      <c r="I112" s="81"/>
      <c r="J112" s="81"/>
      <c r="K112" s="81"/>
      <c r="L112" s="81"/>
      <c r="M112" s="81"/>
      <c r="N112" s="81"/>
    </row>
    <row r="113" spans="1:14">
      <c r="A113" s="81" t="s">
        <v>462</v>
      </c>
      <c r="B113" s="81" t="s">
        <v>495</v>
      </c>
      <c r="C113" s="82">
        <v>37940</v>
      </c>
      <c r="D113" s="81" t="s">
        <v>494</v>
      </c>
      <c r="E113" s="77" t="s">
        <v>63</v>
      </c>
      <c r="F113" s="81">
        <v>69</v>
      </c>
      <c r="G113" s="81">
        <v>0</v>
      </c>
      <c r="H113" s="81">
        <v>0</v>
      </c>
      <c r="I113" s="81">
        <v>0</v>
      </c>
      <c r="J113" s="81">
        <v>0</v>
      </c>
      <c r="K113" s="81">
        <v>0</v>
      </c>
      <c r="L113" s="81">
        <v>0</v>
      </c>
      <c r="M113" s="81">
        <v>0</v>
      </c>
      <c r="N113" s="81">
        <v>0</v>
      </c>
    </row>
    <row r="114" spans="1:14">
      <c r="A114" s="81" t="s">
        <v>462</v>
      </c>
      <c r="B114" s="81" t="s">
        <v>496</v>
      </c>
      <c r="C114" s="82">
        <v>37905</v>
      </c>
      <c r="D114" s="81" t="s">
        <v>494</v>
      </c>
      <c r="E114" s="77" t="s">
        <v>95</v>
      </c>
      <c r="F114" s="81">
        <v>0</v>
      </c>
      <c r="G114" s="81"/>
      <c r="H114" s="81"/>
      <c r="I114" s="81"/>
      <c r="J114" s="81"/>
      <c r="K114" s="81"/>
      <c r="L114" s="81"/>
      <c r="M114" s="81"/>
      <c r="N114" s="81"/>
    </row>
    <row r="115" spans="1:14">
      <c r="A115" s="81" t="s">
        <v>462</v>
      </c>
      <c r="B115" s="81" t="s">
        <v>497</v>
      </c>
      <c r="C115" s="82">
        <v>37874</v>
      </c>
      <c r="D115" s="81" t="s">
        <v>494</v>
      </c>
      <c r="E115" s="77" t="s">
        <v>63</v>
      </c>
      <c r="F115" s="81">
        <v>64</v>
      </c>
      <c r="G115" s="81">
        <v>0</v>
      </c>
      <c r="H115" s="81">
        <v>0</v>
      </c>
      <c r="I115" s="81">
        <v>0</v>
      </c>
      <c r="J115" s="81">
        <v>0</v>
      </c>
      <c r="K115" s="81">
        <v>0</v>
      </c>
      <c r="L115" s="81">
        <v>0</v>
      </c>
      <c r="M115" s="81">
        <v>0</v>
      </c>
      <c r="N115" s="81">
        <v>0</v>
      </c>
    </row>
    <row r="116" spans="1:14">
      <c r="A116" s="81" t="s">
        <v>1142</v>
      </c>
      <c r="B116" s="81" t="s">
        <v>128</v>
      </c>
      <c r="C116" s="82">
        <v>38850</v>
      </c>
      <c r="D116" s="81" t="s">
        <v>99</v>
      </c>
      <c r="E116" s="77" t="s">
        <v>22</v>
      </c>
      <c r="F116" s="81">
        <v>90</v>
      </c>
      <c r="G116" s="81">
        <v>0</v>
      </c>
      <c r="H116" s="81">
        <v>0</v>
      </c>
      <c r="I116" s="81">
        <v>2</v>
      </c>
      <c r="J116" s="81">
        <v>2</v>
      </c>
      <c r="K116" s="81">
        <v>2</v>
      </c>
      <c r="L116" s="81">
        <v>6</v>
      </c>
      <c r="M116" s="81">
        <v>0</v>
      </c>
      <c r="N116" s="81">
        <v>0</v>
      </c>
    </row>
    <row r="117" spans="1:14">
      <c r="A117" s="81" t="s">
        <v>1142</v>
      </c>
      <c r="B117" s="81" t="s">
        <v>119</v>
      </c>
      <c r="C117" s="82">
        <v>38843</v>
      </c>
      <c r="D117" s="81" t="s">
        <v>99</v>
      </c>
      <c r="E117" s="77" t="s">
        <v>22</v>
      </c>
      <c r="F117" s="81">
        <v>90</v>
      </c>
      <c r="G117" s="81">
        <v>0</v>
      </c>
      <c r="H117" s="81">
        <v>0</v>
      </c>
      <c r="I117" s="81">
        <v>1</v>
      </c>
      <c r="J117" s="81">
        <v>0</v>
      </c>
      <c r="K117" s="81">
        <v>3</v>
      </c>
      <c r="L117" s="81">
        <v>1</v>
      </c>
      <c r="M117" s="81">
        <v>0</v>
      </c>
      <c r="N117" s="81">
        <v>0</v>
      </c>
    </row>
    <row r="118" spans="1:14">
      <c r="A118" s="81" t="s">
        <v>1142</v>
      </c>
      <c r="B118" s="81" t="s">
        <v>141</v>
      </c>
      <c r="C118" s="82">
        <v>38840</v>
      </c>
      <c r="D118" s="81" t="s">
        <v>99</v>
      </c>
      <c r="E118" s="77" t="s">
        <v>64</v>
      </c>
      <c r="F118" s="81">
        <v>90</v>
      </c>
      <c r="G118" s="81">
        <v>0</v>
      </c>
      <c r="H118" s="81">
        <v>0</v>
      </c>
      <c r="I118" s="81">
        <v>3</v>
      </c>
      <c r="J118" s="81">
        <v>1</v>
      </c>
      <c r="K118" s="81">
        <v>0</v>
      </c>
      <c r="L118" s="81">
        <v>3</v>
      </c>
      <c r="M118" s="81">
        <v>0</v>
      </c>
      <c r="N118" s="81">
        <v>0</v>
      </c>
    </row>
    <row r="119" spans="1:14">
      <c r="A119" s="81" t="s">
        <v>1142</v>
      </c>
      <c r="B119" s="81" t="s">
        <v>114</v>
      </c>
      <c r="C119" s="82">
        <v>38837</v>
      </c>
      <c r="D119" s="81" t="s">
        <v>99</v>
      </c>
      <c r="E119" s="77" t="s">
        <v>64</v>
      </c>
      <c r="F119" s="81">
        <v>90</v>
      </c>
      <c r="G119" s="81">
        <v>0</v>
      </c>
      <c r="H119" s="81">
        <v>0</v>
      </c>
      <c r="I119" s="81">
        <v>4</v>
      </c>
      <c r="J119" s="81">
        <v>0</v>
      </c>
      <c r="K119" s="81">
        <v>1</v>
      </c>
      <c r="L119" s="81">
        <v>3</v>
      </c>
      <c r="M119" s="81">
        <v>0</v>
      </c>
      <c r="N119" s="81">
        <v>0</v>
      </c>
    </row>
    <row r="120" spans="1:14">
      <c r="A120" s="81" t="s">
        <v>1142</v>
      </c>
      <c r="B120" s="81" t="s">
        <v>123</v>
      </c>
      <c r="C120" s="82">
        <v>38823</v>
      </c>
      <c r="D120" s="81" t="s">
        <v>99</v>
      </c>
      <c r="E120" s="77" t="s">
        <v>31</v>
      </c>
      <c r="F120" s="81">
        <v>90</v>
      </c>
      <c r="G120" s="81">
        <v>1</v>
      </c>
      <c r="H120" s="81">
        <v>0</v>
      </c>
      <c r="I120" s="81">
        <v>2</v>
      </c>
      <c r="J120" s="81">
        <v>1</v>
      </c>
      <c r="K120" s="81">
        <v>2</v>
      </c>
      <c r="L120" s="81">
        <v>5</v>
      </c>
      <c r="M120" s="81">
        <v>1</v>
      </c>
      <c r="N120" s="81">
        <v>0</v>
      </c>
    </row>
    <row r="121" spans="1:14">
      <c r="A121" s="81" t="s">
        <v>1142</v>
      </c>
      <c r="B121" s="81" t="s">
        <v>127</v>
      </c>
      <c r="C121" s="82">
        <v>38816</v>
      </c>
      <c r="D121" s="81" t="s">
        <v>99</v>
      </c>
      <c r="E121" s="77" t="s">
        <v>22</v>
      </c>
      <c r="F121" s="81">
        <v>90</v>
      </c>
      <c r="G121" s="81">
        <v>0</v>
      </c>
      <c r="H121" s="81">
        <v>0</v>
      </c>
      <c r="I121" s="81">
        <v>3</v>
      </c>
      <c r="J121" s="81">
        <v>0</v>
      </c>
      <c r="K121" s="81">
        <v>4</v>
      </c>
      <c r="L121" s="81">
        <v>5</v>
      </c>
      <c r="M121" s="81">
        <v>0</v>
      </c>
      <c r="N121" s="81">
        <v>0</v>
      </c>
    </row>
    <row r="122" spans="1:14">
      <c r="A122" s="81" t="s">
        <v>1142</v>
      </c>
      <c r="B122" s="81" t="s">
        <v>126</v>
      </c>
      <c r="C122" s="82">
        <v>38809</v>
      </c>
      <c r="D122" s="81" t="s">
        <v>99</v>
      </c>
      <c r="E122" s="77" t="s">
        <v>209</v>
      </c>
      <c r="F122" s="81">
        <v>90</v>
      </c>
      <c r="G122" s="81">
        <v>0</v>
      </c>
      <c r="H122" s="81">
        <v>0</v>
      </c>
      <c r="I122" s="81">
        <v>2</v>
      </c>
      <c r="J122" s="81">
        <v>0</v>
      </c>
      <c r="K122" s="81">
        <v>1</v>
      </c>
      <c r="L122" s="81">
        <v>2</v>
      </c>
      <c r="M122" s="81">
        <v>0</v>
      </c>
      <c r="N122" s="81">
        <v>0</v>
      </c>
    </row>
    <row r="123" spans="1:14">
      <c r="A123" s="81" t="s">
        <v>1142</v>
      </c>
      <c r="B123" s="81" t="s">
        <v>507</v>
      </c>
      <c r="C123" s="82">
        <v>38802</v>
      </c>
      <c r="D123" s="81" t="s">
        <v>99</v>
      </c>
      <c r="E123" s="77" t="s">
        <v>22</v>
      </c>
      <c r="F123" s="81">
        <v>90</v>
      </c>
      <c r="G123" s="81">
        <v>0</v>
      </c>
      <c r="H123" s="81">
        <v>0</v>
      </c>
      <c r="I123" s="81">
        <v>5</v>
      </c>
      <c r="J123" s="81">
        <v>1</v>
      </c>
      <c r="K123" s="81">
        <v>1</v>
      </c>
      <c r="L123" s="81">
        <v>1</v>
      </c>
      <c r="M123" s="81">
        <v>0</v>
      </c>
      <c r="N123" s="81">
        <v>0</v>
      </c>
    </row>
    <row r="124" spans="1:14">
      <c r="A124" s="81" t="s">
        <v>1142</v>
      </c>
      <c r="B124" s="81" t="s">
        <v>143</v>
      </c>
      <c r="C124" s="82">
        <v>38799</v>
      </c>
      <c r="D124" s="81" t="s">
        <v>99</v>
      </c>
      <c r="E124" s="77" t="s">
        <v>64</v>
      </c>
      <c r="F124" s="81">
        <v>90</v>
      </c>
      <c r="G124" s="81">
        <v>0</v>
      </c>
      <c r="H124" s="81">
        <v>0</v>
      </c>
      <c r="I124" s="81">
        <v>2</v>
      </c>
      <c r="J124" s="81">
        <v>1</v>
      </c>
      <c r="K124" s="81">
        <v>1</v>
      </c>
      <c r="L124" s="81">
        <v>2</v>
      </c>
      <c r="M124" s="81">
        <v>1</v>
      </c>
      <c r="N124" s="81">
        <v>0</v>
      </c>
    </row>
    <row r="125" spans="1:14">
      <c r="A125" s="81" t="s">
        <v>1142</v>
      </c>
      <c r="B125" s="81" t="s">
        <v>155</v>
      </c>
      <c r="C125" s="82">
        <v>38794</v>
      </c>
      <c r="D125" s="81" t="s">
        <v>99</v>
      </c>
      <c r="E125" s="77" t="s">
        <v>22</v>
      </c>
      <c r="F125" s="81">
        <v>90</v>
      </c>
      <c r="G125" s="81">
        <v>1</v>
      </c>
      <c r="H125" s="81">
        <v>0</v>
      </c>
      <c r="I125" s="81">
        <v>3</v>
      </c>
      <c r="J125" s="81">
        <v>1</v>
      </c>
      <c r="K125" s="81">
        <v>1</v>
      </c>
      <c r="L125" s="81">
        <v>6</v>
      </c>
      <c r="M125" s="81">
        <v>0</v>
      </c>
      <c r="N125" s="81">
        <v>0</v>
      </c>
    </row>
    <row r="126" spans="1:14">
      <c r="A126" s="81" t="s">
        <v>1142</v>
      </c>
      <c r="B126" s="81" t="s">
        <v>100</v>
      </c>
      <c r="C126" s="82">
        <v>38788</v>
      </c>
      <c r="D126" s="81" t="s">
        <v>99</v>
      </c>
      <c r="E126" s="77" t="s">
        <v>63</v>
      </c>
      <c r="F126" s="81">
        <v>90</v>
      </c>
      <c r="G126" s="81">
        <v>1</v>
      </c>
      <c r="H126" s="81">
        <v>0</v>
      </c>
      <c r="I126" s="81">
        <v>2</v>
      </c>
      <c r="J126" s="81">
        <v>1</v>
      </c>
      <c r="K126" s="81">
        <v>4</v>
      </c>
      <c r="L126" s="81">
        <v>5</v>
      </c>
      <c r="M126" s="81">
        <v>0</v>
      </c>
      <c r="N126" s="81">
        <v>0</v>
      </c>
    </row>
    <row r="127" spans="1:14">
      <c r="A127" s="81" t="s">
        <v>1142</v>
      </c>
      <c r="B127" s="81" t="s">
        <v>104</v>
      </c>
      <c r="C127" s="82">
        <v>38780</v>
      </c>
      <c r="D127" s="81" t="s">
        <v>99</v>
      </c>
      <c r="E127" s="77" t="s">
        <v>85</v>
      </c>
      <c r="F127" s="81">
        <v>90</v>
      </c>
      <c r="G127" s="81">
        <v>0</v>
      </c>
      <c r="H127" s="81">
        <v>0</v>
      </c>
      <c r="I127" s="81">
        <v>3</v>
      </c>
      <c r="J127" s="81">
        <v>1</v>
      </c>
      <c r="K127" s="81">
        <v>4</v>
      </c>
      <c r="L127" s="81">
        <v>7</v>
      </c>
      <c r="M127" s="81">
        <v>0</v>
      </c>
      <c r="N127" s="81">
        <v>0</v>
      </c>
    </row>
    <row r="128" spans="1:14">
      <c r="A128" s="81" t="s">
        <v>1142</v>
      </c>
      <c r="B128" s="81" t="s">
        <v>105</v>
      </c>
      <c r="C128" s="82">
        <v>38773</v>
      </c>
      <c r="D128" s="81" t="s">
        <v>99</v>
      </c>
      <c r="E128" s="77" t="s">
        <v>35</v>
      </c>
      <c r="F128" s="81">
        <v>90</v>
      </c>
      <c r="G128" s="81">
        <v>2</v>
      </c>
      <c r="H128" s="81">
        <v>0</v>
      </c>
      <c r="I128" s="81">
        <v>4</v>
      </c>
      <c r="J128" s="81">
        <v>3</v>
      </c>
      <c r="K128" s="81">
        <v>1</v>
      </c>
      <c r="L128" s="81">
        <v>5</v>
      </c>
      <c r="M128" s="81">
        <v>0</v>
      </c>
      <c r="N128" s="81">
        <v>0</v>
      </c>
    </row>
    <row r="129" spans="1:14">
      <c r="A129" s="81" t="s">
        <v>1142</v>
      </c>
      <c r="B129" s="81" t="s">
        <v>159</v>
      </c>
      <c r="C129" s="82">
        <v>38767</v>
      </c>
      <c r="D129" s="81" t="s">
        <v>99</v>
      </c>
      <c r="E129" s="77" t="s">
        <v>67</v>
      </c>
      <c r="F129" s="81">
        <v>90</v>
      </c>
      <c r="G129" s="81">
        <v>1</v>
      </c>
      <c r="H129" s="81">
        <v>0</v>
      </c>
      <c r="I129" s="81">
        <v>4</v>
      </c>
      <c r="J129" s="81">
        <v>2</v>
      </c>
      <c r="K129" s="81">
        <v>3</v>
      </c>
      <c r="L129" s="81">
        <v>3</v>
      </c>
      <c r="M129" s="81">
        <v>0</v>
      </c>
      <c r="N129" s="81">
        <v>0</v>
      </c>
    </row>
    <row r="130" spans="1:14">
      <c r="A130" s="81" t="s">
        <v>1142</v>
      </c>
      <c r="B130" s="81" t="s">
        <v>111</v>
      </c>
      <c r="C130" s="82">
        <v>38760</v>
      </c>
      <c r="D130" s="81" t="s">
        <v>99</v>
      </c>
      <c r="E130" s="77" t="s">
        <v>31</v>
      </c>
      <c r="F130" s="81">
        <v>90</v>
      </c>
      <c r="G130" s="81">
        <v>0</v>
      </c>
      <c r="H130" s="81">
        <v>1</v>
      </c>
      <c r="I130" s="81">
        <v>3</v>
      </c>
      <c r="J130" s="81">
        <v>0</v>
      </c>
      <c r="K130" s="81">
        <v>2</v>
      </c>
      <c r="L130" s="81">
        <v>3</v>
      </c>
      <c r="M130" s="81">
        <v>0</v>
      </c>
      <c r="N130" s="81">
        <v>0</v>
      </c>
    </row>
    <row r="131" spans="1:14">
      <c r="A131" s="81" t="s">
        <v>1142</v>
      </c>
      <c r="B131" s="81" t="s">
        <v>459</v>
      </c>
      <c r="C131" s="82">
        <v>38753</v>
      </c>
      <c r="D131" s="81" t="s">
        <v>99</v>
      </c>
      <c r="E131" s="77" t="s">
        <v>107</v>
      </c>
      <c r="F131" s="81">
        <v>90</v>
      </c>
      <c r="G131" s="81">
        <v>2</v>
      </c>
      <c r="H131" s="81">
        <v>0</v>
      </c>
      <c r="I131" s="81">
        <v>4</v>
      </c>
      <c r="J131" s="81">
        <v>2</v>
      </c>
      <c r="K131" s="81">
        <v>3</v>
      </c>
      <c r="L131" s="81">
        <v>4</v>
      </c>
      <c r="M131" s="81">
        <v>0</v>
      </c>
      <c r="N131" s="81">
        <v>0</v>
      </c>
    </row>
    <row r="132" spans="1:14">
      <c r="A132" s="81" t="s">
        <v>1142</v>
      </c>
      <c r="B132" s="81" t="s">
        <v>134</v>
      </c>
      <c r="C132" s="82">
        <v>38745</v>
      </c>
      <c r="D132" s="81" t="s">
        <v>99</v>
      </c>
      <c r="E132" s="77" t="s">
        <v>115</v>
      </c>
      <c r="F132" s="81">
        <v>90</v>
      </c>
      <c r="G132" s="81">
        <v>0</v>
      </c>
      <c r="H132" s="81">
        <v>0</v>
      </c>
      <c r="I132" s="81">
        <v>2</v>
      </c>
      <c r="J132" s="81">
        <v>1</v>
      </c>
      <c r="K132" s="81">
        <v>2</v>
      </c>
      <c r="L132" s="81">
        <v>3</v>
      </c>
      <c r="M132" s="81">
        <v>0</v>
      </c>
      <c r="N132" s="81">
        <v>0</v>
      </c>
    </row>
    <row r="133" spans="1:14">
      <c r="A133" s="81" t="s">
        <v>1142</v>
      </c>
      <c r="B133" s="81" t="s">
        <v>98</v>
      </c>
      <c r="C133" s="82">
        <v>38738</v>
      </c>
      <c r="D133" s="81" t="s">
        <v>99</v>
      </c>
      <c r="E133" s="77" t="s">
        <v>82</v>
      </c>
      <c r="F133" s="81">
        <v>90</v>
      </c>
      <c r="G133" s="81">
        <v>1</v>
      </c>
      <c r="H133" s="81">
        <v>0</v>
      </c>
      <c r="I133" s="81">
        <v>1</v>
      </c>
      <c r="J133" s="81">
        <v>1</v>
      </c>
      <c r="K133" s="81">
        <v>2</v>
      </c>
      <c r="L133" s="81">
        <v>3</v>
      </c>
      <c r="M133" s="81">
        <v>0</v>
      </c>
      <c r="N133" s="81">
        <v>0</v>
      </c>
    </row>
    <row r="134" spans="1:14">
      <c r="A134" s="81" t="s">
        <v>1142</v>
      </c>
      <c r="B134" s="81" t="s">
        <v>161</v>
      </c>
      <c r="C134" s="82">
        <v>38731</v>
      </c>
      <c r="D134" s="81" t="s">
        <v>99</v>
      </c>
      <c r="E134" s="77" t="s">
        <v>17</v>
      </c>
      <c r="F134" s="81">
        <v>90</v>
      </c>
      <c r="G134" s="81">
        <v>0</v>
      </c>
      <c r="H134" s="81">
        <v>0</v>
      </c>
      <c r="I134" s="81">
        <v>4</v>
      </c>
      <c r="J134" s="81">
        <v>0</v>
      </c>
      <c r="K134" s="81">
        <v>3</v>
      </c>
      <c r="L134" s="81">
        <v>4</v>
      </c>
      <c r="M134" s="81">
        <v>0</v>
      </c>
      <c r="N134" s="81">
        <v>0</v>
      </c>
    </row>
    <row r="135" spans="1:14">
      <c r="A135" s="81" t="s">
        <v>1142</v>
      </c>
      <c r="B135" s="81" t="s">
        <v>138</v>
      </c>
      <c r="C135" s="82">
        <v>38725</v>
      </c>
      <c r="D135" s="81" t="s">
        <v>99</v>
      </c>
      <c r="E135" s="77" t="s">
        <v>33</v>
      </c>
      <c r="F135" s="81">
        <v>90</v>
      </c>
      <c r="G135" s="81">
        <v>0</v>
      </c>
      <c r="H135" s="81">
        <v>0</v>
      </c>
      <c r="I135" s="81">
        <v>6</v>
      </c>
      <c r="J135" s="81">
        <v>1</v>
      </c>
      <c r="K135" s="81">
        <v>2</v>
      </c>
      <c r="L135" s="81">
        <v>1</v>
      </c>
      <c r="M135" s="81">
        <v>0</v>
      </c>
      <c r="N135" s="81">
        <v>0</v>
      </c>
    </row>
    <row r="136" spans="1:14">
      <c r="A136" s="81" t="s">
        <v>1142</v>
      </c>
      <c r="B136" s="81" t="s">
        <v>121</v>
      </c>
      <c r="C136" s="82">
        <v>38708</v>
      </c>
      <c r="D136" s="81" t="s">
        <v>99</v>
      </c>
      <c r="E136" s="77" t="s">
        <v>85</v>
      </c>
      <c r="F136" s="81">
        <v>90</v>
      </c>
      <c r="G136" s="81">
        <v>0</v>
      </c>
      <c r="H136" s="81">
        <v>0</v>
      </c>
      <c r="I136" s="81">
        <v>1</v>
      </c>
      <c r="J136" s="81">
        <v>0</v>
      </c>
      <c r="K136" s="81">
        <v>1</v>
      </c>
      <c r="L136" s="81">
        <v>2</v>
      </c>
      <c r="M136" s="81">
        <v>0</v>
      </c>
      <c r="N136" s="81">
        <v>0</v>
      </c>
    </row>
    <row r="137" spans="1:14">
      <c r="A137" s="81" t="s">
        <v>1142</v>
      </c>
      <c r="B137" s="81" t="s">
        <v>133</v>
      </c>
      <c r="C137" s="82">
        <v>38704</v>
      </c>
      <c r="D137" s="81" t="s">
        <v>99</v>
      </c>
      <c r="E137" s="77" t="s">
        <v>53</v>
      </c>
      <c r="F137" s="81">
        <v>90</v>
      </c>
      <c r="G137" s="81">
        <v>0</v>
      </c>
      <c r="H137" s="81">
        <v>1</v>
      </c>
      <c r="I137" s="81">
        <v>4</v>
      </c>
      <c r="J137" s="81">
        <v>1</v>
      </c>
      <c r="K137" s="81">
        <v>2</v>
      </c>
      <c r="L137" s="81">
        <v>4</v>
      </c>
      <c r="M137" s="81">
        <v>0</v>
      </c>
      <c r="N137" s="81">
        <v>0</v>
      </c>
    </row>
    <row r="138" spans="1:14">
      <c r="A138" s="81" t="s">
        <v>1142</v>
      </c>
      <c r="B138" s="81" t="s">
        <v>176</v>
      </c>
      <c r="C138" s="82">
        <v>38697</v>
      </c>
      <c r="D138" s="81" t="s">
        <v>99</v>
      </c>
      <c r="E138" s="77" t="s">
        <v>22</v>
      </c>
      <c r="F138" s="81">
        <v>90</v>
      </c>
      <c r="G138" s="81">
        <v>1</v>
      </c>
      <c r="H138" s="81">
        <v>0</v>
      </c>
      <c r="I138" s="81">
        <v>2</v>
      </c>
      <c r="J138" s="81">
        <v>1</v>
      </c>
      <c r="K138" s="81">
        <v>0</v>
      </c>
      <c r="L138" s="81">
        <v>4</v>
      </c>
      <c r="M138" s="81">
        <v>0</v>
      </c>
      <c r="N138" s="81">
        <v>0</v>
      </c>
    </row>
    <row r="139" spans="1:14">
      <c r="A139" s="81" t="s">
        <v>1142</v>
      </c>
      <c r="B139" s="81" t="s">
        <v>102</v>
      </c>
      <c r="C139" s="82">
        <v>38683</v>
      </c>
      <c r="D139" s="81" t="s">
        <v>99</v>
      </c>
      <c r="E139" s="77" t="s">
        <v>22</v>
      </c>
      <c r="F139" s="81">
        <v>90</v>
      </c>
      <c r="G139" s="81">
        <v>0</v>
      </c>
      <c r="H139" s="81">
        <v>0</v>
      </c>
      <c r="I139" s="81">
        <v>0</v>
      </c>
      <c r="J139" s="81">
        <v>0</v>
      </c>
      <c r="K139" s="81">
        <v>1</v>
      </c>
      <c r="L139" s="81">
        <v>4</v>
      </c>
      <c r="M139" s="81">
        <v>1</v>
      </c>
      <c r="N139" s="81">
        <v>0</v>
      </c>
    </row>
    <row r="140" spans="1:14">
      <c r="A140" s="81" t="s">
        <v>1142</v>
      </c>
      <c r="B140" s="81" t="s">
        <v>101</v>
      </c>
      <c r="C140" s="82">
        <v>38676</v>
      </c>
      <c r="D140" s="81" t="s">
        <v>99</v>
      </c>
      <c r="E140" s="77" t="s">
        <v>85</v>
      </c>
      <c r="F140" s="81">
        <v>90</v>
      </c>
      <c r="G140" s="81">
        <v>0</v>
      </c>
      <c r="H140" s="81">
        <v>0</v>
      </c>
      <c r="I140" s="81">
        <v>2</v>
      </c>
      <c r="J140" s="81">
        <v>2</v>
      </c>
      <c r="K140" s="81">
        <v>0</v>
      </c>
      <c r="L140" s="81">
        <v>3</v>
      </c>
      <c r="M140" s="81">
        <v>0</v>
      </c>
      <c r="N140" s="81">
        <v>0</v>
      </c>
    </row>
    <row r="141" spans="1:14">
      <c r="A141" s="81" t="s">
        <v>1142</v>
      </c>
      <c r="B141" s="81" t="s">
        <v>122</v>
      </c>
      <c r="C141" s="82">
        <v>38662</v>
      </c>
      <c r="D141" s="81" t="s">
        <v>99</v>
      </c>
      <c r="E141" s="77" t="s">
        <v>33</v>
      </c>
      <c r="F141" s="81">
        <v>90</v>
      </c>
      <c r="G141" s="81">
        <v>0</v>
      </c>
      <c r="H141" s="81">
        <v>0</v>
      </c>
      <c r="I141" s="81">
        <v>1</v>
      </c>
      <c r="J141" s="81">
        <v>1</v>
      </c>
      <c r="K141" s="81">
        <v>2</v>
      </c>
      <c r="L141" s="81">
        <v>2</v>
      </c>
      <c r="M141" s="81">
        <v>0</v>
      </c>
      <c r="N141" s="81">
        <v>0</v>
      </c>
    </row>
    <row r="142" spans="1:14">
      <c r="A142" s="81" t="s">
        <v>1142</v>
      </c>
      <c r="B142" s="81" t="s">
        <v>108</v>
      </c>
      <c r="C142" s="82">
        <v>38655</v>
      </c>
      <c r="D142" s="81" t="s">
        <v>99</v>
      </c>
      <c r="E142" s="77" t="s">
        <v>22</v>
      </c>
      <c r="F142" s="81">
        <v>90</v>
      </c>
      <c r="G142" s="81">
        <v>0</v>
      </c>
      <c r="H142" s="81">
        <v>0</v>
      </c>
      <c r="I142" s="81">
        <v>1</v>
      </c>
      <c r="J142" s="81">
        <v>0</v>
      </c>
      <c r="K142" s="81">
        <v>2</v>
      </c>
      <c r="L142" s="81">
        <v>4</v>
      </c>
      <c r="M142" s="81">
        <v>0</v>
      </c>
      <c r="N142" s="81">
        <v>0</v>
      </c>
    </row>
    <row r="143" spans="1:14">
      <c r="A143" s="81" t="s">
        <v>1142</v>
      </c>
      <c r="B143" s="81" t="s">
        <v>170</v>
      </c>
      <c r="C143" s="82">
        <v>38652</v>
      </c>
      <c r="D143" s="81" t="s">
        <v>99</v>
      </c>
      <c r="E143" s="77" t="s">
        <v>59</v>
      </c>
      <c r="F143" s="81">
        <v>90</v>
      </c>
      <c r="G143" s="81">
        <v>0</v>
      </c>
      <c r="H143" s="81">
        <v>0</v>
      </c>
      <c r="I143" s="81">
        <v>2</v>
      </c>
      <c r="J143" s="81">
        <v>1</v>
      </c>
      <c r="K143" s="81">
        <v>2</v>
      </c>
      <c r="L143" s="81">
        <v>4</v>
      </c>
      <c r="M143" s="81">
        <v>0</v>
      </c>
      <c r="N143" s="81">
        <v>0</v>
      </c>
    </row>
    <row r="144" spans="1:14">
      <c r="A144" s="81" t="s">
        <v>1142</v>
      </c>
      <c r="B144" s="81" t="s">
        <v>125</v>
      </c>
      <c r="C144" s="82">
        <v>38648</v>
      </c>
      <c r="D144" s="81" t="s">
        <v>99</v>
      </c>
      <c r="E144" s="77" t="s">
        <v>24</v>
      </c>
      <c r="F144" s="81">
        <v>90</v>
      </c>
      <c r="G144" s="81">
        <v>0</v>
      </c>
      <c r="H144" s="81">
        <v>0</v>
      </c>
      <c r="I144" s="81">
        <v>3</v>
      </c>
      <c r="J144" s="81">
        <v>1</v>
      </c>
      <c r="K144" s="81">
        <v>0</v>
      </c>
      <c r="L144" s="81">
        <v>2</v>
      </c>
      <c r="M144" s="81">
        <v>0</v>
      </c>
      <c r="N144" s="81">
        <v>0</v>
      </c>
    </row>
    <row r="145" spans="1:14">
      <c r="A145" s="81" t="s">
        <v>1142</v>
      </c>
      <c r="B145" s="81" t="s">
        <v>160</v>
      </c>
      <c r="C145" s="82">
        <v>38640</v>
      </c>
      <c r="D145" s="81" t="s">
        <v>99</v>
      </c>
      <c r="E145" s="77" t="s">
        <v>209</v>
      </c>
      <c r="F145" s="81">
        <v>90</v>
      </c>
      <c r="G145" s="81">
        <v>0</v>
      </c>
      <c r="H145" s="81">
        <v>0</v>
      </c>
      <c r="I145" s="81">
        <v>3</v>
      </c>
      <c r="J145" s="81">
        <v>2</v>
      </c>
      <c r="K145" s="81">
        <v>2</v>
      </c>
      <c r="L145" s="81">
        <v>5</v>
      </c>
      <c r="M145" s="81">
        <v>0</v>
      </c>
      <c r="N145" s="81">
        <v>0</v>
      </c>
    </row>
    <row r="146" spans="1:14">
      <c r="A146" s="81" t="s">
        <v>1142</v>
      </c>
      <c r="B146" s="81" t="s">
        <v>147</v>
      </c>
      <c r="C146" s="82">
        <v>38627</v>
      </c>
      <c r="D146" s="81" t="s">
        <v>99</v>
      </c>
      <c r="E146" s="77" t="s">
        <v>82</v>
      </c>
      <c r="F146" s="81">
        <v>90</v>
      </c>
      <c r="G146" s="81">
        <v>1</v>
      </c>
      <c r="H146" s="81">
        <v>0</v>
      </c>
      <c r="I146" s="81">
        <v>3</v>
      </c>
      <c r="J146" s="81">
        <v>2</v>
      </c>
      <c r="K146" s="81">
        <v>2</v>
      </c>
      <c r="L146" s="81">
        <v>3</v>
      </c>
      <c r="M146" s="81">
        <v>0</v>
      </c>
      <c r="N146" s="81">
        <v>0</v>
      </c>
    </row>
    <row r="147" spans="1:14">
      <c r="A147" s="81" t="s">
        <v>1142</v>
      </c>
      <c r="B147" s="81" t="s">
        <v>148</v>
      </c>
      <c r="C147" s="82">
        <v>38619</v>
      </c>
      <c r="D147" s="81" t="s">
        <v>99</v>
      </c>
      <c r="E147" s="77" t="s">
        <v>64</v>
      </c>
      <c r="F147" s="81">
        <v>90</v>
      </c>
      <c r="G147" s="81">
        <v>0</v>
      </c>
      <c r="H147" s="81">
        <v>0</v>
      </c>
      <c r="I147" s="81">
        <v>0</v>
      </c>
      <c r="J147" s="81">
        <v>0</v>
      </c>
      <c r="K147" s="81">
        <v>2</v>
      </c>
      <c r="L147" s="81">
        <v>5</v>
      </c>
      <c r="M147" s="81">
        <v>0</v>
      </c>
      <c r="N147" s="81">
        <v>0</v>
      </c>
    </row>
    <row r="148" spans="1:14">
      <c r="A148" s="81" t="s">
        <v>1142</v>
      </c>
      <c r="B148" s="81" t="s">
        <v>130</v>
      </c>
      <c r="C148" s="82">
        <v>38616</v>
      </c>
      <c r="D148" s="81" t="s">
        <v>99</v>
      </c>
      <c r="E148" s="77" t="s">
        <v>69</v>
      </c>
      <c r="F148" s="81">
        <v>90</v>
      </c>
      <c r="G148" s="81">
        <v>1</v>
      </c>
      <c r="H148" s="81">
        <v>1</v>
      </c>
      <c r="I148" s="81">
        <v>4</v>
      </c>
      <c r="J148" s="81">
        <v>2</v>
      </c>
      <c r="K148" s="81">
        <v>5</v>
      </c>
      <c r="L148" s="81">
        <v>3</v>
      </c>
      <c r="M148" s="81">
        <v>1</v>
      </c>
      <c r="N148" s="81">
        <v>0</v>
      </c>
    </row>
    <row r="149" spans="1:14">
      <c r="A149" s="81" t="s">
        <v>1142</v>
      </c>
      <c r="B149" s="81" t="s">
        <v>464</v>
      </c>
      <c r="C149" s="82">
        <v>38613</v>
      </c>
      <c r="D149" s="81" t="s">
        <v>99</v>
      </c>
      <c r="E149" s="77" t="s">
        <v>63</v>
      </c>
      <c r="F149" s="81">
        <v>90</v>
      </c>
      <c r="G149" s="81">
        <v>1</v>
      </c>
      <c r="H149" s="81">
        <v>0</v>
      </c>
      <c r="I149" s="81">
        <v>3</v>
      </c>
      <c r="J149" s="81">
        <v>2</v>
      </c>
      <c r="K149" s="81">
        <v>5</v>
      </c>
      <c r="L149" s="81">
        <v>3</v>
      </c>
      <c r="M149" s="81">
        <v>1</v>
      </c>
      <c r="N149" s="81">
        <v>0</v>
      </c>
    </row>
    <row r="150" spans="1:14">
      <c r="A150" s="81" t="s">
        <v>1142</v>
      </c>
      <c r="B150" s="81" t="s">
        <v>117</v>
      </c>
      <c r="C150" s="82">
        <v>38605</v>
      </c>
      <c r="D150" s="81" t="s">
        <v>99</v>
      </c>
      <c r="E150" s="77" t="s">
        <v>17</v>
      </c>
      <c r="F150" s="81">
        <v>90</v>
      </c>
      <c r="G150" s="81">
        <v>0</v>
      </c>
      <c r="H150" s="81">
        <v>0</v>
      </c>
      <c r="I150" s="81">
        <v>2</v>
      </c>
      <c r="J150" s="81">
        <v>2</v>
      </c>
      <c r="K150" s="81">
        <v>1</v>
      </c>
      <c r="L150" s="81">
        <v>2</v>
      </c>
      <c r="M150" s="81">
        <v>1</v>
      </c>
      <c r="N150" s="81">
        <v>0</v>
      </c>
    </row>
    <row r="151" spans="1:14">
      <c r="A151" s="81" t="s">
        <v>462</v>
      </c>
      <c r="B151" s="81" t="s">
        <v>506</v>
      </c>
      <c r="C151" s="82">
        <v>38598</v>
      </c>
      <c r="D151" s="81" t="s">
        <v>78</v>
      </c>
      <c r="E151" s="77" t="s">
        <v>63</v>
      </c>
      <c r="F151" s="81">
        <v>55</v>
      </c>
      <c r="G151" s="81">
        <v>0</v>
      </c>
      <c r="H151" s="81">
        <v>0</v>
      </c>
      <c r="I151" s="81">
        <v>0</v>
      </c>
      <c r="J151" s="81">
        <v>0</v>
      </c>
      <c r="K151" s="81">
        <v>0</v>
      </c>
      <c r="L151" s="81">
        <v>0</v>
      </c>
      <c r="M151" s="81">
        <v>0</v>
      </c>
      <c r="N151" s="81">
        <v>0</v>
      </c>
    </row>
    <row r="152" spans="1:14">
      <c r="A152" s="81" t="s">
        <v>1142</v>
      </c>
      <c r="B152" s="81" t="s">
        <v>124</v>
      </c>
      <c r="C152" s="82">
        <v>38592</v>
      </c>
      <c r="D152" s="81" t="s">
        <v>99</v>
      </c>
      <c r="E152" s="77" t="s">
        <v>33</v>
      </c>
      <c r="F152" s="81">
        <v>90</v>
      </c>
      <c r="G152" s="81">
        <v>0</v>
      </c>
      <c r="H152" s="81">
        <v>0</v>
      </c>
      <c r="I152" s="81">
        <v>2</v>
      </c>
      <c r="J152" s="81">
        <v>1</v>
      </c>
      <c r="K152" s="81">
        <v>2</v>
      </c>
      <c r="L152" s="81">
        <v>2</v>
      </c>
      <c r="M152" s="81">
        <v>0</v>
      </c>
      <c r="N152" s="81">
        <v>0</v>
      </c>
    </row>
    <row r="153" spans="1:14">
      <c r="A153" s="81" t="s">
        <v>462</v>
      </c>
      <c r="B153" s="81" t="s">
        <v>222</v>
      </c>
      <c r="C153" s="82">
        <v>38581</v>
      </c>
      <c r="D153" s="81" t="s">
        <v>78</v>
      </c>
      <c r="E153" s="77" t="s">
        <v>19</v>
      </c>
      <c r="F153" s="81">
        <f>90-46</f>
        <v>44</v>
      </c>
      <c r="G153" s="81">
        <v>0</v>
      </c>
      <c r="H153" s="81">
        <v>0</v>
      </c>
      <c r="I153" s="81">
        <v>0</v>
      </c>
      <c r="J153" s="81">
        <v>0</v>
      </c>
      <c r="K153" s="81">
        <v>0</v>
      </c>
      <c r="L153" s="81">
        <v>0</v>
      </c>
      <c r="M153" s="81">
        <v>0</v>
      </c>
      <c r="N153" s="81">
        <v>0</v>
      </c>
    </row>
    <row r="154" spans="1:14">
      <c r="A154" s="81" t="s">
        <v>462</v>
      </c>
      <c r="B154" s="81" t="s">
        <v>92</v>
      </c>
      <c r="C154" s="82">
        <v>38437</v>
      </c>
      <c r="D154" s="81" t="s">
        <v>78</v>
      </c>
      <c r="E154" s="77" t="s">
        <v>59</v>
      </c>
      <c r="F154" s="81">
        <v>46</v>
      </c>
      <c r="G154" s="81">
        <v>1</v>
      </c>
      <c r="H154" s="81">
        <v>0</v>
      </c>
      <c r="I154" s="81">
        <v>0</v>
      </c>
      <c r="J154" s="81">
        <v>0</v>
      </c>
      <c r="K154" s="81">
        <v>0</v>
      </c>
      <c r="L154" s="81">
        <v>0</v>
      </c>
      <c r="M154" s="81">
        <v>0</v>
      </c>
      <c r="N154" s="81">
        <v>0</v>
      </c>
    </row>
    <row r="155" spans="1:14">
      <c r="A155" s="81" t="s">
        <v>1142</v>
      </c>
      <c r="B155" s="81" t="s">
        <v>121</v>
      </c>
      <c r="C155" s="82">
        <v>39250</v>
      </c>
      <c r="D155" s="81" t="s">
        <v>99</v>
      </c>
      <c r="E155" s="77" t="s">
        <v>38</v>
      </c>
      <c r="F155" s="81">
        <v>90</v>
      </c>
      <c r="G155" s="81">
        <v>0</v>
      </c>
      <c r="H155" s="81">
        <v>0</v>
      </c>
      <c r="I155" s="81">
        <v>1</v>
      </c>
      <c r="J155" s="81">
        <v>1</v>
      </c>
      <c r="K155" s="81">
        <v>3</v>
      </c>
      <c r="L155" s="81">
        <v>2</v>
      </c>
      <c r="M155" s="81">
        <v>0</v>
      </c>
      <c r="N155" s="81">
        <v>0</v>
      </c>
    </row>
    <row r="156" spans="1:14">
      <c r="A156" s="81" t="s">
        <v>1142</v>
      </c>
      <c r="B156" s="81" t="s">
        <v>126</v>
      </c>
      <c r="C156" s="82">
        <v>39242</v>
      </c>
      <c r="D156" s="81" t="s">
        <v>99</v>
      </c>
      <c r="E156" s="77" t="s">
        <v>231</v>
      </c>
      <c r="F156" s="81">
        <v>90</v>
      </c>
      <c r="G156" s="81">
        <v>0</v>
      </c>
      <c r="H156" s="81">
        <v>1</v>
      </c>
      <c r="I156" s="81">
        <v>4</v>
      </c>
      <c r="J156" s="81">
        <v>1</v>
      </c>
      <c r="K156" s="81">
        <v>1</v>
      </c>
      <c r="L156" s="81">
        <v>5</v>
      </c>
      <c r="M156" s="81">
        <v>0</v>
      </c>
      <c r="N156" s="81">
        <v>0</v>
      </c>
    </row>
    <row r="157" spans="1:14">
      <c r="A157" s="81" t="s">
        <v>1142</v>
      </c>
      <c r="B157" s="81" t="s">
        <v>190</v>
      </c>
      <c r="C157" s="82">
        <v>39229</v>
      </c>
      <c r="D157" s="81" t="s">
        <v>99</v>
      </c>
      <c r="E157" s="77" t="s">
        <v>82</v>
      </c>
      <c r="F157" s="81">
        <v>90</v>
      </c>
      <c r="G157" s="81">
        <v>2</v>
      </c>
      <c r="H157" s="81">
        <v>0</v>
      </c>
      <c r="I157" s="81">
        <v>3</v>
      </c>
      <c r="J157" s="81">
        <v>2</v>
      </c>
      <c r="K157" s="81">
        <v>2</v>
      </c>
      <c r="L157" s="81">
        <v>3</v>
      </c>
      <c r="M157" s="81">
        <v>0</v>
      </c>
      <c r="N157" s="81">
        <v>0</v>
      </c>
    </row>
    <row r="158" spans="1:14">
      <c r="A158" s="81" t="s">
        <v>1142</v>
      </c>
      <c r="B158" s="81" t="s">
        <v>464</v>
      </c>
      <c r="C158" s="82">
        <v>39222</v>
      </c>
      <c r="D158" s="81" t="s">
        <v>99</v>
      </c>
      <c r="E158" s="77" t="s">
        <v>1144</v>
      </c>
      <c r="F158" s="81">
        <v>90</v>
      </c>
      <c r="G158" s="81">
        <v>0</v>
      </c>
      <c r="H158" s="81">
        <v>0</v>
      </c>
      <c r="I158" s="81">
        <v>5</v>
      </c>
      <c r="J158" s="81">
        <v>3</v>
      </c>
      <c r="K158" s="81">
        <v>0</v>
      </c>
      <c r="L158" s="81">
        <v>4</v>
      </c>
      <c r="M158" s="81">
        <v>0</v>
      </c>
      <c r="N158" s="81">
        <v>0</v>
      </c>
    </row>
    <row r="159" spans="1:14">
      <c r="A159" s="81" t="s">
        <v>1142</v>
      </c>
      <c r="B159" s="81" t="s">
        <v>159</v>
      </c>
      <c r="C159" s="82">
        <v>39215</v>
      </c>
      <c r="D159" s="81" t="s">
        <v>99</v>
      </c>
      <c r="E159" s="77" t="s">
        <v>154</v>
      </c>
      <c r="F159" s="81">
        <v>90</v>
      </c>
      <c r="G159" s="81">
        <v>2</v>
      </c>
      <c r="H159" s="81">
        <v>0</v>
      </c>
      <c r="I159" s="81">
        <v>5</v>
      </c>
      <c r="J159" s="81">
        <v>2</v>
      </c>
      <c r="K159" s="81">
        <v>2</v>
      </c>
      <c r="L159" s="81">
        <v>7</v>
      </c>
      <c r="M159" s="81">
        <v>0</v>
      </c>
      <c r="N159" s="81">
        <v>0</v>
      </c>
    </row>
    <row r="160" spans="1:14">
      <c r="A160" s="81" t="s">
        <v>1142</v>
      </c>
      <c r="B160" s="81" t="s">
        <v>128</v>
      </c>
      <c r="C160" s="82">
        <v>39200</v>
      </c>
      <c r="D160" s="81" t="s">
        <v>99</v>
      </c>
      <c r="E160" s="77" t="s">
        <v>33</v>
      </c>
      <c r="F160" s="81">
        <v>90</v>
      </c>
      <c r="G160" s="81">
        <v>0</v>
      </c>
      <c r="H160" s="81">
        <v>0</v>
      </c>
      <c r="I160" s="81">
        <v>3</v>
      </c>
      <c r="J160" s="81">
        <v>1</v>
      </c>
      <c r="K160" s="81">
        <v>1</v>
      </c>
      <c r="L160" s="81">
        <v>1</v>
      </c>
      <c r="M160" s="81">
        <v>0</v>
      </c>
      <c r="N160" s="81">
        <v>0</v>
      </c>
    </row>
    <row r="161" spans="1:14">
      <c r="A161" s="81" t="s">
        <v>1142</v>
      </c>
      <c r="B161" s="81" t="s">
        <v>130</v>
      </c>
      <c r="C161" s="82">
        <v>39193</v>
      </c>
      <c r="D161" s="81" t="s">
        <v>99</v>
      </c>
      <c r="E161" s="77" t="s">
        <v>158</v>
      </c>
      <c r="F161" s="81">
        <v>90</v>
      </c>
      <c r="G161" s="81">
        <v>0</v>
      </c>
      <c r="H161" s="81">
        <v>0</v>
      </c>
      <c r="I161" s="81">
        <v>3</v>
      </c>
      <c r="J161" s="81">
        <v>0</v>
      </c>
      <c r="K161" s="81">
        <v>3</v>
      </c>
      <c r="L161" s="81">
        <v>2</v>
      </c>
      <c r="M161" s="81">
        <v>0</v>
      </c>
      <c r="N161" s="81">
        <v>0</v>
      </c>
    </row>
    <row r="162" spans="1:14">
      <c r="A162" s="81" t="s">
        <v>1142</v>
      </c>
      <c r="B162" s="81" t="s">
        <v>156</v>
      </c>
      <c r="C162" s="82">
        <v>39187</v>
      </c>
      <c r="D162" s="81" t="s">
        <v>99</v>
      </c>
      <c r="E162" s="77" t="s">
        <v>31</v>
      </c>
      <c r="F162" s="81">
        <v>90</v>
      </c>
      <c r="G162" s="81">
        <v>1</v>
      </c>
      <c r="H162" s="81">
        <v>0</v>
      </c>
      <c r="I162" s="81">
        <v>4</v>
      </c>
      <c r="J162" s="81">
        <v>2</v>
      </c>
      <c r="K162" s="81">
        <v>4</v>
      </c>
      <c r="L162" s="81">
        <v>1</v>
      </c>
      <c r="M162" s="81">
        <v>0</v>
      </c>
      <c r="N162" s="81">
        <v>0</v>
      </c>
    </row>
    <row r="163" spans="1:14">
      <c r="A163" s="81" t="s">
        <v>1142</v>
      </c>
      <c r="B163" s="81" t="s">
        <v>156</v>
      </c>
      <c r="C163" s="82">
        <v>39187</v>
      </c>
      <c r="D163" s="81" t="s">
        <v>99</v>
      </c>
      <c r="E163" s="77" t="s">
        <v>31</v>
      </c>
      <c r="F163" s="81">
        <v>90</v>
      </c>
      <c r="G163" s="81">
        <v>1</v>
      </c>
      <c r="H163" s="81">
        <v>0</v>
      </c>
      <c r="I163" s="81">
        <v>4</v>
      </c>
      <c r="J163" s="81">
        <v>2</v>
      </c>
      <c r="K163" s="81">
        <v>4</v>
      </c>
      <c r="L163" s="81">
        <v>1</v>
      </c>
      <c r="M163" s="81">
        <v>0</v>
      </c>
      <c r="N163" s="81">
        <v>0</v>
      </c>
    </row>
    <row r="164" spans="1:14">
      <c r="A164" s="81" t="s">
        <v>1142</v>
      </c>
      <c r="B164" s="81" t="s">
        <v>155</v>
      </c>
      <c r="C164" s="82">
        <v>39180</v>
      </c>
      <c r="D164" s="81" t="s">
        <v>99</v>
      </c>
      <c r="E164" s="77" t="s">
        <v>24</v>
      </c>
      <c r="F164" s="81">
        <v>90</v>
      </c>
      <c r="G164" s="81">
        <v>0</v>
      </c>
      <c r="H164" s="81">
        <v>0</v>
      </c>
      <c r="I164" s="81">
        <v>4</v>
      </c>
      <c r="J164" s="81">
        <v>3</v>
      </c>
      <c r="K164" s="81">
        <v>2</v>
      </c>
      <c r="L164" s="81">
        <v>3</v>
      </c>
      <c r="M164" s="81">
        <v>0</v>
      </c>
      <c r="N164" s="81">
        <v>0</v>
      </c>
    </row>
    <row r="165" spans="1:14">
      <c r="A165" s="81" t="s">
        <v>1142</v>
      </c>
      <c r="B165" s="81" t="s">
        <v>114</v>
      </c>
      <c r="C165" s="82">
        <v>39173</v>
      </c>
      <c r="D165" s="81" t="s">
        <v>99</v>
      </c>
      <c r="E165" s="77" t="s">
        <v>22</v>
      </c>
      <c r="F165" s="81">
        <v>90</v>
      </c>
      <c r="G165" s="81">
        <v>1</v>
      </c>
      <c r="H165" s="81">
        <v>0</v>
      </c>
      <c r="I165" s="81">
        <v>2</v>
      </c>
      <c r="J165" s="81">
        <v>1</v>
      </c>
      <c r="K165" s="81">
        <v>4</v>
      </c>
      <c r="L165" s="81">
        <v>1</v>
      </c>
      <c r="M165" s="81">
        <v>1</v>
      </c>
      <c r="N165" s="81">
        <v>0</v>
      </c>
    </row>
    <row r="166" spans="1:14">
      <c r="A166" s="81" t="s">
        <v>1142</v>
      </c>
      <c r="B166" s="81" t="s">
        <v>98</v>
      </c>
      <c r="C166" s="82">
        <v>39159</v>
      </c>
      <c r="D166" s="81" t="s">
        <v>99</v>
      </c>
      <c r="E166" s="77" t="s">
        <v>17</v>
      </c>
      <c r="F166" s="81">
        <v>90</v>
      </c>
      <c r="G166" s="81">
        <v>0</v>
      </c>
      <c r="H166" s="81">
        <v>0</v>
      </c>
      <c r="I166" s="81">
        <v>2</v>
      </c>
      <c r="J166" s="81">
        <v>1</v>
      </c>
      <c r="K166" s="81">
        <v>1</v>
      </c>
      <c r="L166" s="81">
        <v>1</v>
      </c>
      <c r="M166" s="81">
        <v>0</v>
      </c>
      <c r="N166" s="81">
        <v>0</v>
      </c>
    </row>
    <row r="167" spans="1:14">
      <c r="A167" s="81" t="s">
        <v>1142</v>
      </c>
      <c r="B167" s="81" t="s">
        <v>134</v>
      </c>
      <c r="C167" s="82">
        <v>39152</v>
      </c>
      <c r="D167" s="81" t="s">
        <v>99</v>
      </c>
      <c r="E167" s="77" t="s">
        <v>19</v>
      </c>
      <c r="F167" s="81">
        <v>90</v>
      </c>
      <c r="G167" s="81">
        <v>0</v>
      </c>
      <c r="H167" s="81">
        <v>0</v>
      </c>
      <c r="I167" s="81">
        <v>4</v>
      </c>
      <c r="J167" s="81">
        <v>2</v>
      </c>
      <c r="K167" s="81">
        <v>1</v>
      </c>
      <c r="L167" s="81">
        <v>3</v>
      </c>
      <c r="M167" s="81">
        <v>0</v>
      </c>
      <c r="N167" s="81">
        <v>0</v>
      </c>
    </row>
    <row r="168" spans="1:14">
      <c r="A168" s="81" t="s">
        <v>1142</v>
      </c>
      <c r="B168" s="81" t="s">
        <v>195</v>
      </c>
      <c r="C168" s="82">
        <v>39145</v>
      </c>
      <c r="D168" s="81" t="s">
        <v>99</v>
      </c>
      <c r="E168" s="77" t="s">
        <v>17</v>
      </c>
      <c r="F168" s="81">
        <v>90</v>
      </c>
      <c r="G168" s="81">
        <v>0</v>
      </c>
      <c r="H168" s="81">
        <v>0</v>
      </c>
      <c r="I168" s="81">
        <v>4</v>
      </c>
      <c r="J168" s="81">
        <v>0</v>
      </c>
      <c r="K168" s="81">
        <v>1</v>
      </c>
      <c r="L168" s="81">
        <v>6</v>
      </c>
      <c r="M168" s="81">
        <v>0</v>
      </c>
      <c r="N168" s="81">
        <v>0</v>
      </c>
    </row>
    <row r="169" spans="1:14">
      <c r="A169" s="81" t="s">
        <v>1142</v>
      </c>
      <c r="B169" s="81" t="s">
        <v>160</v>
      </c>
      <c r="C169" s="82">
        <v>39137</v>
      </c>
      <c r="D169" s="81" t="s">
        <v>99</v>
      </c>
      <c r="E169" s="77" t="s">
        <v>22</v>
      </c>
      <c r="F169" s="81">
        <v>90</v>
      </c>
      <c r="G169" s="81">
        <v>1</v>
      </c>
      <c r="H169" s="81">
        <v>0</v>
      </c>
      <c r="I169" s="81">
        <v>5</v>
      </c>
      <c r="J169" s="81">
        <v>1</v>
      </c>
      <c r="K169" s="81">
        <v>3</v>
      </c>
      <c r="L169" s="81">
        <v>9</v>
      </c>
      <c r="M169" s="81">
        <v>0</v>
      </c>
      <c r="N169" s="81">
        <v>0</v>
      </c>
    </row>
    <row r="170" spans="1:14">
      <c r="A170" s="81" t="s">
        <v>1142</v>
      </c>
      <c r="B170" s="81" t="s">
        <v>122</v>
      </c>
      <c r="C170" s="82">
        <v>39131</v>
      </c>
      <c r="D170" s="81" t="s">
        <v>99</v>
      </c>
      <c r="E170" s="77" t="s">
        <v>74</v>
      </c>
      <c r="F170" s="81">
        <v>90</v>
      </c>
      <c r="G170" s="81">
        <v>0</v>
      </c>
      <c r="H170" s="81">
        <v>0</v>
      </c>
      <c r="I170" s="81">
        <v>3</v>
      </c>
      <c r="J170" s="81">
        <v>3</v>
      </c>
      <c r="K170" s="81">
        <v>1</v>
      </c>
      <c r="L170" s="81">
        <v>2</v>
      </c>
      <c r="M170" s="81">
        <v>0</v>
      </c>
      <c r="N170" s="81">
        <v>0</v>
      </c>
    </row>
    <row r="171" spans="1:14">
      <c r="A171" s="81" t="s">
        <v>1142</v>
      </c>
      <c r="B171" s="81" t="s">
        <v>123</v>
      </c>
      <c r="C171" s="82">
        <v>39124</v>
      </c>
      <c r="D171" s="81" t="s">
        <v>99</v>
      </c>
      <c r="E171" s="77" t="s">
        <v>31</v>
      </c>
      <c r="F171" s="81">
        <v>90</v>
      </c>
      <c r="G171" s="81">
        <v>0</v>
      </c>
      <c r="H171" s="81">
        <v>0</v>
      </c>
      <c r="I171" s="81">
        <v>3</v>
      </c>
      <c r="J171" s="81">
        <v>0</v>
      </c>
      <c r="K171" s="81">
        <v>3</v>
      </c>
      <c r="L171" s="81">
        <v>0</v>
      </c>
      <c r="M171" s="81">
        <v>0</v>
      </c>
      <c r="N171" s="81">
        <v>0</v>
      </c>
    </row>
    <row r="172" spans="1:14">
      <c r="A172" s="81" t="s">
        <v>1142</v>
      </c>
      <c r="B172" s="81" t="s">
        <v>119</v>
      </c>
      <c r="C172" s="82">
        <v>39116</v>
      </c>
      <c r="D172" s="81" t="s">
        <v>99</v>
      </c>
      <c r="E172" s="77" t="s">
        <v>74</v>
      </c>
      <c r="F172" s="81">
        <v>90</v>
      </c>
      <c r="G172" s="81">
        <v>0</v>
      </c>
      <c r="H172" s="81">
        <v>0</v>
      </c>
      <c r="I172" s="81">
        <v>2</v>
      </c>
      <c r="J172" s="81">
        <v>1</v>
      </c>
      <c r="K172" s="81">
        <v>0</v>
      </c>
      <c r="L172" s="81">
        <v>5</v>
      </c>
      <c r="M172" s="81">
        <v>0</v>
      </c>
      <c r="N172" s="81">
        <v>0</v>
      </c>
    </row>
    <row r="173" spans="1:14">
      <c r="A173" s="81" t="s">
        <v>1142</v>
      </c>
      <c r="B173" s="81" t="s">
        <v>100</v>
      </c>
      <c r="C173" s="82">
        <v>39109</v>
      </c>
      <c r="D173" s="81" t="s">
        <v>99</v>
      </c>
      <c r="E173" s="77" t="s">
        <v>22</v>
      </c>
      <c r="F173" s="81">
        <v>90</v>
      </c>
      <c r="G173" s="81">
        <v>0</v>
      </c>
      <c r="H173" s="81">
        <v>0</v>
      </c>
      <c r="I173" s="81">
        <v>3</v>
      </c>
      <c r="J173" s="81">
        <v>1</v>
      </c>
      <c r="K173" s="81">
        <v>3</v>
      </c>
      <c r="L173" s="81">
        <v>1</v>
      </c>
      <c r="M173" s="81">
        <v>0</v>
      </c>
      <c r="N173" s="81">
        <v>0</v>
      </c>
    </row>
    <row r="174" spans="1:14">
      <c r="A174" s="81" t="s">
        <v>1142</v>
      </c>
      <c r="B174" s="81" t="s">
        <v>141</v>
      </c>
      <c r="C174" s="82">
        <v>39102</v>
      </c>
      <c r="D174" s="81" t="s">
        <v>99</v>
      </c>
      <c r="E174" s="77" t="s">
        <v>31</v>
      </c>
      <c r="F174" s="81">
        <v>90</v>
      </c>
      <c r="G174" s="81">
        <v>0</v>
      </c>
      <c r="H174" s="81">
        <v>0</v>
      </c>
      <c r="I174" s="81">
        <v>2</v>
      </c>
      <c r="J174" s="81">
        <v>1</v>
      </c>
      <c r="K174" s="81">
        <v>2</v>
      </c>
      <c r="L174" s="81">
        <v>6</v>
      </c>
      <c r="M174" s="81">
        <v>1</v>
      </c>
      <c r="N174" s="81">
        <v>0</v>
      </c>
    </row>
    <row r="175" spans="1:14">
      <c r="A175" s="81" t="s">
        <v>1142</v>
      </c>
      <c r="B175" s="81" t="s">
        <v>141</v>
      </c>
      <c r="C175" s="82">
        <v>39102</v>
      </c>
      <c r="D175" s="81" t="s">
        <v>99</v>
      </c>
      <c r="E175" s="77" t="s">
        <v>31</v>
      </c>
      <c r="F175" s="81">
        <v>90</v>
      </c>
      <c r="G175" s="81">
        <v>0</v>
      </c>
      <c r="H175" s="81">
        <v>0</v>
      </c>
      <c r="I175" s="81">
        <v>2</v>
      </c>
      <c r="J175" s="81">
        <v>1</v>
      </c>
      <c r="K175" s="81">
        <v>2</v>
      </c>
      <c r="L175" s="81">
        <v>6</v>
      </c>
      <c r="M175" s="81">
        <v>1</v>
      </c>
      <c r="N175" s="81">
        <v>0</v>
      </c>
    </row>
    <row r="176" spans="1:14">
      <c r="A176" s="81" t="s">
        <v>1142</v>
      </c>
      <c r="B176" s="81" t="s">
        <v>121</v>
      </c>
      <c r="C176" s="82">
        <v>39099</v>
      </c>
      <c r="D176" s="81" t="s">
        <v>193</v>
      </c>
      <c r="E176" s="77" t="s">
        <v>158</v>
      </c>
      <c r="F176" s="81">
        <v>90</v>
      </c>
      <c r="G176" s="81">
        <v>0</v>
      </c>
      <c r="H176" s="81">
        <v>0</v>
      </c>
      <c r="I176" s="81">
        <v>0</v>
      </c>
      <c r="J176" s="81">
        <v>0</v>
      </c>
      <c r="K176" s="81">
        <v>0</v>
      </c>
      <c r="L176" s="81">
        <v>0</v>
      </c>
      <c r="M176" s="81">
        <v>0</v>
      </c>
      <c r="N176" s="81">
        <v>0</v>
      </c>
    </row>
    <row r="177" spans="1:14">
      <c r="A177" s="81" t="s">
        <v>1142</v>
      </c>
      <c r="B177" s="81" t="s">
        <v>101</v>
      </c>
      <c r="C177" s="82">
        <v>39096</v>
      </c>
      <c r="D177" s="81" t="s">
        <v>99</v>
      </c>
      <c r="E177" s="77" t="s">
        <v>107</v>
      </c>
      <c r="F177" s="81">
        <v>90</v>
      </c>
      <c r="G177" s="81">
        <v>2</v>
      </c>
      <c r="H177" s="81">
        <v>1</v>
      </c>
      <c r="I177" s="81">
        <v>3</v>
      </c>
      <c r="J177" s="81">
        <v>3</v>
      </c>
      <c r="K177" s="81">
        <v>2</v>
      </c>
      <c r="L177" s="81">
        <v>2</v>
      </c>
      <c r="M177" s="81">
        <v>0</v>
      </c>
      <c r="N177" s="81">
        <v>0</v>
      </c>
    </row>
    <row r="178" spans="1:14">
      <c r="A178" s="81" t="s">
        <v>1142</v>
      </c>
      <c r="B178" s="81" t="s">
        <v>101</v>
      </c>
      <c r="C178" s="82">
        <v>39096</v>
      </c>
      <c r="D178" s="81" t="s">
        <v>99</v>
      </c>
      <c r="E178" s="77" t="s">
        <v>107</v>
      </c>
      <c r="F178" s="81">
        <v>90</v>
      </c>
      <c r="G178" s="81">
        <v>2</v>
      </c>
      <c r="H178" s="81">
        <v>1</v>
      </c>
      <c r="I178" s="81">
        <v>3</v>
      </c>
      <c r="J178" s="81">
        <v>3</v>
      </c>
      <c r="K178" s="81">
        <v>2</v>
      </c>
      <c r="L178" s="81">
        <v>2</v>
      </c>
      <c r="M178" s="81">
        <v>0</v>
      </c>
      <c r="N178" s="81">
        <v>0</v>
      </c>
    </row>
    <row r="179" spans="1:14">
      <c r="A179" s="81" t="s">
        <v>1142</v>
      </c>
      <c r="B179" s="81" t="s">
        <v>141</v>
      </c>
      <c r="C179" s="82">
        <v>39091</v>
      </c>
      <c r="D179" s="81" t="s">
        <v>193</v>
      </c>
      <c r="E179" s="77" t="s">
        <v>22</v>
      </c>
      <c r="F179" s="81">
        <v>90</v>
      </c>
      <c r="G179" s="81">
        <v>1</v>
      </c>
      <c r="H179" s="81">
        <v>0</v>
      </c>
      <c r="I179" s="81">
        <v>0</v>
      </c>
      <c r="J179" s="81">
        <v>0</v>
      </c>
      <c r="K179" s="81">
        <v>0</v>
      </c>
      <c r="L179" s="81">
        <v>0</v>
      </c>
      <c r="M179" s="81">
        <v>0</v>
      </c>
      <c r="N179" s="81">
        <v>0</v>
      </c>
    </row>
    <row r="180" spans="1:14">
      <c r="A180" s="81" t="s">
        <v>1142</v>
      </c>
      <c r="B180" s="81" t="s">
        <v>200</v>
      </c>
      <c r="C180" s="82">
        <v>39088</v>
      </c>
      <c r="D180" s="81" t="s">
        <v>99</v>
      </c>
      <c r="E180" s="77" t="s">
        <v>33</v>
      </c>
      <c r="F180" s="81">
        <v>90</v>
      </c>
      <c r="G180" s="81">
        <v>0</v>
      </c>
      <c r="H180" s="81">
        <v>0</v>
      </c>
      <c r="I180" s="81">
        <v>0</v>
      </c>
      <c r="J180" s="81">
        <v>0</v>
      </c>
      <c r="K180" s="81">
        <v>1</v>
      </c>
      <c r="L180" s="81">
        <v>6</v>
      </c>
      <c r="M180" s="81">
        <v>0</v>
      </c>
      <c r="N180" s="81">
        <v>0</v>
      </c>
    </row>
    <row r="181" spans="1:14">
      <c r="A181" s="81" t="s">
        <v>1142</v>
      </c>
      <c r="B181" s="81" t="s">
        <v>459</v>
      </c>
      <c r="C181" s="82">
        <v>39072</v>
      </c>
      <c r="D181" s="81" t="s">
        <v>99</v>
      </c>
      <c r="E181" s="77" t="s">
        <v>22</v>
      </c>
      <c r="F181" s="81">
        <v>90</v>
      </c>
      <c r="G181" s="81">
        <v>0</v>
      </c>
      <c r="H181" s="81">
        <v>0</v>
      </c>
      <c r="I181" s="81">
        <v>1</v>
      </c>
      <c r="J181" s="81">
        <v>0</v>
      </c>
      <c r="K181" s="81">
        <v>3</v>
      </c>
      <c r="L181" s="81">
        <v>3</v>
      </c>
      <c r="M181" s="81">
        <v>0</v>
      </c>
      <c r="N181" s="81">
        <v>0</v>
      </c>
    </row>
    <row r="182" spans="1:14">
      <c r="A182" s="81" t="s">
        <v>1142</v>
      </c>
      <c r="B182" s="81" t="s">
        <v>148</v>
      </c>
      <c r="C182" s="82">
        <v>39068</v>
      </c>
      <c r="D182" s="81" t="s">
        <v>99</v>
      </c>
      <c r="E182" s="77" t="s">
        <v>31</v>
      </c>
      <c r="F182" s="81">
        <v>90</v>
      </c>
      <c r="G182" s="81">
        <v>0</v>
      </c>
      <c r="H182" s="81">
        <v>1</v>
      </c>
      <c r="I182" s="81">
        <v>1</v>
      </c>
      <c r="J182" s="81">
        <v>1</v>
      </c>
      <c r="K182" s="81">
        <v>1</v>
      </c>
      <c r="L182" s="81">
        <v>5</v>
      </c>
      <c r="M182" s="81">
        <v>0</v>
      </c>
      <c r="N182" s="81">
        <v>0</v>
      </c>
    </row>
    <row r="183" spans="1:14">
      <c r="A183" s="81" t="s">
        <v>1142</v>
      </c>
      <c r="B183" s="81" t="s">
        <v>102</v>
      </c>
      <c r="C183" s="82">
        <v>39061</v>
      </c>
      <c r="D183" s="81" t="s">
        <v>99</v>
      </c>
      <c r="E183" s="77" t="s">
        <v>40</v>
      </c>
      <c r="F183" s="81">
        <v>90</v>
      </c>
      <c r="G183" s="81">
        <v>1</v>
      </c>
      <c r="H183" s="81">
        <v>0</v>
      </c>
      <c r="I183" s="81">
        <v>2</v>
      </c>
      <c r="J183" s="81">
        <v>2</v>
      </c>
      <c r="K183" s="81">
        <v>2</v>
      </c>
      <c r="L183" s="81">
        <v>7</v>
      </c>
      <c r="M183" s="81">
        <v>0</v>
      </c>
      <c r="N183" s="81">
        <v>0</v>
      </c>
    </row>
    <row r="184" spans="1:14">
      <c r="A184" s="81" t="s">
        <v>1142</v>
      </c>
      <c r="B184" s="81" t="s">
        <v>161</v>
      </c>
      <c r="C184" s="82">
        <v>39053</v>
      </c>
      <c r="D184" s="81" t="s">
        <v>99</v>
      </c>
      <c r="E184" s="77" t="s">
        <v>24</v>
      </c>
      <c r="F184" s="81">
        <v>90</v>
      </c>
      <c r="G184" s="81">
        <v>0</v>
      </c>
      <c r="H184" s="81">
        <v>0</v>
      </c>
      <c r="I184" s="81">
        <v>4</v>
      </c>
      <c r="J184" s="81">
        <v>2</v>
      </c>
      <c r="K184" s="81">
        <v>2</v>
      </c>
      <c r="L184" s="81">
        <v>1</v>
      </c>
      <c r="M184" s="81">
        <v>0</v>
      </c>
      <c r="N184" s="81">
        <v>0</v>
      </c>
    </row>
    <row r="185" spans="1:14">
      <c r="A185" s="81" t="s">
        <v>1142</v>
      </c>
      <c r="B185" s="81" t="s">
        <v>111</v>
      </c>
      <c r="C185" s="82">
        <v>39046</v>
      </c>
      <c r="D185" s="81" t="s">
        <v>99</v>
      </c>
      <c r="E185" s="77" t="s">
        <v>22</v>
      </c>
      <c r="F185" s="81">
        <v>90</v>
      </c>
      <c r="G185" s="81">
        <v>0</v>
      </c>
      <c r="H185" s="81">
        <v>0</v>
      </c>
      <c r="I185" s="81">
        <v>4</v>
      </c>
      <c r="J185" s="81">
        <v>1</v>
      </c>
      <c r="K185" s="81">
        <v>3</v>
      </c>
      <c r="L185" s="81">
        <v>6</v>
      </c>
      <c r="M185" s="81">
        <v>0</v>
      </c>
      <c r="N185" s="81">
        <v>0</v>
      </c>
    </row>
    <row r="186" spans="1:14">
      <c r="A186" s="81" t="s">
        <v>1142</v>
      </c>
      <c r="B186" s="81" t="s">
        <v>145</v>
      </c>
      <c r="C186" s="82">
        <v>39040</v>
      </c>
      <c r="D186" s="81" t="s">
        <v>99</v>
      </c>
      <c r="E186" s="77" t="s">
        <v>67</v>
      </c>
      <c r="F186" s="81">
        <v>90</v>
      </c>
      <c r="G186" s="81">
        <v>1</v>
      </c>
      <c r="H186" s="81">
        <v>0</v>
      </c>
      <c r="I186" s="81">
        <v>3</v>
      </c>
      <c r="J186" s="81">
        <v>1</v>
      </c>
      <c r="K186" s="81">
        <v>1</v>
      </c>
      <c r="L186" s="81">
        <v>1</v>
      </c>
      <c r="M186" s="81">
        <v>0</v>
      </c>
      <c r="N186" s="81">
        <v>0</v>
      </c>
    </row>
    <row r="187" spans="1:14">
      <c r="A187" s="81" t="s">
        <v>1142</v>
      </c>
      <c r="B187" s="81" t="s">
        <v>145</v>
      </c>
      <c r="C187" s="82">
        <v>39040</v>
      </c>
      <c r="D187" s="81" t="s">
        <v>99</v>
      </c>
      <c r="E187" s="77" t="s">
        <v>67</v>
      </c>
      <c r="F187" s="81">
        <v>90</v>
      </c>
      <c r="G187" s="81">
        <v>1</v>
      </c>
      <c r="H187" s="81">
        <v>0</v>
      </c>
      <c r="I187" s="81">
        <v>3</v>
      </c>
      <c r="J187" s="81">
        <v>1</v>
      </c>
      <c r="K187" s="81">
        <v>1</v>
      </c>
      <c r="L187" s="81">
        <v>1</v>
      </c>
      <c r="M187" s="81">
        <v>0</v>
      </c>
      <c r="N187" s="81">
        <v>0</v>
      </c>
    </row>
    <row r="188" spans="1:14">
      <c r="A188" s="81" t="s">
        <v>1142</v>
      </c>
      <c r="B188" s="81" t="s">
        <v>108</v>
      </c>
      <c r="C188" s="82">
        <v>39032</v>
      </c>
      <c r="D188" s="81" t="s">
        <v>99</v>
      </c>
      <c r="E188" s="77" t="s">
        <v>26</v>
      </c>
      <c r="F188" s="81">
        <v>90</v>
      </c>
      <c r="G188" s="81">
        <v>1</v>
      </c>
      <c r="H188" s="81">
        <v>0</v>
      </c>
      <c r="I188" s="81">
        <v>3</v>
      </c>
      <c r="J188" s="81">
        <v>1</v>
      </c>
      <c r="K188" s="81">
        <v>0</v>
      </c>
      <c r="L188" s="81">
        <v>2</v>
      </c>
      <c r="M188" s="81">
        <v>0</v>
      </c>
      <c r="N188" s="81">
        <v>0</v>
      </c>
    </row>
    <row r="189" spans="1:14">
      <c r="A189" s="81" t="s">
        <v>1142</v>
      </c>
      <c r="B189" s="81" t="s">
        <v>133</v>
      </c>
      <c r="C189" s="82">
        <v>39025</v>
      </c>
      <c r="D189" s="81" t="s">
        <v>99</v>
      </c>
      <c r="E189" s="77" t="s">
        <v>33</v>
      </c>
      <c r="F189" s="81">
        <v>90</v>
      </c>
      <c r="G189" s="81">
        <v>0</v>
      </c>
      <c r="H189" s="81">
        <v>0</v>
      </c>
      <c r="I189" s="81">
        <v>2</v>
      </c>
      <c r="J189" s="81">
        <v>0</v>
      </c>
      <c r="K189" s="81">
        <v>1</v>
      </c>
      <c r="L189" s="81">
        <v>2</v>
      </c>
      <c r="M189" s="81">
        <v>0</v>
      </c>
      <c r="N189" s="81">
        <v>0</v>
      </c>
    </row>
    <row r="190" spans="1:14">
      <c r="A190" s="81" t="s">
        <v>1142</v>
      </c>
      <c r="B190" s="81" t="s">
        <v>124</v>
      </c>
      <c r="C190" s="82">
        <v>39019</v>
      </c>
      <c r="D190" s="81" t="s">
        <v>99</v>
      </c>
      <c r="E190" s="77" t="s">
        <v>64</v>
      </c>
      <c r="F190" s="81">
        <v>90</v>
      </c>
      <c r="G190" s="81">
        <v>0</v>
      </c>
      <c r="H190" s="81">
        <v>0</v>
      </c>
      <c r="I190" s="81">
        <v>3</v>
      </c>
      <c r="J190" s="81">
        <v>0</v>
      </c>
      <c r="K190" s="81">
        <v>0</v>
      </c>
      <c r="L190" s="81">
        <v>4</v>
      </c>
      <c r="M190" s="81">
        <v>0</v>
      </c>
      <c r="N190" s="81">
        <v>0</v>
      </c>
    </row>
    <row r="191" spans="1:14">
      <c r="A191" s="81" t="s">
        <v>1142</v>
      </c>
      <c r="B191" s="81" t="s">
        <v>117</v>
      </c>
      <c r="C191" s="82">
        <v>39011</v>
      </c>
      <c r="D191" s="81" t="s">
        <v>99</v>
      </c>
      <c r="E191" s="77" t="s">
        <v>17</v>
      </c>
      <c r="F191" s="81">
        <v>90</v>
      </c>
      <c r="G191" s="81">
        <v>0</v>
      </c>
      <c r="H191" s="81">
        <v>0</v>
      </c>
      <c r="I191" s="81">
        <v>3</v>
      </c>
      <c r="J191" s="81">
        <v>2</v>
      </c>
      <c r="K191" s="81">
        <v>2</v>
      </c>
      <c r="L191" s="81">
        <v>9</v>
      </c>
      <c r="M191" s="81">
        <v>1</v>
      </c>
      <c r="N191" s="81">
        <v>0</v>
      </c>
    </row>
    <row r="192" spans="1:14">
      <c r="A192" s="81" t="s">
        <v>1142</v>
      </c>
      <c r="B192" s="81" t="s">
        <v>205</v>
      </c>
      <c r="C192" s="82">
        <v>39004</v>
      </c>
      <c r="D192" s="81" t="s">
        <v>99</v>
      </c>
      <c r="E192" s="77" t="s">
        <v>63</v>
      </c>
      <c r="F192" s="81">
        <v>90</v>
      </c>
      <c r="G192" s="81">
        <v>1</v>
      </c>
      <c r="H192" s="81">
        <v>1</v>
      </c>
      <c r="I192" s="81">
        <v>4</v>
      </c>
      <c r="J192" s="81">
        <v>1</v>
      </c>
      <c r="K192" s="81">
        <v>1</v>
      </c>
      <c r="L192" s="81">
        <v>4</v>
      </c>
      <c r="M192" s="81">
        <v>0</v>
      </c>
      <c r="N192" s="81">
        <v>0</v>
      </c>
    </row>
    <row r="193" spans="1:14">
      <c r="A193" s="81" t="s">
        <v>462</v>
      </c>
      <c r="B193" s="81" t="s">
        <v>183</v>
      </c>
      <c r="C193" s="82">
        <v>39001</v>
      </c>
      <c r="D193" s="81" t="s">
        <v>78</v>
      </c>
      <c r="E193" s="77" t="s">
        <v>63</v>
      </c>
      <c r="F193" s="81">
        <v>54</v>
      </c>
      <c r="G193" s="81">
        <v>0</v>
      </c>
      <c r="H193" s="81">
        <v>0</v>
      </c>
      <c r="I193" s="81">
        <v>0</v>
      </c>
      <c r="J193" s="81">
        <v>0</v>
      </c>
      <c r="K193" s="81">
        <v>0</v>
      </c>
      <c r="L193" s="81">
        <v>0</v>
      </c>
      <c r="M193" s="81">
        <v>0</v>
      </c>
      <c r="N193" s="81">
        <v>0</v>
      </c>
    </row>
    <row r="194" spans="1:14">
      <c r="A194" s="81" t="s">
        <v>1142</v>
      </c>
      <c r="B194" s="81" t="s">
        <v>104</v>
      </c>
      <c r="C194" s="82">
        <v>38991</v>
      </c>
      <c r="D194" s="81" t="s">
        <v>99</v>
      </c>
      <c r="E194" s="77" t="s">
        <v>22</v>
      </c>
      <c r="F194" s="81">
        <v>90</v>
      </c>
      <c r="G194" s="81">
        <v>0</v>
      </c>
      <c r="H194" s="81">
        <v>0</v>
      </c>
      <c r="I194" s="81">
        <v>2</v>
      </c>
      <c r="J194" s="81">
        <v>0</v>
      </c>
      <c r="K194" s="81">
        <v>5</v>
      </c>
      <c r="L194" s="81">
        <v>3</v>
      </c>
      <c r="M194" s="81">
        <v>0</v>
      </c>
      <c r="N194" s="81">
        <v>0</v>
      </c>
    </row>
    <row r="195" spans="1:14">
      <c r="A195" s="81" t="s">
        <v>1142</v>
      </c>
      <c r="B195" s="81" t="s">
        <v>143</v>
      </c>
      <c r="C195" s="82">
        <v>38984</v>
      </c>
      <c r="D195" s="81" t="s">
        <v>99</v>
      </c>
      <c r="E195" s="77" t="s">
        <v>63</v>
      </c>
      <c r="F195" s="81">
        <v>90</v>
      </c>
      <c r="G195" s="81">
        <v>0</v>
      </c>
      <c r="H195" s="81">
        <v>1</v>
      </c>
      <c r="I195" s="81">
        <v>2</v>
      </c>
      <c r="J195" s="81">
        <v>1</v>
      </c>
      <c r="K195" s="81">
        <v>3</v>
      </c>
      <c r="L195" s="81">
        <v>1</v>
      </c>
      <c r="M195" s="81">
        <v>1</v>
      </c>
      <c r="N195" s="81">
        <v>0</v>
      </c>
    </row>
    <row r="196" spans="1:14">
      <c r="A196" s="81" t="s">
        <v>1142</v>
      </c>
      <c r="B196" s="81" t="s">
        <v>138</v>
      </c>
      <c r="C196" s="82">
        <v>38969</v>
      </c>
      <c r="D196" s="81" t="s">
        <v>99</v>
      </c>
      <c r="E196" s="77" t="s">
        <v>64</v>
      </c>
      <c r="F196" s="81">
        <v>90</v>
      </c>
      <c r="G196" s="81">
        <v>0</v>
      </c>
      <c r="H196" s="81">
        <v>0</v>
      </c>
      <c r="I196" s="81">
        <v>3</v>
      </c>
      <c r="J196" s="81">
        <v>1</v>
      </c>
      <c r="K196" s="81">
        <v>4</v>
      </c>
      <c r="L196" s="81">
        <v>4</v>
      </c>
      <c r="M196" s="81">
        <v>0</v>
      </c>
      <c r="N196" s="81">
        <v>1</v>
      </c>
    </row>
    <row r="197" spans="1:14">
      <c r="A197" s="81" t="s">
        <v>1142</v>
      </c>
      <c r="B197" s="81" t="s">
        <v>125</v>
      </c>
      <c r="C197" s="82">
        <v>38956</v>
      </c>
      <c r="D197" s="81" t="s">
        <v>99</v>
      </c>
      <c r="E197" s="77" t="s">
        <v>24</v>
      </c>
      <c r="F197" s="81">
        <v>90</v>
      </c>
      <c r="G197" s="81">
        <v>1</v>
      </c>
      <c r="H197" s="81">
        <v>0</v>
      </c>
      <c r="I197" s="81">
        <v>4</v>
      </c>
      <c r="J197" s="81">
        <v>3</v>
      </c>
      <c r="K197" s="81">
        <v>3</v>
      </c>
      <c r="L197" s="81">
        <v>7</v>
      </c>
      <c r="M197" s="81">
        <v>0</v>
      </c>
      <c r="N197" s="81">
        <v>0</v>
      </c>
    </row>
    <row r="198" spans="1:14">
      <c r="A198" s="81" t="s">
        <v>462</v>
      </c>
      <c r="B198" s="81" t="s">
        <v>512</v>
      </c>
      <c r="C198" s="82">
        <v>38944</v>
      </c>
      <c r="D198" s="81" t="s">
        <v>78</v>
      </c>
      <c r="E198" s="77" t="s">
        <v>33</v>
      </c>
      <c r="F198" s="81">
        <v>46</v>
      </c>
      <c r="G198" s="81">
        <v>0</v>
      </c>
      <c r="H198" s="81">
        <v>0</v>
      </c>
      <c r="I198" s="81">
        <v>0</v>
      </c>
      <c r="J198" s="81">
        <v>0</v>
      </c>
      <c r="K198" s="81">
        <v>0</v>
      </c>
      <c r="L198" s="81">
        <v>0</v>
      </c>
      <c r="M198" s="81">
        <v>0</v>
      </c>
      <c r="N198" s="81">
        <v>0</v>
      </c>
    </row>
    <row r="199" spans="1:14">
      <c r="A199" s="81" t="s">
        <v>462</v>
      </c>
      <c r="B199" s="81" t="s">
        <v>210</v>
      </c>
      <c r="C199" s="82">
        <v>38895</v>
      </c>
      <c r="D199" s="81" t="s">
        <v>89</v>
      </c>
      <c r="E199" s="77" t="s">
        <v>425</v>
      </c>
      <c r="F199" s="81">
        <v>90</v>
      </c>
      <c r="G199" s="81">
        <v>0</v>
      </c>
      <c r="H199" s="81">
        <v>0</v>
      </c>
      <c r="I199" s="81">
        <v>1</v>
      </c>
      <c r="J199" s="81">
        <v>1</v>
      </c>
      <c r="K199" s="81">
        <v>2</v>
      </c>
      <c r="L199" s="81">
        <v>3</v>
      </c>
      <c r="M199" s="81">
        <v>0</v>
      </c>
      <c r="N199" s="81">
        <v>0</v>
      </c>
    </row>
    <row r="200" spans="1:14">
      <c r="A200" s="81" t="s">
        <v>462</v>
      </c>
      <c r="B200" s="81" t="s">
        <v>513</v>
      </c>
      <c r="C200" s="82">
        <v>38891</v>
      </c>
      <c r="D200" s="81" t="s">
        <v>89</v>
      </c>
      <c r="E200" s="77" t="s">
        <v>24</v>
      </c>
      <c r="F200" s="81">
        <f>90-68</f>
        <v>22</v>
      </c>
      <c r="G200" s="81">
        <v>0</v>
      </c>
      <c r="H200" s="81">
        <v>0</v>
      </c>
      <c r="I200" s="81">
        <v>1</v>
      </c>
      <c r="J200" s="81">
        <v>1</v>
      </c>
      <c r="K200" s="81">
        <v>1</v>
      </c>
      <c r="L200" s="81">
        <v>0</v>
      </c>
      <c r="M200" s="81">
        <v>0</v>
      </c>
      <c r="N200" s="81">
        <v>0</v>
      </c>
    </row>
    <row r="201" spans="1:14">
      <c r="A201" s="81" t="s">
        <v>462</v>
      </c>
      <c r="B201" s="81" t="s">
        <v>514</v>
      </c>
      <c r="C201" s="82">
        <v>38887</v>
      </c>
      <c r="D201" s="81" t="s">
        <v>89</v>
      </c>
      <c r="E201" s="77" t="s">
        <v>26</v>
      </c>
      <c r="F201" s="81">
        <v>90</v>
      </c>
      <c r="G201" s="81">
        <v>2</v>
      </c>
      <c r="H201" s="81">
        <v>0</v>
      </c>
      <c r="I201" s="81">
        <v>7</v>
      </c>
      <c r="J201" s="81">
        <v>3</v>
      </c>
      <c r="K201" s="81">
        <v>0</v>
      </c>
      <c r="L201" s="81">
        <v>5</v>
      </c>
      <c r="M201" s="81">
        <v>0</v>
      </c>
      <c r="N201" s="81">
        <v>0</v>
      </c>
    </row>
    <row r="202" spans="1:14">
      <c r="A202" s="81" t="s">
        <v>462</v>
      </c>
      <c r="B202" s="81" t="s">
        <v>497</v>
      </c>
      <c r="C202" s="82">
        <v>38882</v>
      </c>
      <c r="D202" s="81" t="s">
        <v>89</v>
      </c>
      <c r="E202" s="77" t="s">
        <v>51</v>
      </c>
      <c r="F202" s="81">
        <v>90</v>
      </c>
      <c r="G202" s="81">
        <v>1</v>
      </c>
      <c r="H202" s="81">
        <v>0</v>
      </c>
      <c r="I202" s="81">
        <v>3</v>
      </c>
      <c r="J202" s="81">
        <v>1</v>
      </c>
      <c r="K202" s="81">
        <v>1</v>
      </c>
      <c r="L202" s="81">
        <v>3</v>
      </c>
      <c r="M202" s="81">
        <v>0</v>
      </c>
      <c r="N202" s="81">
        <v>0</v>
      </c>
    </row>
    <row r="203" spans="1:14">
      <c r="A203" s="81" t="s">
        <v>462</v>
      </c>
      <c r="B203" s="81" t="s">
        <v>213</v>
      </c>
      <c r="C203" s="82">
        <v>38875</v>
      </c>
      <c r="D203" s="81" t="s">
        <v>78</v>
      </c>
      <c r="E203" s="77" t="s">
        <v>63</v>
      </c>
      <c r="F203" s="81">
        <f>90-46</f>
        <v>44</v>
      </c>
      <c r="G203" s="81">
        <v>1</v>
      </c>
      <c r="H203" s="81">
        <v>0</v>
      </c>
      <c r="I203" s="81">
        <v>0</v>
      </c>
      <c r="J203" s="81">
        <v>0</v>
      </c>
      <c r="K203" s="81">
        <v>0</v>
      </c>
      <c r="L203" s="81">
        <v>0</v>
      </c>
      <c r="M203" s="81">
        <v>0</v>
      </c>
      <c r="N203" s="81">
        <v>0</v>
      </c>
    </row>
    <row r="204" spans="1:14">
      <c r="A204" s="81" t="s">
        <v>462</v>
      </c>
      <c r="B204" s="81" t="s">
        <v>515</v>
      </c>
      <c r="C204" s="82">
        <v>38871</v>
      </c>
      <c r="D204" s="81" t="s">
        <v>78</v>
      </c>
      <c r="E204" s="77" t="s">
        <v>19</v>
      </c>
      <c r="F204" s="81">
        <v>90</v>
      </c>
      <c r="G204" s="81">
        <v>0</v>
      </c>
      <c r="H204" s="81">
        <v>0</v>
      </c>
      <c r="I204" s="81">
        <v>0</v>
      </c>
      <c r="J204" s="81">
        <v>0</v>
      </c>
      <c r="K204" s="81">
        <v>0</v>
      </c>
      <c r="L204" s="81">
        <v>0</v>
      </c>
      <c r="M204" s="81">
        <v>0</v>
      </c>
      <c r="N204" s="81">
        <v>0</v>
      </c>
    </row>
    <row r="205" spans="1:14">
      <c r="A205" s="81" t="s">
        <v>462</v>
      </c>
      <c r="B205" s="81" t="s">
        <v>489</v>
      </c>
      <c r="C205" s="82">
        <v>38864</v>
      </c>
      <c r="D205" s="81" t="s">
        <v>78</v>
      </c>
      <c r="E205" s="77" t="s">
        <v>33</v>
      </c>
      <c r="F205" s="81">
        <v>90</v>
      </c>
      <c r="G205" s="81">
        <v>0</v>
      </c>
      <c r="H205" s="81">
        <v>0</v>
      </c>
      <c r="I205" s="81">
        <v>0</v>
      </c>
      <c r="J205" s="81">
        <v>0</v>
      </c>
      <c r="K205" s="81">
        <v>0</v>
      </c>
      <c r="L205" s="81">
        <v>0</v>
      </c>
      <c r="M205" s="81">
        <v>0</v>
      </c>
      <c r="N205" s="81">
        <v>0</v>
      </c>
    </row>
    <row r="206" spans="1:14">
      <c r="A206" s="81" t="s">
        <v>462</v>
      </c>
      <c r="B206" s="81" t="s">
        <v>783</v>
      </c>
      <c r="C206" s="82">
        <v>38777</v>
      </c>
      <c r="D206" s="81" t="s">
        <v>78</v>
      </c>
      <c r="E206" s="77" t="s">
        <v>115</v>
      </c>
      <c r="F206" s="81">
        <v>66</v>
      </c>
      <c r="G206" s="81">
        <v>0</v>
      </c>
      <c r="H206" s="81">
        <v>0</v>
      </c>
      <c r="I206" s="81">
        <v>0</v>
      </c>
      <c r="J206" s="81">
        <v>0</v>
      </c>
      <c r="K206" s="81">
        <v>0</v>
      </c>
      <c r="L206" s="81">
        <v>0</v>
      </c>
      <c r="M206" s="81">
        <v>0</v>
      </c>
      <c r="N206" s="81">
        <v>0</v>
      </c>
    </row>
    <row r="207" spans="1:14">
      <c r="A207" s="81" t="s">
        <v>462</v>
      </c>
      <c r="B207" s="81" t="s">
        <v>516</v>
      </c>
      <c r="C207" s="82">
        <v>38672</v>
      </c>
      <c r="D207" s="81" t="s">
        <v>216</v>
      </c>
      <c r="E207" s="77" t="s">
        <v>174</v>
      </c>
      <c r="F207" s="81">
        <v>61</v>
      </c>
      <c r="G207" s="81">
        <v>0</v>
      </c>
      <c r="H207" s="81">
        <v>0</v>
      </c>
      <c r="I207" s="81">
        <v>0</v>
      </c>
      <c r="J207" s="81">
        <v>0</v>
      </c>
      <c r="K207" s="81">
        <v>0</v>
      </c>
      <c r="L207" s="81">
        <v>0</v>
      </c>
      <c r="M207" s="81">
        <v>0</v>
      </c>
      <c r="N207" s="81">
        <v>0</v>
      </c>
    </row>
    <row r="208" spans="1:14">
      <c r="A208" s="81" t="s">
        <v>462</v>
      </c>
      <c r="B208" s="81" t="s">
        <v>517</v>
      </c>
      <c r="C208" s="82">
        <v>38668</v>
      </c>
      <c r="D208" s="81" t="s">
        <v>216</v>
      </c>
      <c r="E208" s="77" t="s">
        <v>175</v>
      </c>
      <c r="F208" s="81">
        <v>90</v>
      </c>
      <c r="G208" s="81">
        <v>1</v>
      </c>
      <c r="H208" s="81">
        <v>0</v>
      </c>
      <c r="I208" s="81">
        <v>0</v>
      </c>
      <c r="J208" s="81">
        <v>0</v>
      </c>
      <c r="K208" s="81">
        <v>0</v>
      </c>
      <c r="L208" s="81">
        <v>0</v>
      </c>
      <c r="M208" s="81">
        <v>0</v>
      </c>
      <c r="N208" s="81">
        <v>0</v>
      </c>
    </row>
    <row r="209" spans="1:14">
      <c r="A209" s="81" t="s">
        <v>462</v>
      </c>
      <c r="B209" s="81" t="s">
        <v>518</v>
      </c>
      <c r="C209" s="82">
        <v>38637</v>
      </c>
      <c r="D209" s="81" t="s">
        <v>216</v>
      </c>
      <c r="E209" s="77" t="s">
        <v>192</v>
      </c>
      <c r="F209" s="81">
        <v>90</v>
      </c>
      <c r="G209" s="81">
        <v>3</v>
      </c>
      <c r="H209" s="81">
        <v>0</v>
      </c>
      <c r="I209" s="81">
        <v>0</v>
      </c>
      <c r="J209" s="81">
        <v>0</v>
      </c>
      <c r="K209" s="81">
        <v>0</v>
      </c>
      <c r="L209" s="81">
        <v>0</v>
      </c>
      <c r="M209" s="81">
        <v>0</v>
      </c>
      <c r="N209" s="81">
        <v>0</v>
      </c>
    </row>
    <row r="210" spans="1:14">
      <c r="A210" s="81" t="s">
        <v>462</v>
      </c>
      <c r="B210" s="81" t="s">
        <v>271</v>
      </c>
      <c r="C210" s="82">
        <v>38633</v>
      </c>
      <c r="D210" s="81" t="s">
        <v>216</v>
      </c>
      <c r="E210" s="77" t="s">
        <v>82</v>
      </c>
      <c r="F210" s="81">
        <v>68</v>
      </c>
      <c r="G210" s="81">
        <v>2</v>
      </c>
      <c r="H210" s="81">
        <v>0</v>
      </c>
      <c r="I210" s="81">
        <v>0</v>
      </c>
      <c r="J210" s="81">
        <v>0</v>
      </c>
      <c r="K210" s="81">
        <v>0</v>
      </c>
      <c r="L210" s="81">
        <v>0</v>
      </c>
      <c r="M210" s="81">
        <v>1</v>
      </c>
      <c r="N210" s="81">
        <v>0</v>
      </c>
    </row>
    <row r="211" spans="1:14">
      <c r="A211" s="81" t="s">
        <v>462</v>
      </c>
      <c r="B211" s="81" t="s">
        <v>519</v>
      </c>
      <c r="C211" s="82">
        <v>38602</v>
      </c>
      <c r="D211" s="81" t="s">
        <v>216</v>
      </c>
      <c r="E211" s="77" t="s">
        <v>22</v>
      </c>
      <c r="F211" s="81">
        <v>53</v>
      </c>
      <c r="G211" s="81">
        <v>0</v>
      </c>
      <c r="H211" s="81">
        <v>0</v>
      </c>
      <c r="I211" s="81">
        <v>0</v>
      </c>
      <c r="J211" s="81">
        <v>0</v>
      </c>
      <c r="K211" s="81">
        <v>0</v>
      </c>
      <c r="L211" s="81">
        <v>0</v>
      </c>
      <c r="M211" s="81">
        <v>0</v>
      </c>
      <c r="N211" s="81">
        <v>0</v>
      </c>
    </row>
    <row r="212" spans="1:14">
      <c r="A212" s="81" t="s">
        <v>462</v>
      </c>
      <c r="B212" s="81" t="s">
        <v>520</v>
      </c>
      <c r="C212" s="82">
        <v>38511</v>
      </c>
      <c r="D212" s="81" t="s">
        <v>216</v>
      </c>
      <c r="E212" s="77" t="s">
        <v>22</v>
      </c>
      <c r="F212" s="81">
        <v>35</v>
      </c>
      <c r="G212" s="81">
        <v>0</v>
      </c>
      <c r="H212" s="81">
        <v>0</v>
      </c>
      <c r="I212" s="81">
        <v>0</v>
      </c>
      <c r="J212" s="81">
        <v>0</v>
      </c>
      <c r="K212" s="81">
        <v>0</v>
      </c>
      <c r="L212" s="81">
        <v>0</v>
      </c>
      <c r="M212" s="81">
        <v>0</v>
      </c>
      <c r="N212" s="81">
        <v>0</v>
      </c>
    </row>
    <row r="213" spans="1:14">
      <c r="A213" s="81" t="s">
        <v>462</v>
      </c>
      <c r="B213" s="81" t="s">
        <v>521</v>
      </c>
      <c r="C213" s="82">
        <v>38507</v>
      </c>
      <c r="D213" s="81" t="s">
        <v>216</v>
      </c>
      <c r="E213" s="77" t="s">
        <v>31</v>
      </c>
      <c r="F213" s="81">
        <v>56</v>
      </c>
      <c r="G213" s="81">
        <v>0</v>
      </c>
      <c r="H213" s="81">
        <v>0</v>
      </c>
      <c r="I213" s="81">
        <v>0</v>
      </c>
      <c r="J213" s="81">
        <v>0</v>
      </c>
      <c r="K213" s="81">
        <v>0</v>
      </c>
      <c r="L213" s="81">
        <v>0</v>
      </c>
      <c r="M213" s="81">
        <v>0</v>
      </c>
      <c r="N213" s="81">
        <v>0</v>
      </c>
    </row>
    <row r="214" spans="1:14">
      <c r="A214" s="81" t="s">
        <v>462</v>
      </c>
      <c r="B214" s="81" t="s">
        <v>522</v>
      </c>
      <c r="C214" s="82">
        <v>38441</v>
      </c>
      <c r="D214" s="81" t="s">
        <v>216</v>
      </c>
      <c r="E214" s="77" t="s">
        <v>33</v>
      </c>
      <c r="F214" s="81">
        <v>90</v>
      </c>
      <c r="G214" s="81">
        <v>0</v>
      </c>
      <c r="H214" s="81">
        <v>0</v>
      </c>
      <c r="I214" s="81">
        <v>0</v>
      </c>
      <c r="J214" s="81">
        <v>0</v>
      </c>
      <c r="K214" s="81">
        <v>0</v>
      </c>
      <c r="L214" s="81">
        <v>0</v>
      </c>
      <c r="M214" s="81">
        <v>0</v>
      </c>
      <c r="N214" s="81">
        <v>0</v>
      </c>
    </row>
    <row r="215" spans="1:14">
      <c r="A215" s="81" t="s">
        <v>462</v>
      </c>
      <c r="B215" s="81" t="s">
        <v>523</v>
      </c>
      <c r="C215" s="82">
        <v>38392</v>
      </c>
      <c r="D215" s="81" t="s">
        <v>216</v>
      </c>
      <c r="E215" s="77" t="s">
        <v>35</v>
      </c>
      <c r="F215" s="81">
        <v>90</v>
      </c>
      <c r="G215" s="81">
        <v>1</v>
      </c>
      <c r="H215" s="81">
        <v>0</v>
      </c>
      <c r="I215" s="81">
        <v>0</v>
      </c>
      <c r="J215" s="81">
        <v>0</v>
      </c>
      <c r="K215" s="81">
        <v>0</v>
      </c>
      <c r="L215" s="81">
        <v>0</v>
      </c>
      <c r="M215" s="81">
        <v>0</v>
      </c>
      <c r="N215" s="81">
        <v>0</v>
      </c>
    </row>
    <row r="216" spans="1:14">
      <c r="A216" s="81" t="s">
        <v>462</v>
      </c>
      <c r="B216" s="81" t="s">
        <v>524</v>
      </c>
      <c r="C216" s="82">
        <v>38273</v>
      </c>
      <c r="D216" s="81" t="s">
        <v>216</v>
      </c>
      <c r="E216" s="77" t="s">
        <v>33</v>
      </c>
      <c r="F216" s="81">
        <f>90-79</f>
        <v>11</v>
      </c>
      <c r="G216" s="81">
        <v>0</v>
      </c>
      <c r="H216" s="81">
        <v>0</v>
      </c>
      <c r="I216" s="81">
        <v>0</v>
      </c>
      <c r="J216" s="81">
        <v>0</v>
      </c>
      <c r="K216" s="81">
        <v>0</v>
      </c>
      <c r="L216" s="81">
        <v>0</v>
      </c>
      <c r="M216" s="81">
        <v>0</v>
      </c>
      <c r="N216" s="81">
        <v>0</v>
      </c>
    </row>
    <row r="217" spans="1:14">
      <c r="A217" s="81" t="s">
        <v>462</v>
      </c>
      <c r="B217" s="81" t="s">
        <v>91</v>
      </c>
      <c r="C217" s="82">
        <v>38269</v>
      </c>
      <c r="D217" s="81" t="s">
        <v>216</v>
      </c>
      <c r="E217" s="77" t="s">
        <v>19</v>
      </c>
      <c r="F217" s="81">
        <v>53</v>
      </c>
      <c r="G217" s="81">
        <v>0</v>
      </c>
      <c r="H217" s="81">
        <v>0</v>
      </c>
      <c r="I217" s="81">
        <v>0</v>
      </c>
      <c r="J217" s="81">
        <v>0</v>
      </c>
      <c r="K217" s="81">
        <v>0</v>
      </c>
      <c r="L217" s="81">
        <v>0</v>
      </c>
      <c r="M217" s="81">
        <v>0</v>
      </c>
      <c r="N217" s="81">
        <v>0</v>
      </c>
    </row>
    <row r="218" spans="1:14">
      <c r="A218" s="81" t="s">
        <v>462</v>
      </c>
      <c r="B218" s="81" t="s">
        <v>386</v>
      </c>
      <c r="C218" s="82">
        <v>38238</v>
      </c>
      <c r="D218" s="81" t="s">
        <v>216</v>
      </c>
      <c r="E218" s="77" t="s">
        <v>22</v>
      </c>
      <c r="F218" s="81">
        <v>0</v>
      </c>
      <c r="G218" s="81"/>
      <c r="H218" s="81"/>
      <c r="I218" s="81"/>
      <c r="J218" s="81"/>
      <c r="K218" s="81"/>
      <c r="L218" s="81"/>
      <c r="M218" s="81"/>
      <c r="N218" s="83"/>
    </row>
    <row r="219" spans="1:14">
      <c r="A219" s="81" t="s">
        <v>1145</v>
      </c>
      <c r="B219" s="81" t="s">
        <v>624</v>
      </c>
      <c r="C219" s="82">
        <v>39579</v>
      </c>
      <c r="D219" s="81" t="s">
        <v>606</v>
      </c>
      <c r="E219" s="77" t="s">
        <v>82</v>
      </c>
      <c r="F219" s="81">
        <v>90</v>
      </c>
      <c r="G219" s="81">
        <v>1</v>
      </c>
      <c r="H219" s="81">
        <v>0</v>
      </c>
      <c r="I219" s="81">
        <v>4</v>
      </c>
      <c r="J219" s="81">
        <v>3</v>
      </c>
      <c r="K219" s="81">
        <v>0</v>
      </c>
      <c r="L219" s="81">
        <v>2</v>
      </c>
      <c r="M219" s="81">
        <v>0</v>
      </c>
      <c r="N219" s="81">
        <v>0</v>
      </c>
    </row>
    <row r="220" spans="1:14">
      <c r="A220" s="81" t="s">
        <v>1145</v>
      </c>
      <c r="B220" s="81" t="s">
        <v>616</v>
      </c>
      <c r="C220" s="82">
        <v>39572</v>
      </c>
      <c r="D220" s="81" t="s">
        <v>606</v>
      </c>
      <c r="E220" s="77" t="s">
        <v>31</v>
      </c>
      <c r="F220" s="81">
        <v>90</v>
      </c>
      <c r="G220" s="81">
        <v>1</v>
      </c>
      <c r="H220" s="81">
        <v>0</v>
      </c>
      <c r="I220" s="81">
        <v>4</v>
      </c>
      <c r="J220" s="81">
        <v>2</v>
      </c>
      <c r="K220" s="81">
        <v>2</v>
      </c>
      <c r="L220" s="81">
        <v>1</v>
      </c>
      <c r="M220" s="81">
        <v>0</v>
      </c>
      <c r="N220" s="81">
        <v>0</v>
      </c>
    </row>
    <row r="221" spans="1:14">
      <c r="A221" s="81" t="s">
        <v>1145</v>
      </c>
      <c r="B221" s="81" t="s">
        <v>150</v>
      </c>
      <c r="C221" s="82">
        <v>39568</v>
      </c>
      <c r="D221" s="81" t="s">
        <v>151</v>
      </c>
      <c r="E221" s="77" t="s">
        <v>69</v>
      </c>
      <c r="F221" s="81">
        <v>98</v>
      </c>
      <c r="G221" s="81">
        <v>1</v>
      </c>
      <c r="H221" s="81">
        <v>0</v>
      </c>
      <c r="I221" s="81">
        <v>4</v>
      </c>
      <c r="J221" s="81">
        <v>2</v>
      </c>
      <c r="K221" s="81">
        <v>5</v>
      </c>
      <c r="L221" s="81">
        <v>1</v>
      </c>
      <c r="M221" s="81">
        <v>0</v>
      </c>
      <c r="N221" s="81">
        <v>0</v>
      </c>
    </row>
    <row r="222" spans="1:14">
      <c r="A222" s="81" t="s">
        <v>1145</v>
      </c>
      <c r="B222" s="81" t="s">
        <v>150</v>
      </c>
      <c r="C222" s="82">
        <v>39568</v>
      </c>
      <c r="D222" s="81" t="s">
        <v>151</v>
      </c>
      <c r="E222" s="77" t="s">
        <v>69</v>
      </c>
      <c r="F222" s="81">
        <v>98</v>
      </c>
      <c r="G222" s="81">
        <v>1</v>
      </c>
      <c r="H222" s="81">
        <v>0</v>
      </c>
      <c r="I222" s="81">
        <v>4</v>
      </c>
      <c r="J222" s="81">
        <v>2</v>
      </c>
      <c r="K222" s="81">
        <v>5</v>
      </c>
      <c r="L222" s="81">
        <v>1</v>
      </c>
      <c r="M222" s="81">
        <v>0</v>
      </c>
      <c r="N222" s="81">
        <v>0</v>
      </c>
    </row>
    <row r="223" spans="1:14">
      <c r="A223" s="81" t="s">
        <v>1145</v>
      </c>
      <c r="B223" s="81" t="s">
        <v>153</v>
      </c>
      <c r="C223" s="82">
        <v>39560</v>
      </c>
      <c r="D223" s="81" t="s">
        <v>151</v>
      </c>
      <c r="E223" s="77" t="s">
        <v>22</v>
      </c>
      <c r="F223" s="81">
        <v>90</v>
      </c>
      <c r="G223" s="81">
        <v>0</v>
      </c>
      <c r="H223" s="81">
        <v>0</v>
      </c>
      <c r="I223" s="81">
        <v>4</v>
      </c>
      <c r="J223" s="81">
        <v>2</v>
      </c>
      <c r="K223" s="81">
        <v>4</v>
      </c>
      <c r="L223" s="81">
        <v>2</v>
      </c>
      <c r="M223" s="81">
        <v>0</v>
      </c>
      <c r="N223" s="81">
        <v>0</v>
      </c>
    </row>
    <row r="224" spans="1:14">
      <c r="A224" s="81" t="s">
        <v>1145</v>
      </c>
      <c r="B224" s="81" t="s">
        <v>614</v>
      </c>
      <c r="C224" s="82">
        <v>39557</v>
      </c>
      <c r="D224" s="81" t="s">
        <v>606</v>
      </c>
      <c r="E224" s="77" t="s">
        <v>82</v>
      </c>
      <c r="F224" s="81">
        <v>0</v>
      </c>
      <c r="G224" s="81"/>
      <c r="H224" s="81"/>
      <c r="I224" s="81"/>
      <c r="J224" s="81"/>
      <c r="K224" s="81"/>
      <c r="L224" s="81"/>
      <c r="M224" s="81"/>
      <c r="N224" s="81"/>
    </row>
    <row r="225" spans="1:14">
      <c r="A225" s="81" t="s">
        <v>1145</v>
      </c>
      <c r="B225" s="81" t="s">
        <v>628</v>
      </c>
      <c r="C225" s="82">
        <v>39551</v>
      </c>
      <c r="D225" s="81" t="s">
        <v>606</v>
      </c>
      <c r="E225" s="77" t="s">
        <v>26</v>
      </c>
      <c r="F225" s="81">
        <v>84</v>
      </c>
      <c r="G225" s="81">
        <v>1</v>
      </c>
      <c r="H225" s="81">
        <v>0</v>
      </c>
      <c r="I225" s="81">
        <v>3</v>
      </c>
      <c r="J225" s="81">
        <v>1</v>
      </c>
      <c r="K225" s="81">
        <v>0</v>
      </c>
      <c r="L225" s="81">
        <v>2</v>
      </c>
      <c r="M225" s="81">
        <v>0</v>
      </c>
      <c r="N225" s="81">
        <v>0</v>
      </c>
    </row>
    <row r="226" spans="1:14">
      <c r="A226" s="81" t="s">
        <v>1145</v>
      </c>
      <c r="B226" s="81" t="s">
        <v>169</v>
      </c>
      <c r="C226" s="82">
        <v>39546</v>
      </c>
      <c r="D226" s="81" t="s">
        <v>151</v>
      </c>
      <c r="E226" s="77" t="s">
        <v>68</v>
      </c>
      <c r="F226" s="81">
        <v>86</v>
      </c>
      <c r="G226" s="81">
        <v>1</v>
      </c>
      <c r="H226" s="81">
        <v>0</v>
      </c>
      <c r="I226" s="81">
        <v>3</v>
      </c>
      <c r="J226" s="81">
        <v>1</v>
      </c>
      <c r="K226" s="81">
        <v>1</v>
      </c>
      <c r="L226" s="81">
        <v>2</v>
      </c>
      <c r="M226" s="81">
        <v>0</v>
      </c>
      <c r="N226" s="81">
        <v>0</v>
      </c>
    </row>
    <row r="227" spans="1:14">
      <c r="A227" s="81" t="s">
        <v>1145</v>
      </c>
      <c r="B227" s="81" t="s">
        <v>502</v>
      </c>
      <c r="C227" s="82">
        <v>39543</v>
      </c>
      <c r="D227" s="81" t="s">
        <v>606</v>
      </c>
      <c r="E227" s="77" t="s">
        <v>22</v>
      </c>
      <c r="F227" s="81">
        <f>90-80</f>
        <v>10</v>
      </c>
      <c r="G227" s="81">
        <v>0</v>
      </c>
      <c r="H227" s="81">
        <v>0</v>
      </c>
      <c r="I227" s="81">
        <v>0</v>
      </c>
      <c r="J227" s="81">
        <v>0</v>
      </c>
      <c r="K227" s="81">
        <v>0</v>
      </c>
      <c r="L227" s="81">
        <v>0</v>
      </c>
      <c r="M227" s="81">
        <v>0</v>
      </c>
      <c r="N227" s="81">
        <v>0</v>
      </c>
    </row>
    <row r="228" spans="1:14">
      <c r="A228" s="81" t="s">
        <v>1145</v>
      </c>
      <c r="B228" s="81" t="s">
        <v>502</v>
      </c>
      <c r="C228" s="82">
        <v>39540</v>
      </c>
      <c r="D228" s="81" t="s">
        <v>151</v>
      </c>
      <c r="E228" s="77" t="s">
        <v>22</v>
      </c>
      <c r="F228" s="81">
        <v>85</v>
      </c>
      <c r="G228" s="81">
        <v>0</v>
      </c>
      <c r="H228" s="81">
        <v>0</v>
      </c>
      <c r="I228" s="81">
        <v>1</v>
      </c>
      <c r="J228" s="81">
        <v>0</v>
      </c>
      <c r="K228" s="81">
        <v>2</v>
      </c>
      <c r="L228" s="81">
        <v>4</v>
      </c>
      <c r="M228" s="81">
        <v>0</v>
      </c>
      <c r="N228" s="81">
        <v>0</v>
      </c>
    </row>
    <row r="229" spans="1:14">
      <c r="A229" s="81" t="s">
        <v>1145</v>
      </c>
      <c r="B229" s="81" t="s">
        <v>623</v>
      </c>
      <c r="C229" s="82">
        <v>39537</v>
      </c>
      <c r="D229" s="81" t="s">
        <v>606</v>
      </c>
      <c r="E229" s="77" t="s">
        <v>31</v>
      </c>
      <c r="F229" s="81">
        <v>88</v>
      </c>
      <c r="G229" s="81">
        <v>1</v>
      </c>
      <c r="H229" s="81">
        <v>0</v>
      </c>
      <c r="I229" s="81">
        <v>3</v>
      </c>
      <c r="J229" s="81">
        <v>3</v>
      </c>
      <c r="K229" s="81">
        <v>2</v>
      </c>
      <c r="L229" s="81">
        <v>3</v>
      </c>
      <c r="M229" s="81">
        <v>1</v>
      </c>
      <c r="N229" s="81">
        <v>0</v>
      </c>
    </row>
    <row r="230" spans="1:14">
      <c r="A230" s="81" t="s">
        <v>1145</v>
      </c>
      <c r="B230" s="81" t="s">
        <v>281</v>
      </c>
      <c r="C230" s="82">
        <v>39530</v>
      </c>
      <c r="D230" s="81" t="s">
        <v>606</v>
      </c>
      <c r="E230" s="77" t="s">
        <v>29</v>
      </c>
      <c r="F230" s="81">
        <v>81</v>
      </c>
      <c r="G230" s="81">
        <v>0</v>
      </c>
      <c r="H230" s="81">
        <v>0</v>
      </c>
      <c r="I230" s="81">
        <v>1</v>
      </c>
      <c r="J230" s="81">
        <v>0</v>
      </c>
      <c r="K230" s="81">
        <v>3</v>
      </c>
      <c r="L230" s="81">
        <v>4</v>
      </c>
      <c r="M230" s="81">
        <v>1</v>
      </c>
      <c r="N230" s="81">
        <v>0</v>
      </c>
    </row>
    <row r="231" spans="1:14">
      <c r="A231" s="81" t="s">
        <v>1145</v>
      </c>
      <c r="B231" s="81" t="s">
        <v>669</v>
      </c>
      <c r="C231" s="82">
        <v>39522</v>
      </c>
      <c r="D231" s="81" t="s">
        <v>606</v>
      </c>
      <c r="E231" s="77" t="s">
        <v>63</v>
      </c>
      <c r="F231" s="81">
        <v>90</v>
      </c>
      <c r="G231" s="81">
        <v>1</v>
      </c>
      <c r="H231" s="81">
        <v>0</v>
      </c>
      <c r="I231" s="81">
        <v>1</v>
      </c>
      <c r="J231" s="81">
        <v>1</v>
      </c>
      <c r="K231" s="81">
        <v>1</v>
      </c>
      <c r="L231" s="81">
        <v>5</v>
      </c>
      <c r="M231" s="81">
        <v>0</v>
      </c>
      <c r="N231" s="81">
        <v>0</v>
      </c>
    </row>
    <row r="232" spans="1:14">
      <c r="A232" s="81" t="s">
        <v>1145</v>
      </c>
      <c r="B232" s="81" t="s">
        <v>243</v>
      </c>
      <c r="C232" s="82">
        <v>39518</v>
      </c>
      <c r="D232" s="81" t="s">
        <v>151</v>
      </c>
      <c r="E232" s="77" t="s">
        <v>24</v>
      </c>
      <c r="F232" s="81">
        <v>90</v>
      </c>
      <c r="G232" s="81">
        <v>1</v>
      </c>
      <c r="H232" s="81">
        <v>0</v>
      </c>
      <c r="I232" s="81">
        <v>3</v>
      </c>
      <c r="J232" s="81">
        <v>2</v>
      </c>
      <c r="K232" s="81">
        <v>1</v>
      </c>
      <c r="L232" s="81">
        <v>1</v>
      </c>
      <c r="M232" s="81">
        <v>0</v>
      </c>
      <c r="N232" s="81">
        <v>0</v>
      </c>
    </row>
    <row r="233" spans="1:14">
      <c r="A233" s="81" t="s">
        <v>1145</v>
      </c>
      <c r="B233" s="81" t="s">
        <v>639</v>
      </c>
      <c r="C233" s="82">
        <v>39515</v>
      </c>
      <c r="D233" s="81" t="s">
        <v>606</v>
      </c>
      <c r="E233" s="77" t="s">
        <v>59</v>
      </c>
      <c r="F233" s="81">
        <v>71</v>
      </c>
      <c r="G233" s="81">
        <v>1</v>
      </c>
      <c r="H233" s="81">
        <v>1</v>
      </c>
      <c r="I233" s="81">
        <v>2</v>
      </c>
      <c r="J233" s="81">
        <v>2</v>
      </c>
      <c r="K233" s="81">
        <v>0</v>
      </c>
      <c r="L233" s="81">
        <v>0</v>
      </c>
      <c r="M233" s="81">
        <v>0</v>
      </c>
      <c r="N233" s="81">
        <v>0</v>
      </c>
    </row>
    <row r="234" spans="1:14">
      <c r="A234" s="81" t="s">
        <v>1145</v>
      </c>
      <c r="B234" s="81" t="s">
        <v>658</v>
      </c>
      <c r="C234" s="82">
        <v>39512</v>
      </c>
      <c r="D234" s="81" t="s">
        <v>606</v>
      </c>
      <c r="E234" s="77" t="s">
        <v>51</v>
      </c>
      <c r="F234" s="81">
        <v>81</v>
      </c>
      <c r="G234" s="81">
        <v>3</v>
      </c>
      <c r="H234" s="81">
        <v>0</v>
      </c>
      <c r="I234" s="81">
        <v>6</v>
      </c>
      <c r="J234" s="81">
        <v>3</v>
      </c>
      <c r="K234" s="81">
        <v>1</v>
      </c>
      <c r="L234" s="81">
        <v>1</v>
      </c>
      <c r="M234" s="81">
        <v>0</v>
      </c>
      <c r="N234" s="81">
        <v>0</v>
      </c>
    </row>
    <row r="235" spans="1:14">
      <c r="A235" s="81" t="s">
        <v>1145</v>
      </c>
      <c r="B235" s="81" t="s">
        <v>649</v>
      </c>
      <c r="C235" s="82">
        <v>39509</v>
      </c>
      <c r="D235" s="81" t="s">
        <v>606</v>
      </c>
      <c r="E235" s="77" t="s">
        <v>107</v>
      </c>
      <c r="F235" s="81">
        <v>76</v>
      </c>
      <c r="G235" s="81">
        <v>0</v>
      </c>
      <c r="H235" s="81">
        <v>0</v>
      </c>
      <c r="I235" s="81">
        <v>0</v>
      </c>
      <c r="J235" s="81">
        <v>0</v>
      </c>
      <c r="K235" s="81">
        <v>2</v>
      </c>
      <c r="L235" s="81">
        <v>0</v>
      </c>
      <c r="M235" s="81">
        <v>0</v>
      </c>
      <c r="N235" s="81">
        <v>0</v>
      </c>
    </row>
    <row r="236" spans="1:14">
      <c r="A236" s="81" t="s">
        <v>1145</v>
      </c>
      <c r="B236" s="81" t="s">
        <v>1005</v>
      </c>
      <c r="C236" s="82">
        <v>39501</v>
      </c>
      <c r="D236" s="81" t="s">
        <v>606</v>
      </c>
      <c r="E236" s="77" t="s">
        <v>115</v>
      </c>
      <c r="F236" s="81">
        <v>90</v>
      </c>
      <c r="G236" s="81">
        <v>3</v>
      </c>
      <c r="H236" s="81">
        <v>0</v>
      </c>
      <c r="I236" s="81">
        <v>4</v>
      </c>
      <c r="J236" s="81">
        <v>4</v>
      </c>
      <c r="K236" s="81">
        <v>0</v>
      </c>
      <c r="L236" s="81">
        <v>1</v>
      </c>
      <c r="M236" s="81">
        <v>0</v>
      </c>
      <c r="N236" s="81">
        <v>0</v>
      </c>
    </row>
    <row r="237" spans="1:14">
      <c r="A237" s="81" t="s">
        <v>1145</v>
      </c>
      <c r="B237" s="81" t="s">
        <v>264</v>
      </c>
      <c r="C237" s="82">
        <v>39497</v>
      </c>
      <c r="D237" s="81" t="s">
        <v>151</v>
      </c>
      <c r="E237" s="77" t="s">
        <v>19</v>
      </c>
      <c r="F237" s="81">
        <v>90</v>
      </c>
      <c r="G237" s="81">
        <v>0</v>
      </c>
      <c r="H237" s="81">
        <v>0</v>
      </c>
      <c r="I237" s="81">
        <v>4</v>
      </c>
      <c r="J237" s="81">
        <v>1</v>
      </c>
      <c r="K237" s="81">
        <v>4</v>
      </c>
      <c r="L237" s="81">
        <v>4</v>
      </c>
      <c r="M237" s="81">
        <v>0</v>
      </c>
      <c r="N237" s="81">
        <v>0</v>
      </c>
    </row>
    <row r="238" spans="1:14">
      <c r="A238" s="81" t="s">
        <v>1145</v>
      </c>
      <c r="B238" s="81" t="s">
        <v>657</v>
      </c>
      <c r="C238" s="82">
        <v>39480</v>
      </c>
      <c r="D238" s="81" t="s">
        <v>606</v>
      </c>
      <c r="E238" s="77" t="s">
        <v>59</v>
      </c>
      <c r="F238" s="81">
        <v>90</v>
      </c>
      <c r="G238" s="81">
        <v>1</v>
      </c>
      <c r="H238" s="81">
        <v>0</v>
      </c>
      <c r="I238" s="81">
        <v>4</v>
      </c>
      <c r="J238" s="81">
        <v>4</v>
      </c>
      <c r="K238" s="81">
        <v>1</v>
      </c>
      <c r="L238" s="81">
        <v>1</v>
      </c>
      <c r="M238" s="81">
        <v>0</v>
      </c>
      <c r="N238" s="81">
        <v>0</v>
      </c>
    </row>
    <row r="239" spans="1:14">
      <c r="A239" s="81" t="s">
        <v>1145</v>
      </c>
      <c r="B239" s="81" t="s">
        <v>662</v>
      </c>
      <c r="C239" s="82">
        <v>39477</v>
      </c>
      <c r="D239" s="81" t="s">
        <v>606</v>
      </c>
      <c r="E239" s="77" t="s">
        <v>17</v>
      </c>
      <c r="F239" s="81">
        <v>90</v>
      </c>
      <c r="G239" s="81">
        <v>0</v>
      </c>
      <c r="H239" s="81">
        <v>0</v>
      </c>
      <c r="I239" s="81">
        <v>2</v>
      </c>
      <c r="J239" s="81">
        <v>1</v>
      </c>
      <c r="K239" s="81">
        <v>1</v>
      </c>
      <c r="L239" s="81">
        <v>1</v>
      </c>
      <c r="M239" s="81">
        <v>1</v>
      </c>
      <c r="N239" s="81">
        <v>0</v>
      </c>
    </row>
    <row r="240" spans="1:14">
      <c r="A240" s="81" t="s">
        <v>1145</v>
      </c>
      <c r="B240" s="81" t="s">
        <v>1146</v>
      </c>
      <c r="C240" s="82">
        <v>39473</v>
      </c>
      <c r="D240" s="81" t="s">
        <v>604</v>
      </c>
      <c r="E240" s="77" t="s">
        <v>287</v>
      </c>
      <c r="F240" s="81">
        <v>0</v>
      </c>
      <c r="G240" s="81"/>
      <c r="H240" s="81"/>
      <c r="I240" s="81"/>
      <c r="J240" s="81"/>
      <c r="K240" s="81"/>
      <c r="L240" s="81"/>
      <c r="M240" s="81"/>
      <c r="N240" s="81"/>
    </row>
    <row r="241" spans="1:14">
      <c r="A241" s="81" t="s">
        <v>1145</v>
      </c>
      <c r="B241" s="81" t="s">
        <v>625</v>
      </c>
      <c r="C241" s="82">
        <v>39468</v>
      </c>
      <c r="D241" s="81" t="s">
        <v>606</v>
      </c>
      <c r="E241" s="77" t="s">
        <v>53</v>
      </c>
      <c r="F241" s="81">
        <v>90</v>
      </c>
      <c r="G241" s="81">
        <v>0</v>
      </c>
      <c r="H241" s="81">
        <v>0</v>
      </c>
      <c r="I241" s="81">
        <v>2</v>
      </c>
      <c r="J241" s="81">
        <v>1</v>
      </c>
      <c r="K241" s="81">
        <v>1</v>
      </c>
      <c r="L241" s="81">
        <v>3</v>
      </c>
      <c r="M241" s="81">
        <v>0</v>
      </c>
      <c r="N241" s="81">
        <v>0</v>
      </c>
    </row>
    <row r="242" spans="1:14">
      <c r="A242" s="81" t="s">
        <v>1145</v>
      </c>
      <c r="B242" s="81" t="s">
        <v>1147</v>
      </c>
      <c r="C242" s="82">
        <v>39462</v>
      </c>
      <c r="D242" s="81" t="s">
        <v>604</v>
      </c>
      <c r="E242" s="77" t="s">
        <v>35</v>
      </c>
      <c r="F242" s="81">
        <v>72</v>
      </c>
      <c r="G242" s="81">
        <v>0</v>
      </c>
      <c r="H242" s="81">
        <v>1</v>
      </c>
      <c r="I242" s="81">
        <v>4</v>
      </c>
      <c r="J242" s="81">
        <v>2</v>
      </c>
      <c r="K242" s="81">
        <v>0</v>
      </c>
      <c r="L242" s="81">
        <v>1</v>
      </c>
      <c r="M242" s="81">
        <v>0</v>
      </c>
      <c r="N242" s="81">
        <v>0</v>
      </c>
    </row>
    <row r="243" spans="1:14">
      <c r="A243" s="81" t="s">
        <v>1145</v>
      </c>
      <c r="B243" s="81" t="s">
        <v>1009</v>
      </c>
      <c r="C243" s="82">
        <v>39459</v>
      </c>
      <c r="D243" s="81" t="s">
        <v>606</v>
      </c>
      <c r="E243" s="77" t="s">
        <v>22</v>
      </c>
      <c r="F243" s="81">
        <v>90</v>
      </c>
      <c r="G243" s="81">
        <v>1</v>
      </c>
      <c r="H243" s="81">
        <v>0</v>
      </c>
      <c r="I243" s="81">
        <v>1</v>
      </c>
      <c r="J243" s="81">
        <v>1</v>
      </c>
      <c r="K243" s="81">
        <v>1</v>
      </c>
      <c r="L243" s="81">
        <v>2</v>
      </c>
      <c r="M243" s="81">
        <v>0</v>
      </c>
      <c r="N243" s="81">
        <v>0</v>
      </c>
    </row>
    <row r="244" spans="1:14">
      <c r="A244" s="81" t="s">
        <v>1145</v>
      </c>
      <c r="B244" s="81" t="s">
        <v>660</v>
      </c>
      <c r="C244" s="82">
        <v>39449</v>
      </c>
      <c r="D244" s="81" t="s">
        <v>606</v>
      </c>
      <c r="E244" s="77" t="s">
        <v>22</v>
      </c>
      <c r="F244" s="81">
        <v>90</v>
      </c>
      <c r="G244" s="81">
        <v>1</v>
      </c>
      <c r="H244" s="81">
        <v>0</v>
      </c>
      <c r="I244" s="81">
        <v>3</v>
      </c>
      <c r="J244" s="81">
        <v>2</v>
      </c>
      <c r="K244" s="81">
        <v>3</v>
      </c>
      <c r="L244" s="81">
        <v>1</v>
      </c>
      <c r="M244" s="81">
        <v>1</v>
      </c>
      <c r="N244" s="81">
        <v>0</v>
      </c>
    </row>
    <row r="245" spans="1:14">
      <c r="A245" s="81" t="s">
        <v>1145</v>
      </c>
      <c r="B245" s="81" t="s">
        <v>611</v>
      </c>
      <c r="C245" s="82">
        <v>39446</v>
      </c>
      <c r="D245" s="81" t="s">
        <v>606</v>
      </c>
      <c r="E245" s="77" t="s">
        <v>33</v>
      </c>
      <c r="F245" s="81">
        <v>90</v>
      </c>
      <c r="G245" s="81">
        <v>0</v>
      </c>
      <c r="H245" s="81">
        <v>0</v>
      </c>
      <c r="I245" s="81">
        <v>3</v>
      </c>
      <c r="J245" s="81">
        <v>2</v>
      </c>
      <c r="K245" s="81">
        <v>1</v>
      </c>
      <c r="L245" s="81">
        <v>1</v>
      </c>
      <c r="M245" s="81">
        <v>1</v>
      </c>
      <c r="N245" s="81">
        <v>0</v>
      </c>
    </row>
    <row r="246" spans="1:14">
      <c r="A246" s="81" t="s">
        <v>1145</v>
      </c>
      <c r="B246" s="81" t="s">
        <v>686</v>
      </c>
      <c r="C246" s="82">
        <v>39442</v>
      </c>
      <c r="D246" s="81" t="s">
        <v>606</v>
      </c>
      <c r="E246" s="77" t="s">
        <v>38</v>
      </c>
      <c r="F246" s="81">
        <v>90</v>
      </c>
      <c r="G246" s="81">
        <v>1</v>
      </c>
      <c r="H246" s="81">
        <v>0</v>
      </c>
      <c r="I246" s="81">
        <v>4</v>
      </c>
      <c r="J246" s="81">
        <v>3</v>
      </c>
      <c r="K246" s="81">
        <v>0</v>
      </c>
      <c r="L246" s="81">
        <v>0</v>
      </c>
      <c r="M246" s="81">
        <v>0</v>
      </c>
      <c r="N246" s="81">
        <v>0</v>
      </c>
    </row>
    <row r="247" spans="1:14">
      <c r="A247" s="81" t="s">
        <v>1145</v>
      </c>
      <c r="B247" s="81" t="s">
        <v>629</v>
      </c>
      <c r="C247" s="82">
        <v>39438</v>
      </c>
      <c r="D247" s="81" t="s">
        <v>606</v>
      </c>
      <c r="E247" s="77" t="s">
        <v>103</v>
      </c>
      <c r="F247" s="81">
        <v>85</v>
      </c>
      <c r="G247" s="81">
        <v>2</v>
      </c>
      <c r="H247" s="81">
        <v>0</v>
      </c>
      <c r="I247" s="81">
        <v>2</v>
      </c>
      <c r="J247" s="81">
        <v>2</v>
      </c>
      <c r="K247" s="81">
        <v>2</v>
      </c>
      <c r="L247" s="81">
        <v>0</v>
      </c>
      <c r="M247" s="81">
        <v>0</v>
      </c>
      <c r="N247" s="81">
        <v>0</v>
      </c>
    </row>
    <row r="248" spans="1:14">
      <c r="A248" s="81" t="s">
        <v>1145</v>
      </c>
      <c r="B248" s="81" t="s">
        <v>284</v>
      </c>
      <c r="C248" s="82">
        <v>39432</v>
      </c>
      <c r="D248" s="81" t="s">
        <v>606</v>
      </c>
      <c r="E248" s="77" t="s">
        <v>64</v>
      </c>
      <c r="F248" s="81">
        <v>90</v>
      </c>
      <c r="G248" s="81">
        <v>0</v>
      </c>
      <c r="H248" s="81">
        <v>0</v>
      </c>
      <c r="I248" s="81">
        <v>3</v>
      </c>
      <c r="J248" s="81">
        <v>0</v>
      </c>
      <c r="K248" s="81">
        <v>1</v>
      </c>
      <c r="L248" s="81">
        <v>2</v>
      </c>
      <c r="M248" s="81">
        <v>0</v>
      </c>
      <c r="N248" s="81">
        <v>0</v>
      </c>
    </row>
    <row r="249" spans="1:14">
      <c r="A249" s="81" t="s">
        <v>1145</v>
      </c>
      <c r="B249" s="81" t="s">
        <v>20</v>
      </c>
      <c r="C249" s="82">
        <v>39427</v>
      </c>
      <c r="D249" s="81" t="s">
        <v>151</v>
      </c>
      <c r="E249" s="77" t="s">
        <v>95</v>
      </c>
      <c r="F249" s="81">
        <v>90</v>
      </c>
      <c r="G249" s="81">
        <v>1</v>
      </c>
      <c r="H249" s="81">
        <v>0</v>
      </c>
      <c r="I249" s="81">
        <v>3</v>
      </c>
      <c r="J249" s="81">
        <v>1</v>
      </c>
      <c r="K249" s="81">
        <v>1</v>
      </c>
      <c r="L249" s="81">
        <v>5</v>
      </c>
      <c r="M249" s="81">
        <v>0</v>
      </c>
      <c r="N249" s="81">
        <v>0</v>
      </c>
    </row>
    <row r="250" spans="1:14">
      <c r="A250" s="81" t="s">
        <v>1145</v>
      </c>
      <c r="B250" s="81" t="s">
        <v>668</v>
      </c>
      <c r="C250" s="82">
        <v>39424</v>
      </c>
      <c r="D250" s="81" t="s">
        <v>606</v>
      </c>
      <c r="E250" s="77" t="s">
        <v>74</v>
      </c>
      <c r="F250" s="81">
        <v>60</v>
      </c>
      <c r="G250" s="81">
        <v>0</v>
      </c>
      <c r="H250" s="81">
        <v>1</v>
      </c>
      <c r="I250" s="81">
        <v>2</v>
      </c>
      <c r="J250" s="81">
        <v>1</v>
      </c>
      <c r="K250" s="81">
        <v>2</v>
      </c>
      <c r="L250" s="81">
        <v>0</v>
      </c>
      <c r="M250" s="81">
        <v>0</v>
      </c>
      <c r="N250" s="81">
        <v>0</v>
      </c>
    </row>
    <row r="251" spans="1:14">
      <c r="A251" s="81" t="s">
        <v>1145</v>
      </c>
      <c r="B251" s="81" t="s">
        <v>637</v>
      </c>
      <c r="C251" s="82">
        <v>39418</v>
      </c>
      <c r="D251" s="81" t="s">
        <v>606</v>
      </c>
      <c r="E251" s="77" t="s">
        <v>51</v>
      </c>
      <c r="F251" s="81">
        <v>75</v>
      </c>
      <c r="G251" s="81">
        <v>1</v>
      </c>
      <c r="H251" s="81">
        <v>0</v>
      </c>
      <c r="I251" s="81">
        <v>4</v>
      </c>
      <c r="J251" s="81">
        <v>2</v>
      </c>
      <c r="K251" s="81">
        <v>1</v>
      </c>
      <c r="L251" s="81">
        <v>3</v>
      </c>
      <c r="M251" s="81">
        <v>0</v>
      </c>
      <c r="N251" s="81">
        <v>0</v>
      </c>
    </row>
    <row r="252" spans="1:14">
      <c r="A252" s="81" t="s">
        <v>1145</v>
      </c>
      <c r="B252" s="81" t="s">
        <v>612</v>
      </c>
      <c r="C252" s="82">
        <v>39414</v>
      </c>
      <c r="D252" s="81" t="s">
        <v>151</v>
      </c>
      <c r="E252" s="77" t="s">
        <v>103</v>
      </c>
      <c r="F252" s="81">
        <v>90</v>
      </c>
      <c r="G252" s="81">
        <v>2</v>
      </c>
      <c r="H252" s="81">
        <v>0</v>
      </c>
      <c r="I252" s="81">
        <v>3</v>
      </c>
      <c r="J252" s="81">
        <v>3</v>
      </c>
      <c r="K252" s="81">
        <v>4</v>
      </c>
      <c r="L252" s="81">
        <v>3</v>
      </c>
      <c r="M252" s="81">
        <v>0</v>
      </c>
      <c r="N252" s="81">
        <v>0</v>
      </c>
    </row>
    <row r="253" spans="1:14">
      <c r="A253" s="81" t="s">
        <v>1145</v>
      </c>
      <c r="B253" s="81" t="s">
        <v>636</v>
      </c>
      <c r="C253" s="82">
        <v>39410</v>
      </c>
      <c r="D253" s="81" t="s">
        <v>606</v>
      </c>
      <c r="E253" s="77" t="s">
        <v>67</v>
      </c>
      <c r="F253" s="81">
        <v>90</v>
      </c>
      <c r="G253" s="81">
        <v>0</v>
      </c>
      <c r="H253" s="81">
        <v>0</v>
      </c>
      <c r="I253" s="81">
        <v>6</v>
      </c>
      <c r="J253" s="81">
        <v>3</v>
      </c>
      <c r="K253" s="81">
        <v>2</v>
      </c>
      <c r="L253" s="81">
        <v>3</v>
      </c>
      <c r="M253" s="81">
        <v>0</v>
      </c>
      <c r="N253" s="81">
        <v>0</v>
      </c>
    </row>
    <row r="254" spans="1:14">
      <c r="A254" s="81" t="s">
        <v>1145</v>
      </c>
      <c r="B254" s="81" t="s">
        <v>613</v>
      </c>
      <c r="C254" s="82">
        <v>39396</v>
      </c>
      <c r="D254" s="81" t="s">
        <v>606</v>
      </c>
      <c r="E254" s="77" t="s">
        <v>19</v>
      </c>
      <c r="F254" s="81">
        <f>90-69</f>
        <v>21</v>
      </c>
      <c r="G254" s="81">
        <v>1</v>
      </c>
      <c r="H254" s="81">
        <v>0</v>
      </c>
      <c r="I254" s="81">
        <v>3</v>
      </c>
      <c r="J254" s="81">
        <v>3</v>
      </c>
      <c r="K254" s="81">
        <v>0</v>
      </c>
      <c r="L254" s="81">
        <v>1</v>
      </c>
      <c r="M254" s="81">
        <v>0</v>
      </c>
      <c r="N254" s="81">
        <v>0</v>
      </c>
    </row>
    <row r="255" spans="1:14">
      <c r="A255" s="81" t="s">
        <v>1145</v>
      </c>
      <c r="B255" s="81" t="s">
        <v>1018</v>
      </c>
      <c r="C255" s="82">
        <v>39392</v>
      </c>
      <c r="D255" s="81" t="s">
        <v>151</v>
      </c>
      <c r="E255" s="77" t="s">
        <v>137</v>
      </c>
      <c r="F255" s="81">
        <v>0</v>
      </c>
      <c r="G255" s="81"/>
      <c r="H255" s="81"/>
      <c r="I255" s="81"/>
      <c r="J255" s="81"/>
      <c r="K255" s="81"/>
      <c r="L255" s="81"/>
      <c r="M255" s="81"/>
      <c r="N255" s="81"/>
    </row>
    <row r="256" spans="1:14">
      <c r="A256" s="81" t="s">
        <v>1145</v>
      </c>
      <c r="B256" s="81" t="s">
        <v>169</v>
      </c>
      <c r="C256" s="82">
        <v>39383</v>
      </c>
      <c r="D256" s="81" t="s">
        <v>606</v>
      </c>
      <c r="E256" s="77" t="s">
        <v>22</v>
      </c>
      <c r="F256" s="81">
        <v>45</v>
      </c>
      <c r="G256" s="81">
        <v>0</v>
      </c>
      <c r="H256" s="81">
        <v>0</v>
      </c>
      <c r="I256" s="81">
        <v>0</v>
      </c>
      <c r="J256" s="81">
        <v>0</v>
      </c>
      <c r="K256" s="81">
        <v>2</v>
      </c>
      <c r="L256" s="81">
        <v>1</v>
      </c>
      <c r="M256" s="81">
        <v>0</v>
      </c>
      <c r="N256" s="81">
        <v>0</v>
      </c>
    </row>
    <row r="257" spans="1:14">
      <c r="A257" s="81" t="s">
        <v>1145</v>
      </c>
      <c r="B257" s="81" t="s">
        <v>610</v>
      </c>
      <c r="C257" s="82">
        <v>39362</v>
      </c>
      <c r="D257" s="81" t="s">
        <v>606</v>
      </c>
      <c r="E257" s="77" t="s">
        <v>53</v>
      </c>
      <c r="F257" s="81">
        <v>90</v>
      </c>
      <c r="G257" s="81">
        <v>1</v>
      </c>
      <c r="H257" s="81">
        <v>0</v>
      </c>
      <c r="I257" s="81">
        <v>4</v>
      </c>
      <c r="J257" s="81">
        <v>2</v>
      </c>
      <c r="K257" s="81">
        <v>5</v>
      </c>
      <c r="L257" s="81">
        <v>1</v>
      </c>
      <c r="M257" s="81">
        <v>0</v>
      </c>
      <c r="N257" s="81">
        <v>0</v>
      </c>
    </row>
    <row r="258" spans="1:14">
      <c r="A258" s="81" t="s">
        <v>1145</v>
      </c>
      <c r="B258" s="81" t="s">
        <v>43</v>
      </c>
      <c r="C258" s="82">
        <v>39358</v>
      </c>
      <c r="D258" s="81" t="s">
        <v>151</v>
      </c>
      <c r="E258" s="77" t="s">
        <v>64</v>
      </c>
      <c r="F258" s="81">
        <v>90</v>
      </c>
      <c r="G258" s="81">
        <v>0</v>
      </c>
      <c r="H258" s="81">
        <v>0</v>
      </c>
      <c r="I258" s="81">
        <v>3</v>
      </c>
      <c r="J258" s="81">
        <v>1</v>
      </c>
      <c r="K258" s="81">
        <v>1</v>
      </c>
      <c r="L258" s="81">
        <v>1</v>
      </c>
      <c r="M258" s="81">
        <v>0</v>
      </c>
      <c r="N258" s="81">
        <v>0</v>
      </c>
    </row>
    <row r="259" spans="1:14">
      <c r="A259" s="81" t="s">
        <v>1145</v>
      </c>
      <c r="B259" s="81" t="s">
        <v>659</v>
      </c>
      <c r="C259" s="82">
        <v>39354</v>
      </c>
      <c r="D259" s="81" t="s">
        <v>606</v>
      </c>
      <c r="E259" s="77" t="s">
        <v>24</v>
      </c>
      <c r="F259" s="81">
        <v>88</v>
      </c>
      <c r="G259" s="81">
        <v>0</v>
      </c>
      <c r="H259" s="81">
        <v>0</v>
      </c>
      <c r="I259" s="81">
        <v>5</v>
      </c>
      <c r="J259" s="81">
        <v>4</v>
      </c>
      <c r="K259" s="81">
        <v>0</v>
      </c>
      <c r="L259" s="81">
        <v>2</v>
      </c>
      <c r="M259" s="81">
        <v>0</v>
      </c>
      <c r="N259" s="81">
        <v>0</v>
      </c>
    </row>
    <row r="260" spans="1:14">
      <c r="A260" s="81" t="s">
        <v>1145</v>
      </c>
      <c r="B260" s="81" t="s">
        <v>668</v>
      </c>
      <c r="C260" s="82">
        <v>39350</v>
      </c>
      <c r="D260" s="81" t="s">
        <v>627</v>
      </c>
      <c r="E260" s="77" t="s">
        <v>382</v>
      </c>
      <c r="F260" s="81">
        <v>90</v>
      </c>
      <c r="G260" s="81">
        <v>3</v>
      </c>
      <c r="H260" s="81">
        <v>0</v>
      </c>
      <c r="I260" s="81">
        <v>4</v>
      </c>
      <c r="J260" s="81">
        <v>3</v>
      </c>
      <c r="K260" s="81">
        <v>1</v>
      </c>
      <c r="L260" s="81">
        <v>5</v>
      </c>
      <c r="M260" s="81">
        <v>0</v>
      </c>
      <c r="N260" s="81">
        <v>0</v>
      </c>
    </row>
    <row r="261" spans="1:14">
      <c r="A261" s="81" t="s">
        <v>1145</v>
      </c>
      <c r="B261" s="81" t="s">
        <v>631</v>
      </c>
      <c r="C261" s="82">
        <v>39347</v>
      </c>
      <c r="D261" s="81" t="s">
        <v>606</v>
      </c>
      <c r="E261" s="77" t="s">
        <v>33</v>
      </c>
      <c r="F261" s="81">
        <f>90-59</f>
        <v>31</v>
      </c>
      <c r="G261" s="81">
        <v>0</v>
      </c>
      <c r="H261" s="81">
        <v>0</v>
      </c>
      <c r="I261" s="81">
        <v>1</v>
      </c>
      <c r="J261" s="81">
        <v>0</v>
      </c>
      <c r="K261" s="81">
        <v>0</v>
      </c>
      <c r="L261" s="81">
        <v>0</v>
      </c>
      <c r="M261" s="81">
        <v>0</v>
      </c>
      <c r="N261" s="81">
        <v>0</v>
      </c>
    </row>
    <row r="262" spans="1:14">
      <c r="A262" s="81" t="s">
        <v>1145</v>
      </c>
      <c r="B262" s="81" t="s">
        <v>476</v>
      </c>
      <c r="C262" s="82">
        <v>39343</v>
      </c>
      <c r="D262" s="81" t="s">
        <v>151</v>
      </c>
      <c r="E262" s="77" t="s">
        <v>22</v>
      </c>
      <c r="F262" s="81">
        <v>90</v>
      </c>
      <c r="G262" s="81">
        <v>0</v>
      </c>
      <c r="H262" s="81">
        <v>0</v>
      </c>
      <c r="I262" s="81">
        <v>0</v>
      </c>
      <c r="J262" s="81">
        <v>0</v>
      </c>
      <c r="K262" s="81">
        <v>4</v>
      </c>
      <c r="L262" s="81">
        <v>4</v>
      </c>
      <c r="M262" s="81">
        <v>1</v>
      </c>
      <c r="N262" s="81">
        <v>0</v>
      </c>
    </row>
    <row r="263" spans="1:14">
      <c r="A263" s="81" t="s">
        <v>1145</v>
      </c>
      <c r="B263" s="81" t="s">
        <v>253</v>
      </c>
      <c r="C263" s="82">
        <v>39340</v>
      </c>
      <c r="D263" s="81" t="s">
        <v>606</v>
      </c>
      <c r="E263" s="77" t="s">
        <v>33</v>
      </c>
      <c r="F263" s="81">
        <f>90-61</f>
        <v>29</v>
      </c>
      <c r="G263" s="81">
        <v>0</v>
      </c>
      <c r="H263" s="81">
        <v>0</v>
      </c>
      <c r="I263" s="81">
        <v>1</v>
      </c>
      <c r="J263" s="81">
        <v>0</v>
      </c>
      <c r="K263" s="81">
        <v>1</v>
      </c>
      <c r="L263" s="81">
        <v>1</v>
      </c>
      <c r="M263" s="81">
        <v>0</v>
      </c>
      <c r="N263" s="81">
        <v>0</v>
      </c>
    </row>
    <row r="264" spans="1:14">
      <c r="A264" s="81" t="s">
        <v>1145</v>
      </c>
      <c r="B264" s="81" t="s">
        <v>687</v>
      </c>
      <c r="C264" s="82">
        <v>39326</v>
      </c>
      <c r="D264" s="81" t="s">
        <v>606</v>
      </c>
      <c r="E264" s="77" t="s">
        <v>374</v>
      </c>
      <c r="F264" s="81">
        <v>90</v>
      </c>
      <c r="G264" s="81">
        <v>2</v>
      </c>
      <c r="H264" s="81">
        <v>0</v>
      </c>
      <c r="I264" s="81">
        <v>5</v>
      </c>
      <c r="J264" s="81">
        <v>3</v>
      </c>
      <c r="K264" s="81">
        <v>0</v>
      </c>
      <c r="L264" s="81">
        <v>4</v>
      </c>
      <c r="M264" s="81">
        <v>0</v>
      </c>
      <c r="N264" s="81">
        <v>0</v>
      </c>
    </row>
    <row r="265" spans="1:14">
      <c r="A265" s="81" t="s">
        <v>1145</v>
      </c>
      <c r="B265" s="81" t="s">
        <v>918</v>
      </c>
      <c r="C265" s="82">
        <v>39322</v>
      </c>
      <c r="D265" s="81" t="s">
        <v>151</v>
      </c>
      <c r="E265" s="77" t="s">
        <v>51</v>
      </c>
      <c r="F265" s="81">
        <v>0</v>
      </c>
      <c r="G265" s="81"/>
      <c r="H265" s="81"/>
      <c r="I265" s="81"/>
      <c r="J265" s="81"/>
      <c r="K265" s="81"/>
      <c r="L265" s="81"/>
      <c r="M265" s="81"/>
      <c r="N265" s="81"/>
    </row>
    <row r="266" spans="1:14">
      <c r="A266" s="81" t="s">
        <v>1145</v>
      </c>
      <c r="B266" s="81" t="s">
        <v>663</v>
      </c>
      <c r="C266" s="82">
        <v>39319</v>
      </c>
      <c r="D266" s="81" t="s">
        <v>606</v>
      </c>
      <c r="E266" s="77" t="s">
        <v>82</v>
      </c>
      <c r="F266" s="81">
        <v>90</v>
      </c>
      <c r="G266" s="81">
        <v>0</v>
      </c>
      <c r="H266" s="81">
        <v>1</v>
      </c>
      <c r="I266" s="81">
        <v>5</v>
      </c>
      <c r="J266" s="81">
        <v>2</v>
      </c>
      <c r="K266" s="81">
        <v>1</v>
      </c>
      <c r="L266" s="81">
        <v>0</v>
      </c>
      <c r="M266" s="81">
        <v>0</v>
      </c>
      <c r="N266" s="81">
        <v>0</v>
      </c>
    </row>
    <row r="267" spans="1:14">
      <c r="A267" s="81" t="s">
        <v>1145</v>
      </c>
      <c r="B267" s="81" t="s">
        <v>153</v>
      </c>
      <c r="C267" s="82">
        <v>39313</v>
      </c>
      <c r="D267" s="81" t="s">
        <v>606</v>
      </c>
      <c r="E267" s="77" t="s">
        <v>22</v>
      </c>
      <c r="F267" s="81">
        <v>90</v>
      </c>
      <c r="G267" s="81">
        <v>1</v>
      </c>
      <c r="H267" s="81">
        <v>0</v>
      </c>
      <c r="I267" s="81">
        <v>2</v>
      </c>
      <c r="J267" s="81">
        <v>1</v>
      </c>
      <c r="K267" s="81">
        <v>1</v>
      </c>
      <c r="L267" s="81">
        <v>3</v>
      </c>
      <c r="M267" s="81">
        <v>0</v>
      </c>
      <c r="N267" s="81">
        <v>0</v>
      </c>
    </row>
    <row r="268" spans="1:14">
      <c r="A268" s="81" t="s">
        <v>1145</v>
      </c>
      <c r="B268" s="81" t="s">
        <v>920</v>
      </c>
      <c r="C268" s="82">
        <v>39309</v>
      </c>
      <c r="D268" s="81" t="s">
        <v>151</v>
      </c>
      <c r="E268" s="77" t="s">
        <v>24</v>
      </c>
      <c r="F268" s="81">
        <f>90-77</f>
        <v>13</v>
      </c>
      <c r="G268" s="81">
        <v>0</v>
      </c>
      <c r="H268" s="81">
        <v>0</v>
      </c>
      <c r="I268" s="81">
        <v>0</v>
      </c>
      <c r="J268" s="81">
        <v>0</v>
      </c>
      <c r="K268" s="81">
        <v>0</v>
      </c>
      <c r="L268" s="81">
        <v>0</v>
      </c>
      <c r="M268" s="81">
        <v>0</v>
      </c>
      <c r="N268" s="81">
        <v>0</v>
      </c>
    </row>
    <row r="269" spans="1:14">
      <c r="A269" s="81" t="s">
        <v>1145</v>
      </c>
      <c r="B269" s="81" t="s">
        <v>605</v>
      </c>
      <c r="C269" s="82">
        <v>39305</v>
      </c>
      <c r="D269" s="81" t="s">
        <v>606</v>
      </c>
      <c r="E269" s="77" t="s">
        <v>38</v>
      </c>
      <c r="F269" s="81">
        <v>78</v>
      </c>
      <c r="G269" s="81">
        <v>0</v>
      </c>
      <c r="H269" s="81">
        <v>0</v>
      </c>
      <c r="I269" s="81">
        <v>3</v>
      </c>
      <c r="J269" s="81">
        <v>1</v>
      </c>
      <c r="K269" s="81">
        <v>2</v>
      </c>
      <c r="L269" s="81">
        <v>1</v>
      </c>
      <c r="M269" s="81">
        <v>0</v>
      </c>
      <c r="N269" s="81">
        <v>0</v>
      </c>
    </row>
    <row r="270" spans="1:14">
      <c r="A270" s="81" t="s">
        <v>1145</v>
      </c>
      <c r="B270" s="81" t="s">
        <v>610</v>
      </c>
      <c r="C270" s="82">
        <v>39957</v>
      </c>
      <c r="D270" s="81" t="s">
        <v>606</v>
      </c>
      <c r="E270" s="77" t="s">
        <v>26</v>
      </c>
      <c r="F270" s="81">
        <v>78</v>
      </c>
      <c r="G270" s="81">
        <v>1</v>
      </c>
      <c r="H270" s="81">
        <v>0</v>
      </c>
      <c r="I270" s="81">
        <v>2</v>
      </c>
      <c r="J270" s="81">
        <v>1</v>
      </c>
      <c r="K270" s="81">
        <v>1</v>
      </c>
      <c r="L270" s="81">
        <v>0</v>
      </c>
      <c r="M270" s="81">
        <v>0</v>
      </c>
      <c r="N270" s="81">
        <v>0</v>
      </c>
    </row>
    <row r="271" spans="1:14">
      <c r="A271" s="81" t="s">
        <v>1145</v>
      </c>
      <c r="B271" s="81" t="s">
        <v>626</v>
      </c>
      <c r="C271" s="82">
        <v>39950</v>
      </c>
      <c r="D271" s="81" t="s">
        <v>606</v>
      </c>
      <c r="E271" s="77" t="s">
        <v>82</v>
      </c>
      <c r="F271" s="81">
        <v>68</v>
      </c>
      <c r="G271" s="81">
        <v>0</v>
      </c>
      <c r="H271" s="81">
        <v>0</v>
      </c>
      <c r="I271" s="81">
        <v>5</v>
      </c>
      <c r="J271" s="81">
        <v>2</v>
      </c>
      <c r="K271" s="81">
        <v>0</v>
      </c>
      <c r="L271" s="81">
        <v>2</v>
      </c>
      <c r="M271" s="81">
        <v>0</v>
      </c>
      <c r="N271" s="81">
        <v>0</v>
      </c>
    </row>
    <row r="272" spans="1:14">
      <c r="A272" s="81" t="s">
        <v>1145</v>
      </c>
      <c r="B272" s="81" t="s">
        <v>662</v>
      </c>
      <c r="C272" s="82">
        <v>39942</v>
      </c>
      <c r="D272" s="81" t="s">
        <v>606</v>
      </c>
      <c r="E272" s="77" t="s">
        <v>67</v>
      </c>
      <c r="F272" s="81">
        <v>71</v>
      </c>
      <c r="G272" s="81">
        <v>0</v>
      </c>
      <c r="H272" s="81">
        <v>1</v>
      </c>
      <c r="I272" s="81">
        <v>4</v>
      </c>
      <c r="J272" s="81">
        <v>0</v>
      </c>
      <c r="K272" s="81">
        <v>3</v>
      </c>
      <c r="L272" s="81">
        <v>3</v>
      </c>
      <c r="M272" s="81">
        <v>0</v>
      </c>
      <c r="N272" s="81">
        <v>0</v>
      </c>
    </row>
    <row r="273" spans="1:14">
      <c r="A273" s="81" t="s">
        <v>1145</v>
      </c>
      <c r="B273" s="81" t="s">
        <v>1013</v>
      </c>
      <c r="C273" s="82">
        <v>39928</v>
      </c>
      <c r="D273" s="81" t="s">
        <v>606</v>
      </c>
      <c r="E273" s="77" t="s">
        <v>107</v>
      </c>
      <c r="F273" s="81">
        <v>90</v>
      </c>
      <c r="G273" s="81">
        <v>0</v>
      </c>
      <c r="H273" s="81">
        <v>0</v>
      </c>
      <c r="I273" s="81">
        <v>7</v>
      </c>
      <c r="J273" s="81">
        <v>1</v>
      </c>
      <c r="K273" s="81">
        <v>5</v>
      </c>
      <c r="L273" s="81">
        <v>6</v>
      </c>
      <c r="M273" s="81">
        <v>0</v>
      </c>
      <c r="N273" s="81">
        <v>0</v>
      </c>
    </row>
    <row r="274" spans="1:14">
      <c r="A274" s="81" t="s">
        <v>1145</v>
      </c>
      <c r="B274" s="81" t="s">
        <v>169</v>
      </c>
      <c r="C274" s="82">
        <v>39924</v>
      </c>
      <c r="D274" s="81" t="s">
        <v>606</v>
      </c>
      <c r="E274" s="77" t="s">
        <v>946</v>
      </c>
      <c r="F274" s="81">
        <v>90</v>
      </c>
      <c r="G274" s="81">
        <v>2</v>
      </c>
      <c r="H274" s="81">
        <v>0</v>
      </c>
      <c r="I274" s="81">
        <v>8</v>
      </c>
      <c r="J274" s="81">
        <v>7</v>
      </c>
      <c r="K274" s="81">
        <v>0</v>
      </c>
      <c r="L274" s="81">
        <v>2</v>
      </c>
      <c r="M274" s="81">
        <v>0</v>
      </c>
      <c r="N274" s="81">
        <v>0</v>
      </c>
    </row>
    <row r="275" spans="1:14">
      <c r="A275" s="81" t="s">
        <v>1145</v>
      </c>
      <c r="B275" s="81" t="s">
        <v>150</v>
      </c>
      <c r="C275" s="82">
        <v>39917</v>
      </c>
      <c r="D275" s="81" t="s">
        <v>151</v>
      </c>
      <c r="E275" s="77" t="s">
        <v>1148</v>
      </c>
      <c r="F275" s="81">
        <v>79</v>
      </c>
      <c r="G275" s="81">
        <v>0</v>
      </c>
      <c r="H275" s="81">
        <v>0</v>
      </c>
      <c r="I275" s="81">
        <v>2</v>
      </c>
      <c r="J275" s="81">
        <v>0</v>
      </c>
      <c r="K275" s="81">
        <v>3</v>
      </c>
      <c r="L275" s="81">
        <v>2</v>
      </c>
      <c r="M275" s="81">
        <v>0</v>
      </c>
      <c r="N275" s="81">
        <v>0</v>
      </c>
    </row>
    <row r="276" spans="1:14">
      <c r="A276" s="81" t="s">
        <v>1145</v>
      </c>
      <c r="B276" s="81" t="s">
        <v>628</v>
      </c>
      <c r="C276" s="82">
        <v>39914</v>
      </c>
      <c r="D276" s="81" t="s">
        <v>606</v>
      </c>
      <c r="E276" s="77" t="s">
        <v>51</v>
      </c>
      <c r="F276" s="81">
        <v>73</v>
      </c>
      <c r="G276" s="81">
        <v>2</v>
      </c>
      <c r="H276" s="81">
        <v>0</v>
      </c>
      <c r="I276" s="81">
        <v>4</v>
      </c>
      <c r="J276" s="81">
        <v>2</v>
      </c>
      <c r="K276" s="81">
        <v>0</v>
      </c>
      <c r="L276" s="81">
        <v>0</v>
      </c>
      <c r="M276" s="81">
        <v>0</v>
      </c>
      <c r="N276" s="81">
        <v>0</v>
      </c>
    </row>
    <row r="277" spans="1:14">
      <c r="A277" s="81" t="s">
        <v>1145</v>
      </c>
      <c r="B277" s="81" t="s">
        <v>153</v>
      </c>
      <c r="C277" s="82">
        <v>39911</v>
      </c>
      <c r="D277" s="81" t="s">
        <v>151</v>
      </c>
      <c r="E277" s="77" t="s">
        <v>425</v>
      </c>
      <c r="F277" s="81">
        <v>90</v>
      </c>
      <c r="G277" s="81">
        <v>1</v>
      </c>
      <c r="H277" s="81">
        <v>0</v>
      </c>
      <c r="I277" s="81">
        <v>3</v>
      </c>
      <c r="J277" s="81">
        <v>1</v>
      </c>
      <c r="K277" s="81">
        <v>2</v>
      </c>
      <c r="L277" s="81">
        <v>2</v>
      </c>
      <c r="M277" s="81">
        <v>0</v>
      </c>
      <c r="N277" s="81">
        <v>0</v>
      </c>
    </row>
    <row r="278" spans="1:14">
      <c r="A278" s="81" t="s">
        <v>1145</v>
      </c>
      <c r="B278" s="81" t="s">
        <v>614</v>
      </c>
      <c r="C278" s="82">
        <v>39907</v>
      </c>
      <c r="D278" s="81" t="s">
        <v>606</v>
      </c>
      <c r="E278" s="77" t="s">
        <v>24</v>
      </c>
      <c r="F278" s="81">
        <v>90</v>
      </c>
      <c r="G278" s="81">
        <v>0</v>
      </c>
      <c r="H278" s="81">
        <v>0</v>
      </c>
      <c r="I278" s="81">
        <v>5</v>
      </c>
      <c r="J278" s="81">
        <v>3</v>
      </c>
      <c r="K278" s="81">
        <v>0</v>
      </c>
      <c r="L278" s="81">
        <v>1</v>
      </c>
      <c r="M278" s="81">
        <v>0</v>
      </c>
      <c r="N278" s="81">
        <v>0</v>
      </c>
    </row>
    <row r="279" spans="1:14">
      <c r="A279" s="81" t="s">
        <v>462</v>
      </c>
      <c r="B279" s="81" t="s">
        <v>935</v>
      </c>
      <c r="C279" s="82">
        <v>39904</v>
      </c>
      <c r="D279" s="81" t="s">
        <v>216</v>
      </c>
      <c r="E279" s="77" t="s">
        <v>38</v>
      </c>
      <c r="F279" s="81">
        <v>84</v>
      </c>
      <c r="G279" s="81">
        <v>0</v>
      </c>
      <c r="H279" s="81">
        <v>0</v>
      </c>
      <c r="I279" s="81">
        <v>4</v>
      </c>
      <c r="J279" s="81">
        <v>2</v>
      </c>
      <c r="K279" s="81">
        <v>4</v>
      </c>
      <c r="L279" s="81">
        <v>2</v>
      </c>
      <c r="M279" s="81">
        <v>0</v>
      </c>
      <c r="N279" s="81">
        <v>0</v>
      </c>
    </row>
    <row r="280" spans="1:14">
      <c r="A280" s="81" t="s">
        <v>462</v>
      </c>
      <c r="B280" s="81" t="s">
        <v>93</v>
      </c>
      <c r="C280" s="82">
        <v>39900</v>
      </c>
      <c r="D280" s="81" t="s">
        <v>216</v>
      </c>
      <c r="E280" s="77" t="s">
        <v>31</v>
      </c>
      <c r="F280" s="81">
        <v>86</v>
      </c>
      <c r="G280" s="81">
        <v>0</v>
      </c>
      <c r="H280" s="81">
        <v>0</v>
      </c>
      <c r="I280" s="81">
        <v>1</v>
      </c>
      <c r="J280" s="81">
        <v>1</v>
      </c>
      <c r="K280" s="81">
        <v>0</v>
      </c>
      <c r="L280" s="81">
        <v>2</v>
      </c>
      <c r="M280" s="81">
        <v>0</v>
      </c>
      <c r="N280" s="81">
        <v>0</v>
      </c>
    </row>
    <row r="281" spans="1:14">
      <c r="A281" s="81" t="s">
        <v>1145</v>
      </c>
      <c r="B281" s="81" t="s">
        <v>625</v>
      </c>
      <c r="C281" s="82">
        <v>39894</v>
      </c>
      <c r="D281" s="81" t="s">
        <v>606</v>
      </c>
      <c r="E281" s="77" t="s">
        <v>35</v>
      </c>
      <c r="F281" s="81">
        <v>90</v>
      </c>
      <c r="G281" s="81">
        <v>0</v>
      </c>
      <c r="H281" s="81">
        <v>0</v>
      </c>
      <c r="I281" s="81">
        <v>3</v>
      </c>
      <c r="J281" s="81">
        <v>1</v>
      </c>
      <c r="K281" s="81">
        <v>0</v>
      </c>
      <c r="L281" s="81">
        <v>1</v>
      </c>
      <c r="M281" s="81">
        <v>0</v>
      </c>
      <c r="N281" s="81">
        <v>0</v>
      </c>
    </row>
    <row r="282" spans="1:14">
      <c r="A282" s="81" t="s">
        <v>1145</v>
      </c>
      <c r="B282" s="81" t="s">
        <v>281</v>
      </c>
      <c r="C282" s="82">
        <v>39886</v>
      </c>
      <c r="D282" s="81" t="s">
        <v>606</v>
      </c>
      <c r="E282" s="77" t="s">
        <v>154</v>
      </c>
      <c r="F282" s="81">
        <v>80</v>
      </c>
      <c r="G282" s="81">
        <v>1</v>
      </c>
      <c r="H282" s="81">
        <v>0</v>
      </c>
      <c r="I282" s="81">
        <v>2</v>
      </c>
      <c r="J282" s="81">
        <v>1</v>
      </c>
      <c r="K282" s="81">
        <v>2</v>
      </c>
      <c r="L282" s="81">
        <v>3</v>
      </c>
      <c r="M282" s="81">
        <v>0</v>
      </c>
      <c r="N282" s="81">
        <v>0</v>
      </c>
    </row>
    <row r="283" spans="1:14">
      <c r="A283" s="81" t="s">
        <v>1145</v>
      </c>
      <c r="B283" s="81" t="s">
        <v>160</v>
      </c>
      <c r="C283" s="82">
        <v>39882</v>
      </c>
      <c r="D283" s="81" t="s">
        <v>151</v>
      </c>
      <c r="E283" s="77" t="s">
        <v>51</v>
      </c>
      <c r="F283" s="81">
        <v>83</v>
      </c>
      <c r="G283" s="81">
        <v>1</v>
      </c>
      <c r="H283" s="81">
        <v>0</v>
      </c>
      <c r="I283" s="81">
        <v>3</v>
      </c>
      <c r="J283" s="81">
        <v>3</v>
      </c>
      <c r="K283" s="81">
        <v>5</v>
      </c>
      <c r="L283" s="81">
        <v>1</v>
      </c>
      <c r="M283" s="81">
        <v>0</v>
      </c>
      <c r="N283" s="81">
        <v>0</v>
      </c>
    </row>
    <row r="284" spans="1:14">
      <c r="A284" s="81" t="s">
        <v>1145</v>
      </c>
      <c r="B284" s="81" t="s">
        <v>104</v>
      </c>
      <c r="C284" s="82">
        <v>39869</v>
      </c>
      <c r="D284" s="81" t="s">
        <v>151</v>
      </c>
      <c r="E284" s="77" t="s">
        <v>24</v>
      </c>
      <c r="F284" s="81">
        <v>61</v>
      </c>
      <c r="G284" s="81">
        <v>0</v>
      </c>
      <c r="H284" s="81">
        <v>0</v>
      </c>
      <c r="I284" s="81">
        <v>1</v>
      </c>
      <c r="J284" s="81">
        <v>1</v>
      </c>
      <c r="K284" s="81">
        <v>3</v>
      </c>
      <c r="L284" s="81">
        <v>1</v>
      </c>
      <c r="M284" s="81">
        <v>1</v>
      </c>
      <c r="N284" s="81">
        <v>0</v>
      </c>
    </row>
    <row r="285" spans="1:14">
      <c r="A285" s="81" t="s">
        <v>1145</v>
      </c>
      <c r="B285" s="81" t="s">
        <v>616</v>
      </c>
      <c r="C285" s="82">
        <v>39866</v>
      </c>
      <c r="D285" s="81" t="s">
        <v>606</v>
      </c>
      <c r="E285" s="77" t="s">
        <v>22</v>
      </c>
      <c r="F285" s="81">
        <v>90</v>
      </c>
      <c r="G285" s="81">
        <v>0</v>
      </c>
      <c r="H285" s="81">
        <v>1</v>
      </c>
      <c r="I285" s="81">
        <v>3</v>
      </c>
      <c r="J285" s="81">
        <v>0</v>
      </c>
      <c r="K285" s="81">
        <v>5</v>
      </c>
      <c r="L285" s="81">
        <v>2</v>
      </c>
      <c r="M285" s="81">
        <v>0</v>
      </c>
      <c r="N285" s="81">
        <v>0</v>
      </c>
    </row>
    <row r="286" spans="1:14">
      <c r="A286" s="81" t="s">
        <v>1145</v>
      </c>
      <c r="B286" s="81" t="s">
        <v>253</v>
      </c>
      <c r="C286" s="82">
        <v>39851</v>
      </c>
      <c r="D286" s="81" t="s">
        <v>606</v>
      </c>
      <c r="E286" s="77" t="s">
        <v>79</v>
      </c>
      <c r="F286" s="81">
        <f>90-75</f>
        <v>15</v>
      </c>
      <c r="G286" s="81">
        <v>1</v>
      </c>
      <c r="H286" s="81">
        <v>0</v>
      </c>
      <c r="I286" s="81">
        <v>2</v>
      </c>
      <c r="J286" s="81">
        <v>1</v>
      </c>
      <c r="K286" s="81">
        <v>0</v>
      </c>
      <c r="L286" s="81">
        <v>0</v>
      </c>
      <c r="M286" s="81">
        <v>0</v>
      </c>
      <c r="N286" s="81">
        <v>0</v>
      </c>
    </row>
    <row r="287" spans="1:14">
      <c r="A287" s="81" t="s">
        <v>1145</v>
      </c>
      <c r="B287" s="81" t="s">
        <v>618</v>
      </c>
      <c r="C287" s="82">
        <v>39848</v>
      </c>
      <c r="D287" s="81" t="s">
        <v>604</v>
      </c>
      <c r="E287" s="77" t="s">
        <v>17</v>
      </c>
      <c r="F287" s="81">
        <v>100</v>
      </c>
      <c r="G287" s="81">
        <v>0</v>
      </c>
      <c r="H287" s="81">
        <v>0</v>
      </c>
      <c r="I287" s="81">
        <v>1</v>
      </c>
      <c r="J287" s="81">
        <v>1</v>
      </c>
      <c r="K287" s="81">
        <v>2</v>
      </c>
      <c r="L287" s="81">
        <v>2</v>
      </c>
      <c r="M287" s="81">
        <v>0</v>
      </c>
      <c r="N287" s="81">
        <v>0</v>
      </c>
    </row>
    <row r="288" spans="1:14">
      <c r="A288" s="81" t="s">
        <v>1145</v>
      </c>
      <c r="B288" s="81" t="s">
        <v>153</v>
      </c>
      <c r="C288" s="82">
        <v>39845</v>
      </c>
      <c r="D288" s="81" t="s">
        <v>606</v>
      </c>
      <c r="E288" s="77" t="s">
        <v>19</v>
      </c>
      <c r="F288" s="81">
        <v>90</v>
      </c>
      <c r="G288" s="81">
        <v>2</v>
      </c>
      <c r="H288" s="81">
        <v>0</v>
      </c>
      <c r="I288" s="81">
        <v>7</v>
      </c>
      <c r="J288" s="81">
        <v>3</v>
      </c>
      <c r="K288" s="81">
        <v>3</v>
      </c>
      <c r="L288" s="81">
        <v>2</v>
      </c>
      <c r="M288" s="81">
        <v>0</v>
      </c>
      <c r="N288" s="81">
        <v>0</v>
      </c>
    </row>
    <row r="289" spans="1:14">
      <c r="A289" s="81" t="s">
        <v>1145</v>
      </c>
      <c r="B289" s="81" t="s">
        <v>659</v>
      </c>
      <c r="C289" s="82">
        <v>39841</v>
      </c>
      <c r="D289" s="81" t="s">
        <v>606</v>
      </c>
      <c r="E289" s="77" t="s">
        <v>22</v>
      </c>
      <c r="F289" s="81">
        <v>71</v>
      </c>
      <c r="G289" s="81">
        <v>0</v>
      </c>
      <c r="H289" s="81">
        <v>0</v>
      </c>
      <c r="I289" s="81">
        <v>4</v>
      </c>
      <c r="J289" s="81">
        <v>0</v>
      </c>
      <c r="K289" s="81">
        <v>1</v>
      </c>
      <c r="L289" s="81">
        <v>1</v>
      </c>
      <c r="M289" s="81">
        <v>0</v>
      </c>
      <c r="N289" s="81">
        <v>0</v>
      </c>
    </row>
    <row r="290" spans="1:14">
      <c r="A290" s="81" t="s">
        <v>1145</v>
      </c>
      <c r="B290" s="81" t="s">
        <v>623</v>
      </c>
      <c r="C290" s="82">
        <v>39838</v>
      </c>
      <c r="D290" s="81" t="s">
        <v>604</v>
      </c>
      <c r="E290" s="77" t="s">
        <v>22</v>
      </c>
      <c r="F290" s="81">
        <v>90</v>
      </c>
      <c r="G290" s="81">
        <v>0</v>
      </c>
      <c r="H290" s="81">
        <v>1</v>
      </c>
      <c r="I290" s="81">
        <v>1</v>
      </c>
      <c r="J290" s="81">
        <v>1</v>
      </c>
      <c r="K290" s="81">
        <v>0</v>
      </c>
      <c r="L290" s="81">
        <v>2</v>
      </c>
      <c r="M290" s="81">
        <v>0</v>
      </c>
      <c r="N290" s="81">
        <v>0</v>
      </c>
    </row>
    <row r="291" spans="1:14">
      <c r="A291" s="81" t="s">
        <v>1145</v>
      </c>
      <c r="B291" s="81" t="s">
        <v>623</v>
      </c>
      <c r="C291" s="82">
        <v>39832</v>
      </c>
      <c r="D291" s="81" t="s">
        <v>606</v>
      </c>
      <c r="E291" s="77" t="s">
        <v>22</v>
      </c>
      <c r="F291" s="81">
        <v>84</v>
      </c>
      <c r="G291" s="81">
        <v>0</v>
      </c>
      <c r="H291" s="81">
        <v>0</v>
      </c>
      <c r="I291" s="81">
        <v>2</v>
      </c>
      <c r="J291" s="81">
        <v>0</v>
      </c>
      <c r="K291" s="81">
        <v>0</v>
      </c>
      <c r="L291" s="81">
        <v>1</v>
      </c>
      <c r="M291" s="81">
        <v>0</v>
      </c>
      <c r="N291" s="81">
        <v>0</v>
      </c>
    </row>
    <row r="292" spans="1:14">
      <c r="A292" s="81" t="s">
        <v>1145</v>
      </c>
      <c r="B292" s="81" t="s">
        <v>690</v>
      </c>
      <c r="C292" s="82">
        <v>39823</v>
      </c>
      <c r="D292" s="81" t="s">
        <v>606</v>
      </c>
      <c r="E292" s="77" t="s">
        <v>33</v>
      </c>
      <c r="F292" s="81">
        <f>90-60</f>
        <v>30</v>
      </c>
      <c r="G292" s="81">
        <v>0</v>
      </c>
      <c r="H292" s="81">
        <v>0</v>
      </c>
      <c r="I292" s="81">
        <v>0</v>
      </c>
      <c r="J292" s="81">
        <v>0</v>
      </c>
      <c r="K292" s="81">
        <v>1</v>
      </c>
      <c r="L292" s="81">
        <v>0</v>
      </c>
      <c r="M292" s="81">
        <v>0</v>
      </c>
      <c r="N292" s="81">
        <v>0</v>
      </c>
    </row>
    <row r="293" spans="1:14">
      <c r="A293" s="81" t="s">
        <v>1145</v>
      </c>
      <c r="B293" s="81" t="s">
        <v>1149</v>
      </c>
      <c r="C293" s="82">
        <v>39816</v>
      </c>
      <c r="D293" s="81" t="s">
        <v>604</v>
      </c>
      <c r="E293" s="77" t="s">
        <v>82</v>
      </c>
      <c r="F293" s="81">
        <f>90-72</f>
        <v>18</v>
      </c>
      <c r="G293" s="81">
        <v>1</v>
      </c>
      <c r="H293" s="81">
        <v>0</v>
      </c>
      <c r="I293" s="81">
        <v>1</v>
      </c>
      <c r="J293" s="81">
        <v>0</v>
      </c>
      <c r="K293" s="81">
        <v>2</v>
      </c>
      <c r="L293" s="81">
        <v>0</v>
      </c>
      <c r="M293" s="81">
        <v>0</v>
      </c>
      <c r="N293" s="81">
        <v>0</v>
      </c>
    </row>
    <row r="294" spans="1:14">
      <c r="A294" s="81" t="s">
        <v>1145</v>
      </c>
      <c r="B294" s="81" t="s">
        <v>43</v>
      </c>
      <c r="C294" s="82">
        <v>39778</v>
      </c>
      <c r="D294" s="81" t="s">
        <v>151</v>
      </c>
      <c r="E294" s="77" t="s">
        <v>31</v>
      </c>
      <c r="F294" s="81">
        <v>90</v>
      </c>
      <c r="G294" s="81">
        <v>0</v>
      </c>
      <c r="H294" s="81">
        <v>0</v>
      </c>
      <c r="I294" s="81">
        <v>0</v>
      </c>
      <c r="J294" s="81">
        <v>0</v>
      </c>
      <c r="K294" s="81">
        <v>2</v>
      </c>
      <c r="L294" s="81">
        <v>1</v>
      </c>
      <c r="M294" s="81">
        <v>0</v>
      </c>
      <c r="N294" s="81">
        <v>0</v>
      </c>
    </row>
    <row r="295" spans="1:14">
      <c r="A295" s="81" t="s">
        <v>1145</v>
      </c>
      <c r="B295" s="81" t="s">
        <v>613</v>
      </c>
      <c r="C295" s="82">
        <v>39774</v>
      </c>
      <c r="D295" s="81" t="s">
        <v>606</v>
      </c>
      <c r="E295" s="77" t="s">
        <v>33</v>
      </c>
      <c r="F295" s="81">
        <v>90</v>
      </c>
      <c r="G295" s="81">
        <v>0</v>
      </c>
      <c r="H295" s="81">
        <v>0</v>
      </c>
      <c r="I295" s="81">
        <v>6</v>
      </c>
      <c r="J295" s="81">
        <v>2</v>
      </c>
      <c r="K295" s="81">
        <v>1</v>
      </c>
      <c r="L295" s="81">
        <v>1</v>
      </c>
      <c r="M295" s="81">
        <v>0</v>
      </c>
      <c r="N295" s="81">
        <v>0</v>
      </c>
    </row>
    <row r="296" spans="1:14">
      <c r="A296" s="81" t="s">
        <v>462</v>
      </c>
      <c r="B296" s="81" t="s">
        <v>401</v>
      </c>
      <c r="C296" s="82">
        <v>39771</v>
      </c>
      <c r="D296" s="81" t="s">
        <v>78</v>
      </c>
      <c r="E296" s="77" t="s">
        <v>59</v>
      </c>
      <c r="F296" s="81">
        <f>90-56</f>
        <v>34</v>
      </c>
      <c r="G296" s="81">
        <v>1</v>
      </c>
      <c r="H296" s="81">
        <v>1</v>
      </c>
      <c r="I296" s="81">
        <v>2</v>
      </c>
      <c r="J296" s="81">
        <v>1</v>
      </c>
      <c r="K296" s="81">
        <v>0</v>
      </c>
      <c r="L296" s="81">
        <v>3</v>
      </c>
      <c r="M296" s="81">
        <v>0</v>
      </c>
      <c r="N296" s="81">
        <v>0</v>
      </c>
    </row>
    <row r="297" spans="1:14">
      <c r="A297" s="81" t="s">
        <v>1145</v>
      </c>
      <c r="B297" s="81" t="s">
        <v>649</v>
      </c>
      <c r="C297" s="82">
        <v>39767</v>
      </c>
      <c r="D297" s="81" t="s">
        <v>606</v>
      </c>
      <c r="E297" s="77" t="s">
        <v>82</v>
      </c>
      <c r="F297" s="81">
        <f>90-59</f>
        <v>31</v>
      </c>
      <c r="G297" s="81">
        <v>0</v>
      </c>
      <c r="H297" s="81">
        <v>1</v>
      </c>
      <c r="I297" s="81">
        <v>1</v>
      </c>
      <c r="J297" s="81">
        <v>0</v>
      </c>
      <c r="K297" s="81">
        <v>0</v>
      </c>
      <c r="L297" s="81">
        <v>0</v>
      </c>
      <c r="M297" s="81">
        <v>0</v>
      </c>
      <c r="N297" s="81">
        <v>0</v>
      </c>
    </row>
    <row r="298" spans="1:14">
      <c r="A298" s="81" t="s">
        <v>1145</v>
      </c>
      <c r="B298" s="81" t="s">
        <v>624</v>
      </c>
      <c r="C298" s="82">
        <v>39764</v>
      </c>
      <c r="D298" s="81" t="s">
        <v>627</v>
      </c>
      <c r="E298" s="77" t="s">
        <v>149</v>
      </c>
      <c r="F298" s="81">
        <v>55</v>
      </c>
      <c r="G298" s="81">
        <v>0</v>
      </c>
      <c r="H298" s="81">
        <v>0</v>
      </c>
      <c r="I298" s="81">
        <v>0</v>
      </c>
      <c r="J298" s="81">
        <v>0</v>
      </c>
      <c r="K298" s="81">
        <v>0</v>
      </c>
      <c r="L298" s="81">
        <v>0</v>
      </c>
      <c r="M298" s="81">
        <v>1</v>
      </c>
      <c r="N298" s="81">
        <v>0</v>
      </c>
    </row>
    <row r="299" spans="1:14">
      <c r="A299" s="81" t="s">
        <v>1145</v>
      </c>
      <c r="B299" s="81" t="s">
        <v>638</v>
      </c>
      <c r="C299" s="82">
        <v>39760</v>
      </c>
      <c r="D299" s="81" t="s">
        <v>606</v>
      </c>
      <c r="E299" s="77" t="s">
        <v>59</v>
      </c>
      <c r="F299" s="81">
        <f>90-71</f>
        <v>19</v>
      </c>
      <c r="G299" s="81">
        <v>0</v>
      </c>
      <c r="H299" s="81">
        <v>0</v>
      </c>
      <c r="I299" s="81">
        <v>1</v>
      </c>
      <c r="J299" s="81">
        <v>1</v>
      </c>
      <c r="K299" s="81">
        <v>0</v>
      </c>
      <c r="L299" s="81">
        <v>0</v>
      </c>
      <c r="M299" s="81">
        <v>0</v>
      </c>
      <c r="N299" s="81">
        <v>0</v>
      </c>
    </row>
    <row r="300" spans="1:14">
      <c r="A300" s="81" t="s">
        <v>462</v>
      </c>
      <c r="B300" s="81" t="s">
        <v>271</v>
      </c>
      <c r="C300" s="82">
        <v>39736</v>
      </c>
      <c r="D300" s="81" t="s">
        <v>216</v>
      </c>
      <c r="E300" s="77" t="s">
        <v>38</v>
      </c>
      <c r="F300" s="81">
        <v>16</v>
      </c>
      <c r="G300" s="81">
        <v>0</v>
      </c>
      <c r="H300" s="81">
        <v>0</v>
      </c>
      <c r="I300" s="81">
        <v>1</v>
      </c>
      <c r="J300" s="81">
        <v>1</v>
      </c>
      <c r="K300" s="81">
        <v>0</v>
      </c>
      <c r="L300" s="81">
        <v>1</v>
      </c>
      <c r="M300" s="81">
        <v>0</v>
      </c>
      <c r="N300" s="81">
        <v>0</v>
      </c>
    </row>
    <row r="301" spans="1:14">
      <c r="A301" s="81" t="s">
        <v>462</v>
      </c>
      <c r="B301" s="81" t="s">
        <v>681</v>
      </c>
      <c r="C301" s="82">
        <v>39732</v>
      </c>
      <c r="D301" s="81" t="s">
        <v>216</v>
      </c>
      <c r="E301" s="77" t="s">
        <v>67</v>
      </c>
      <c r="F301" s="81">
        <v>90</v>
      </c>
      <c r="G301" s="81">
        <v>0</v>
      </c>
      <c r="H301" s="81">
        <v>0</v>
      </c>
      <c r="I301" s="81">
        <v>3</v>
      </c>
      <c r="J301" s="81">
        <v>2</v>
      </c>
      <c r="K301" s="81">
        <v>1</v>
      </c>
      <c r="L301" s="81">
        <v>1</v>
      </c>
      <c r="M301" s="81">
        <v>1</v>
      </c>
      <c r="N301" s="81">
        <v>0</v>
      </c>
    </row>
    <row r="302" spans="1:14">
      <c r="A302" s="81" t="s">
        <v>1145</v>
      </c>
      <c r="B302" s="81" t="s">
        <v>611</v>
      </c>
      <c r="C302" s="82">
        <v>39726</v>
      </c>
      <c r="D302" s="81" t="s">
        <v>606</v>
      </c>
      <c r="E302" s="77" t="s">
        <v>79</v>
      </c>
      <c r="F302" s="81">
        <v>90</v>
      </c>
      <c r="G302" s="81">
        <v>2</v>
      </c>
      <c r="H302" s="81">
        <v>0</v>
      </c>
      <c r="I302" s="81">
        <v>5</v>
      </c>
      <c r="J302" s="81">
        <v>2</v>
      </c>
      <c r="K302" s="81">
        <v>1</v>
      </c>
      <c r="L302" s="81">
        <v>4</v>
      </c>
      <c r="M302" s="81">
        <v>0</v>
      </c>
      <c r="N302" s="81">
        <v>0</v>
      </c>
    </row>
    <row r="303" spans="1:14">
      <c r="A303" s="81" t="s">
        <v>1145</v>
      </c>
      <c r="B303" s="81" t="s">
        <v>774</v>
      </c>
      <c r="C303" s="82">
        <v>39722</v>
      </c>
      <c r="D303" s="81" t="s">
        <v>151</v>
      </c>
      <c r="E303" s="77" t="s">
        <v>26</v>
      </c>
      <c r="F303" s="81">
        <v>90</v>
      </c>
      <c r="G303" s="81">
        <v>0</v>
      </c>
      <c r="H303" s="81">
        <v>1</v>
      </c>
      <c r="I303" s="81">
        <v>4</v>
      </c>
      <c r="J303" s="81">
        <v>1</v>
      </c>
      <c r="K303" s="81">
        <v>1</v>
      </c>
      <c r="L303" s="81">
        <v>1</v>
      </c>
      <c r="M303" s="81">
        <v>0</v>
      </c>
      <c r="N303" s="81">
        <v>0</v>
      </c>
    </row>
    <row r="304" spans="1:14">
      <c r="A304" s="81" t="s">
        <v>1145</v>
      </c>
      <c r="B304" s="81" t="s">
        <v>618</v>
      </c>
      <c r="C304" s="82">
        <v>39718</v>
      </c>
      <c r="D304" s="81" t="s">
        <v>606</v>
      </c>
      <c r="E304" s="77" t="s">
        <v>82</v>
      </c>
      <c r="F304" s="81">
        <v>90</v>
      </c>
      <c r="G304" s="81">
        <v>2</v>
      </c>
      <c r="H304" s="81">
        <v>0</v>
      </c>
      <c r="I304" s="81">
        <v>4</v>
      </c>
      <c r="J304" s="81">
        <v>3</v>
      </c>
      <c r="K304" s="81">
        <v>4</v>
      </c>
      <c r="L304" s="81">
        <v>3</v>
      </c>
      <c r="M304" s="81">
        <v>1</v>
      </c>
      <c r="N304" s="81">
        <v>0</v>
      </c>
    </row>
    <row r="305" spans="1:14">
      <c r="A305" s="81" t="s">
        <v>1145</v>
      </c>
      <c r="B305" s="81" t="s">
        <v>1150</v>
      </c>
      <c r="C305" s="82">
        <v>39714</v>
      </c>
      <c r="D305" s="81" t="s">
        <v>627</v>
      </c>
      <c r="E305" s="77" t="s">
        <v>63</v>
      </c>
      <c r="F305" s="81">
        <f>90-65</f>
        <v>25</v>
      </c>
      <c r="G305" s="81">
        <v>0</v>
      </c>
      <c r="H305" s="81">
        <v>0</v>
      </c>
      <c r="I305" s="81">
        <v>3</v>
      </c>
      <c r="J305" s="81">
        <v>3</v>
      </c>
      <c r="K305" s="81">
        <v>0</v>
      </c>
      <c r="L305" s="81">
        <v>0</v>
      </c>
      <c r="M305" s="81">
        <v>0</v>
      </c>
      <c r="N305" s="81">
        <v>0</v>
      </c>
    </row>
    <row r="306" spans="1:14">
      <c r="A306" s="81" t="s">
        <v>1145</v>
      </c>
      <c r="B306" s="81" t="s">
        <v>694</v>
      </c>
      <c r="C306" s="82">
        <v>39711</v>
      </c>
      <c r="D306" s="81" t="s">
        <v>606</v>
      </c>
      <c r="E306" s="77" t="s">
        <v>33</v>
      </c>
      <c r="F306" s="81">
        <v>90</v>
      </c>
      <c r="G306" s="81">
        <v>0</v>
      </c>
      <c r="H306" s="81">
        <v>0</v>
      </c>
      <c r="I306" s="81">
        <v>3</v>
      </c>
      <c r="J306" s="81">
        <v>0</v>
      </c>
      <c r="K306" s="81">
        <v>1</v>
      </c>
      <c r="L306" s="81">
        <v>2</v>
      </c>
      <c r="M306" s="81">
        <v>0</v>
      </c>
      <c r="N306" s="81">
        <v>0</v>
      </c>
    </row>
    <row r="307" spans="1:14">
      <c r="A307" s="81" t="s">
        <v>1145</v>
      </c>
      <c r="B307" s="81" t="s">
        <v>20</v>
      </c>
      <c r="C307" s="82">
        <v>39707</v>
      </c>
      <c r="D307" s="81" t="s">
        <v>151</v>
      </c>
      <c r="E307" s="77" t="s">
        <v>38</v>
      </c>
      <c r="F307" s="81">
        <v>64</v>
      </c>
      <c r="G307" s="81">
        <v>0</v>
      </c>
      <c r="H307" s="81">
        <v>0</v>
      </c>
      <c r="I307" s="81">
        <v>2</v>
      </c>
      <c r="J307" s="81">
        <v>0</v>
      </c>
      <c r="K307" s="81">
        <v>0</v>
      </c>
      <c r="L307" s="81">
        <v>1</v>
      </c>
      <c r="M307" s="81">
        <v>0</v>
      </c>
      <c r="N307" s="81">
        <v>0</v>
      </c>
    </row>
    <row r="308" spans="1:14">
      <c r="A308" s="81" t="s">
        <v>1145</v>
      </c>
      <c r="B308" s="81" t="s">
        <v>284</v>
      </c>
      <c r="C308" s="82">
        <v>39704</v>
      </c>
      <c r="D308" s="81" t="s">
        <v>606</v>
      </c>
      <c r="E308" s="77" t="s">
        <v>63</v>
      </c>
      <c r="F308" s="81">
        <v>0</v>
      </c>
      <c r="G308" s="81"/>
      <c r="H308" s="81"/>
      <c r="I308" s="81"/>
      <c r="J308" s="81"/>
      <c r="K308" s="81"/>
      <c r="L308" s="81"/>
      <c r="M308" s="81"/>
      <c r="N308" s="81"/>
    </row>
    <row r="309" spans="1:14">
      <c r="A309" s="81" t="s">
        <v>1145</v>
      </c>
      <c r="B309" s="81" t="s">
        <v>605</v>
      </c>
      <c r="C309" s="82">
        <v>39691</v>
      </c>
      <c r="D309" s="81" t="s">
        <v>606</v>
      </c>
      <c r="E309" s="77" t="s">
        <v>33</v>
      </c>
      <c r="F309" s="81">
        <v>30</v>
      </c>
      <c r="G309" s="81">
        <v>0</v>
      </c>
      <c r="H309" s="81">
        <v>0</v>
      </c>
      <c r="I309" s="81">
        <v>0</v>
      </c>
      <c r="J309" s="81">
        <v>0</v>
      </c>
      <c r="K309" s="81">
        <v>0</v>
      </c>
      <c r="L309" s="81">
        <v>0</v>
      </c>
      <c r="M309" s="81">
        <v>0</v>
      </c>
      <c r="N309" s="81">
        <v>0</v>
      </c>
    </row>
    <row r="310" spans="1:14">
      <c r="A310" s="81" t="s">
        <v>1145</v>
      </c>
      <c r="B310" s="81" t="s">
        <v>1151</v>
      </c>
      <c r="C310" s="82">
        <v>39687</v>
      </c>
      <c r="D310" s="81" t="s">
        <v>151</v>
      </c>
      <c r="E310" s="77" t="s">
        <v>31</v>
      </c>
      <c r="F310" s="81">
        <v>120</v>
      </c>
      <c r="G310" s="81">
        <v>0</v>
      </c>
      <c r="H310" s="81">
        <v>0</v>
      </c>
      <c r="I310" s="81">
        <v>0</v>
      </c>
      <c r="J310" s="81">
        <v>0</v>
      </c>
      <c r="K310" s="81">
        <v>0</v>
      </c>
      <c r="L310" s="81">
        <v>0</v>
      </c>
      <c r="M310" s="81">
        <v>0</v>
      </c>
      <c r="N310" s="81">
        <v>0</v>
      </c>
    </row>
    <row r="311" spans="1:14">
      <c r="A311" s="81" t="s">
        <v>1145</v>
      </c>
      <c r="B311" s="81" t="s">
        <v>1005</v>
      </c>
      <c r="C311" s="82">
        <v>39683</v>
      </c>
      <c r="D311" s="81" t="s">
        <v>606</v>
      </c>
      <c r="E311" s="77" t="s">
        <v>63</v>
      </c>
      <c r="F311" s="81">
        <v>90</v>
      </c>
      <c r="G311" s="81">
        <v>0</v>
      </c>
      <c r="H311" s="81">
        <v>0</v>
      </c>
      <c r="I311" s="81">
        <v>5</v>
      </c>
      <c r="J311" s="81">
        <v>0</v>
      </c>
      <c r="K311" s="81">
        <v>4</v>
      </c>
      <c r="L311" s="81">
        <v>2</v>
      </c>
      <c r="M311" s="81">
        <v>0</v>
      </c>
      <c r="N311" s="81">
        <v>0</v>
      </c>
    </row>
    <row r="312" spans="1:14">
      <c r="A312" s="81" t="s">
        <v>462</v>
      </c>
      <c r="B312" s="81" t="s">
        <v>713</v>
      </c>
      <c r="C312" s="82">
        <v>39680</v>
      </c>
      <c r="D312" s="81" t="s">
        <v>78</v>
      </c>
      <c r="E312" s="77" t="s">
        <v>67</v>
      </c>
      <c r="F312" s="81">
        <v>62</v>
      </c>
      <c r="G312" s="81">
        <v>0</v>
      </c>
      <c r="H312" s="81">
        <v>0</v>
      </c>
      <c r="I312" s="81">
        <v>0</v>
      </c>
      <c r="J312" s="81">
        <v>0</v>
      </c>
      <c r="K312" s="81">
        <v>0</v>
      </c>
      <c r="L312" s="81">
        <v>0</v>
      </c>
      <c r="M312" s="81">
        <v>0</v>
      </c>
      <c r="N312" s="81">
        <v>0</v>
      </c>
    </row>
    <row r="313" spans="1:14">
      <c r="A313" s="81" t="s">
        <v>1145</v>
      </c>
      <c r="B313" s="81" t="s">
        <v>663</v>
      </c>
      <c r="C313" s="82">
        <v>39676</v>
      </c>
      <c r="D313" s="81" t="s">
        <v>606</v>
      </c>
      <c r="E313" s="77" t="s">
        <v>24</v>
      </c>
      <c r="F313" s="81">
        <v>90</v>
      </c>
      <c r="G313" s="81">
        <v>1</v>
      </c>
      <c r="H313" s="81">
        <v>0</v>
      </c>
      <c r="I313" s="81">
        <v>3</v>
      </c>
      <c r="J313" s="81">
        <v>1</v>
      </c>
      <c r="K313" s="81">
        <v>3</v>
      </c>
      <c r="L313" s="81">
        <v>1</v>
      </c>
      <c r="M313" s="81">
        <v>0</v>
      </c>
      <c r="N313" s="81">
        <v>0</v>
      </c>
    </row>
    <row r="314" spans="1:14">
      <c r="A314" s="81" t="s">
        <v>1145</v>
      </c>
      <c r="B314" s="81" t="s">
        <v>1152</v>
      </c>
      <c r="C314" s="82">
        <v>39673</v>
      </c>
      <c r="D314" s="81" t="s">
        <v>151</v>
      </c>
      <c r="E314" s="77" t="s">
        <v>33</v>
      </c>
      <c r="F314" s="81">
        <v>90</v>
      </c>
      <c r="G314" s="81">
        <v>0</v>
      </c>
      <c r="H314" s="81">
        <v>0</v>
      </c>
      <c r="I314" s="81">
        <v>0</v>
      </c>
      <c r="J314" s="81">
        <v>0</v>
      </c>
      <c r="K314" s="81">
        <v>0</v>
      </c>
      <c r="L314" s="81">
        <v>0</v>
      </c>
      <c r="M314" s="81">
        <v>0</v>
      </c>
      <c r="N314" s="81">
        <v>0</v>
      </c>
    </row>
    <row r="315" spans="1:14">
      <c r="A315" s="81" t="s">
        <v>462</v>
      </c>
      <c r="B315" s="81" t="s">
        <v>88</v>
      </c>
      <c r="C315" s="82">
        <v>39628</v>
      </c>
      <c r="D315" s="81" t="s">
        <v>487</v>
      </c>
      <c r="E315" s="77" t="s">
        <v>24</v>
      </c>
      <c r="F315" s="81">
        <v>77</v>
      </c>
      <c r="G315" s="81">
        <v>1</v>
      </c>
      <c r="H315" s="81">
        <v>0</v>
      </c>
      <c r="I315" s="81">
        <v>3</v>
      </c>
      <c r="J315" s="81">
        <v>1</v>
      </c>
      <c r="K315" s="81">
        <v>5</v>
      </c>
      <c r="L315" s="81">
        <v>2</v>
      </c>
      <c r="M315" s="81">
        <v>1</v>
      </c>
      <c r="N315" s="81">
        <v>0</v>
      </c>
    </row>
    <row r="316" spans="1:14">
      <c r="A316" s="81" t="s">
        <v>462</v>
      </c>
      <c r="B316" s="81" t="s">
        <v>656</v>
      </c>
      <c r="C316" s="82">
        <v>39625</v>
      </c>
      <c r="D316" s="81" t="s">
        <v>487</v>
      </c>
      <c r="E316" s="77" t="s">
        <v>67</v>
      </c>
      <c r="F316" s="81">
        <v>68</v>
      </c>
      <c r="G316" s="81">
        <v>0</v>
      </c>
      <c r="H316" s="81">
        <v>0</v>
      </c>
      <c r="I316" s="81">
        <v>5</v>
      </c>
      <c r="J316" s="81">
        <v>2</v>
      </c>
      <c r="K316" s="81">
        <v>1</v>
      </c>
      <c r="L316" s="81">
        <v>1</v>
      </c>
      <c r="M316" s="81">
        <v>0</v>
      </c>
      <c r="N316" s="81">
        <v>0</v>
      </c>
    </row>
    <row r="317" spans="1:14">
      <c r="A317" s="81" t="s">
        <v>462</v>
      </c>
      <c r="B317" s="81" t="s">
        <v>297</v>
      </c>
      <c r="C317" s="82">
        <v>39621</v>
      </c>
      <c r="D317" s="81" t="s">
        <v>487</v>
      </c>
      <c r="E317" s="77" t="s">
        <v>1153</v>
      </c>
      <c r="F317" s="81">
        <v>84</v>
      </c>
      <c r="G317" s="81">
        <v>0</v>
      </c>
      <c r="H317" s="81">
        <v>0</v>
      </c>
      <c r="I317" s="81">
        <v>2</v>
      </c>
      <c r="J317" s="81">
        <v>1</v>
      </c>
      <c r="K317" s="81">
        <v>2</v>
      </c>
      <c r="L317" s="81">
        <v>3</v>
      </c>
      <c r="M317" s="81">
        <v>0</v>
      </c>
      <c r="N317" s="81">
        <v>0</v>
      </c>
    </row>
    <row r="318" spans="1:14">
      <c r="A318" s="81" t="s">
        <v>462</v>
      </c>
      <c r="B318" s="81" t="s">
        <v>488</v>
      </c>
      <c r="C318" s="82">
        <v>39617</v>
      </c>
      <c r="D318" s="81" t="s">
        <v>487</v>
      </c>
      <c r="E318" s="77" t="s">
        <v>38</v>
      </c>
      <c r="F318" s="81">
        <v>0</v>
      </c>
      <c r="G318" s="81"/>
      <c r="H318" s="81"/>
      <c r="I318" s="81"/>
      <c r="J318" s="81"/>
      <c r="K318" s="81"/>
      <c r="L318" s="81"/>
      <c r="M318" s="81"/>
      <c r="N318" s="81"/>
    </row>
    <row r="319" spans="1:14">
      <c r="A319" s="81" t="s">
        <v>462</v>
      </c>
      <c r="B319" s="81" t="s">
        <v>697</v>
      </c>
      <c r="C319" s="82">
        <v>39613</v>
      </c>
      <c r="D319" s="81" t="s">
        <v>487</v>
      </c>
      <c r="E319" s="77" t="s">
        <v>38</v>
      </c>
      <c r="F319" s="81">
        <v>90</v>
      </c>
      <c r="G319" s="81">
        <v>1</v>
      </c>
      <c r="H319" s="81">
        <v>0</v>
      </c>
      <c r="I319" s="81">
        <v>4</v>
      </c>
      <c r="J319" s="81">
        <v>2</v>
      </c>
      <c r="K319" s="81">
        <v>3</v>
      </c>
      <c r="L319" s="81">
        <v>2</v>
      </c>
      <c r="M319" s="81">
        <v>0</v>
      </c>
      <c r="N319" s="81">
        <v>0</v>
      </c>
    </row>
    <row r="320" spans="1:14">
      <c r="A320" s="81" t="s">
        <v>462</v>
      </c>
      <c r="B320" s="81" t="s">
        <v>489</v>
      </c>
      <c r="C320" s="82">
        <v>39609</v>
      </c>
      <c r="D320" s="81" t="s">
        <v>487</v>
      </c>
      <c r="E320" s="77" t="s">
        <v>103</v>
      </c>
      <c r="F320" s="81">
        <v>53</v>
      </c>
      <c r="G320" s="81">
        <v>0</v>
      </c>
      <c r="H320" s="81">
        <v>1</v>
      </c>
      <c r="I320" s="81">
        <v>4</v>
      </c>
      <c r="J320" s="81">
        <v>2</v>
      </c>
      <c r="K320" s="81">
        <v>1</v>
      </c>
      <c r="L320" s="81">
        <v>2</v>
      </c>
      <c r="M320" s="81">
        <v>0</v>
      </c>
      <c r="N320" s="81">
        <v>0</v>
      </c>
    </row>
    <row r="321" spans="1:14">
      <c r="A321" s="81" t="s">
        <v>462</v>
      </c>
      <c r="B321" s="81" t="s">
        <v>854</v>
      </c>
      <c r="C321" s="82">
        <v>39603</v>
      </c>
      <c r="D321" s="81" t="s">
        <v>78</v>
      </c>
      <c r="E321" s="77" t="s">
        <v>31</v>
      </c>
      <c r="F321" s="81">
        <v>45</v>
      </c>
      <c r="G321" s="81">
        <v>0</v>
      </c>
      <c r="H321" s="81">
        <v>0</v>
      </c>
      <c r="I321" s="81">
        <v>0</v>
      </c>
      <c r="J321" s="81">
        <v>0</v>
      </c>
      <c r="K321" s="81">
        <v>0</v>
      </c>
      <c r="L321" s="81">
        <v>0</v>
      </c>
      <c r="M321" s="81">
        <v>0</v>
      </c>
      <c r="N321" s="81">
        <v>0</v>
      </c>
    </row>
    <row r="322" spans="1:14">
      <c r="A322" s="81" t="s">
        <v>462</v>
      </c>
      <c r="B322" s="81" t="s">
        <v>239</v>
      </c>
      <c r="C322" s="82">
        <v>39599</v>
      </c>
      <c r="D322" s="81" t="s">
        <v>78</v>
      </c>
      <c r="E322" s="77" t="s">
        <v>63</v>
      </c>
      <c r="F322" s="81">
        <v>45</v>
      </c>
      <c r="G322" s="81">
        <v>0</v>
      </c>
      <c r="H322" s="81">
        <v>0</v>
      </c>
      <c r="I322" s="81">
        <v>0</v>
      </c>
      <c r="J322" s="81">
        <v>0</v>
      </c>
      <c r="K322" s="81">
        <v>0</v>
      </c>
      <c r="L322" s="81">
        <v>0</v>
      </c>
      <c r="M322" s="81">
        <v>1</v>
      </c>
      <c r="N322" s="81">
        <v>0</v>
      </c>
    </row>
    <row r="323" spans="1:14">
      <c r="A323" s="81" t="s">
        <v>462</v>
      </c>
      <c r="B323" s="81" t="s">
        <v>297</v>
      </c>
      <c r="C323" s="82">
        <v>39533</v>
      </c>
      <c r="D323" s="81" t="s">
        <v>78</v>
      </c>
      <c r="E323" s="77" t="s">
        <v>31</v>
      </c>
      <c r="F323" s="81">
        <v>45</v>
      </c>
      <c r="G323" s="81">
        <v>0</v>
      </c>
      <c r="H323" s="81">
        <v>0</v>
      </c>
      <c r="I323" s="81">
        <v>1</v>
      </c>
      <c r="J323" s="81">
        <v>1</v>
      </c>
      <c r="K323" s="81">
        <v>0</v>
      </c>
      <c r="L323" s="81">
        <v>1</v>
      </c>
      <c r="M323" s="81">
        <v>0</v>
      </c>
      <c r="N323" s="81">
        <v>0</v>
      </c>
    </row>
    <row r="324" spans="1:14">
      <c r="A324" s="81" t="s">
        <v>462</v>
      </c>
      <c r="B324" s="81" t="s">
        <v>679</v>
      </c>
      <c r="C324" s="82">
        <v>39337</v>
      </c>
      <c r="D324" s="81" t="s">
        <v>494</v>
      </c>
      <c r="E324" s="77" t="s">
        <v>19</v>
      </c>
      <c r="F324" s="81">
        <v>90</v>
      </c>
      <c r="G324" s="81">
        <v>1</v>
      </c>
      <c r="H324" s="81">
        <v>0</v>
      </c>
      <c r="I324" s="81">
        <v>8</v>
      </c>
      <c r="J324" s="81">
        <v>3</v>
      </c>
      <c r="K324" s="81">
        <v>0</v>
      </c>
      <c r="L324" s="81">
        <v>3</v>
      </c>
      <c r="M324" s="81">
        <v>0</v>
      </c>
      <c r="N324" s="81">
        <v>0</v>
      </c>
    </row>
    <row r="325" spans="1:14">
      <c r="A325" s="81" t="s">
        <v>462</v>
      </c>
      <c r="B325" s="81" t="s">
        <v>512</v>
      </c>
      <c r="C325" s="82">
        <v>39333</v>
      </c>
      <c r="D325" s="81" t="s">
        <v>494</v>
      </c>
      <c r="E325" s="77" t="s">
        <v>22</v>
      </c>
      <c r="F325" s="81">
        <v>56</v>
      </c>
      <c r="G325" s="81">
        <v>0</v>
      </c>
      <c r="H325" s="81">
        <v>0</v>
      </c>
      <c r="I325" s="81">
        <v>1</v>
      </c>
      <c r="J325" s="81">
        <v>1</v>
      </c>
      <c r="K325" s="81">
        <v>2</v>
      </c>
      <c r="L325" s="81">
        <v>5</v>
      </c>
      <c r="M325" s="81">
        <v>0</v>
      </c>
      <c r="N325" s="81">
        <v>0</v>
      </c>
    </row>
    <row r="326" spans="1:14">
      <c r="A326" s="81" t="s">
        <v>462</v>
      </c>
      <c r="B326" s="81" t="s">
        <v>732</v>
      </c>
      <c r="C326" s="82">
        <v>39169</v>
      </c>
      <c r="D326" s="81" t="s">
        <v>494</v>
      </c>
      <c r="E326" s="77" t="s">
        <v>31</v>
      </c>
      <c r="F326" s="81">
        <f>90-42</f>
        <v>48</v>
      </c>
      <c r="G326" s="81">
        <v>0</v>
      </c>
      <c r="H326" s="81">
        <v>0</v>
      </c>
      <c r="I326" s="81">
        <v>2</v>
      </c>
      <c r="J326" s="81">
        <v>0</v>
      </c>
      <c r="K326" s="81">
        <v>0</v>
      </c>
      <c r="L326" s="81">
        <v>0</v>
      </c>
      <c r="M326" s="81">
        <v>0</v>
      </c>
      <c r="N326" s="81">
        <v>0</v>
      </c>
    </row>
    <row r="327" spans="1:14">
      <c r="A327" s="81" t="s">
        <v>462</v>
      </c>
      <c r="B327" s="81" t="s">
        <v>492</v>
      </c>
      <c r="C327" s="82">
        <v>39165</v>
      </c>
      <c r="D327" s="81" t="s">
        <v>494</v>
      </c>
      <c r="E327" s="77" t="s">
        <v>63</v>
      </c>
      <c r="F327" s="81">
        <f>90-63</f>
        <v>27</v>
      </c>
      <c r="G327" s="81">
        <v>0</v>
      </c>
      <c r="H327" s="81">
        <v>0</v>
      </c>
      <c r="I327" s="81">
        <v>0</v>
      </c>
      <c r="J327" s="81">
        <v>0</v>
      </c>
      <c r="K327" s="81">
        <v>0</v>
      </c>
      <c r="L327" s="81">
        <v>1</v>
      </c>
      <c r="M327" s="81">
        <v>0</v>
      </c>
      <c r="N327" s="81">
        <v>0</v>
      </c>
    </row>
    <row r="328" spans="1:14">
      <c r="A328" s="81" t="s">
        <v>462</v>
      </c>
      <c r="B328" s="81" t="s">
        <v>697</v>
      </c>
      <c r="C328" s="82">
        <v>38997</v>
      </c>
      <c r="D328" s="81" t="s">
        <v>494</v>
      </c>
      <c r="E328" s="77" t="s">
        <v>158</v>
      </c>
      <c r="F328" s="81">
        <v>90</v>
      </c>
      <c r="G328" s="81">
        <v>0</v>
      </c>
      <c r="H328" s="81">
        <v>0</v>
      </c>
      <c r="I328" s="81">
        <v>0</v>
      </c>
      <c r="J328" s="81">
        <v>0</v>
      </c>
      <c r="K328" s="81">
        <v>0</v>
      </c>
      <c r="L328" s="81">
        <v>0</v>
      </c>
      <c r="M328" s="81">
        <v>0</v>
      </c>
      <c r="N328" s="81">
        <v>0</v>
      </c>
    </row>
    <row r="329" spans="1:14">
      <c r="A329" s="81" t="s">
        <v>462</v>
      </c>
      <c r="B329" s="81" t="s">
        <v>470</v>
      </c>
      <c r="C329" s="82">
        <v>38966</v>
      </c>
      <c r="D329" s="81" t="s">
        <v>494</v>
      </c>
      <c r="E329" s="77" t="s">
        <v>69</v>
      </c>
      <c r="F329" s="81">
        <v>62</v>
      </c>
      <c r="G329" s="81">
        <v>0</v>
      </c>
      <c r="H329" s="81">
        <v>0</v>
      </c>
      <c r="I329" s="81">
        <v>0</v>
      </c>
      <c r="J329" s="81">
        <v>0</v>
      </c>
      <c r="K329" s="81">
        <v>0</v>
      </c>
      <c r="L329" s="81">
        <v>0</v>
      </c>
      <c r="M329" s="81">
        <v>0</v>
      </c>
      <c r="N329" s="81">
        <v>0</v>
      </c>
    </row>
    <row r="330" spans="1:14">
      <c r="A330" s="81" t="s">
        <v>462</v>
      </c>
      <c r="B330" s="81" t="s">
        <v>539</v>
      </c>
      <c r="C330" s="82">
        <v>38962</v>
      </c>
      <c r="D330" s="81" t="s">
        <v>494</v>
      </c>
      <c r="E330" s="77" t="s">
        <v>51</v>
      </c>
      <c r="F330" s="81">
        <v>90</v>
      </c>
      <c r="G330" s="81">
        <v>1</v>
      </c>
      <c r="H330" s="81">
        <v>0</v>
      </c>
      <c r="I330" s="81">
        <v>0</v>
      </c>
      <c r="J330" s="81">
        <v>0</v>
      </c>
      <c r="K330" s="81">
        <v>0</v>
      </c>
      <c r="L330" s="81">
        <v>0</v>
      </c>
      <c r="M330" s="81">
        <v>0</v>
      </c>
      <c r="N330" s="81">
        <v>0</v>
      </c>
    </row>
    <row r="331" spans="1:14">
      <c r="A331" s="81" t="s">
        <v>1145</v>
      </c>
      <c r="B331" s="81" t="s">
        <v>172</v>
      </c>
      <c r="C331" s="82">
        <v>40276</v>
      </c>
      <c r="D331" s="81" t="s">
        <v>577</v>
      </c>
      <c r="E331" s="77" t="s">
        <v>103</v>
      </c>
      <c r="F331" s="81">
        <v>85</v>
      </c>
      <c r="G331" s="81">
        <v>2</v>
      </c>
      <c r="H331" s="81">
        <v>0</v>
      </c>
      <c r="I331" s="81">
        <v>1</v>
      </c>
      <c r="J331" s="81">
        <v>0</v>
      </c>
      <c r="K331" s="81">
        <v>0</v>
      </c>
      <c r="L331" s="81">
        <v>2</v>
      </c>
      <c r="M331" s="81">
        <v>0</v>
      </c>
      <c r="N331" s="81">
        <v>0</v>
      </c>
    </row>
    <row r="332" spans="1:14">
      <c r="A332" s="81" t="s">
        <v>1145</v>
      </c>
      <c r="B332" s="81" t="s">
        <v>609</v>
      </c>
      <c r="C332" s="82">
        <v>40272</v>
      </c>
      <c r="D332" s="81" t="s">
        <v>606</v>
      </c>
      <c r="E332" s="77" t="s">
        <v>22</v>
      </c>
      <c r="F332" s="81">
        <v>64</v>
      </c>
      <c r="G332" s="81">
        <v>0</v>
      </c>
      <c r="H332" s="81">
        <v>0</v>
      </c>
      <c r="I332" s="81">
        <v>1</v>
      </c>
      <c r="J332" s="81">
        <v>0</v>
      </c>
      <c r="K332" s="81">
        <v>1</v>
      </c>
      <c r="L332" s="81">
        <v>3</v>
      </c>
      <c r="M332" s="81">
        <v>0</v>
      </c>
      <c r="N332" s="81">
        <v>0</v>
      </c>
    </row>
    <row r="333" spans="1:14">
      <c r="A333" s="81" t="s">
        <v>1145</v>
      </c>
      <c r="B333" s="81" t="s">
        <v>173</v>
      </c>
      <c r="C333" s="82">
        <v>40269</v>
      </c>
      <c r="D333" s="81" t="s">
        <v>577</v>
      </c>
      <c r="E333" s="77" t="s">
        <v>85</v>
      </c>
      <c r="F333" s="81">
        <v>81</v>
      </c>
      <c r="G333" s="81">
        <v>0</v>
      </c>
      <c r="H333" s="81">
        <v>0</v>
      </c>
      <c r="I333" s="81">
        <v>3</v>
      </c>
      <c r="J333" s="81">
        <v>1</v>
      </c>
      <c r="K333" s="81">
        <v>0</v>
      </c>
      <c r="L333" s="81">
        <v>7</v>
      </c>
      <c r="M333" s="81">
        <v>0</v>
      </c>
      <c r="N333" s="81">
        <v>0</v>
      </c>
    </row>
    <row r="334" spans="1:14">
      <c r="A334" s="81" t="s">
        <v>1145</v>
      </c>
      <c r="B334" s="81" t="s">
        <v>657</v>
      </c>
      <c r="C334" s="82">
        <v>40265</v>
      </c>
      <c r="D334" s="81" t="s">
        <v>606</v>
      </c>
      <c r="E334" s="77" t="s">
        <v>59</v>
      </c>
      <c r="F334" s="81">
        <v>77</v>
      </c>
      <c r="G334" s="81">
        <v>2</v>
      </c>
      <c r="H334" s="81">
        <v>0</v>
      </c>
      <c r="I334" s="81">
        <v>7</v>
      </c>
      <c r="J334" s="81">
        <v>2</v>
      </c>
      <c r="K334" s="81">
        <v>0</v>
      </c>
      <c r="L334" s="81">
        <v>0</v>
      </c>
      <c r="M334" s="81">
        <v>0</v>
      </c>
      <c r="N334" s="81">
        <v>0</v>
      </c>
    </row>
    <row r="335" spans="1:14">
      <c r="A335" s="81" t="s">
        <v>1145</v>
      </c>
      <c r="B335" s="81" t="s">
        <v>281</v>
      </c>
      <c r="C335" s="82">
        <v>40258</v>
      </c>
      <c r="D335" s="81" t="s">
        <v>606</v>
      </c>
      <c r="E335" s="77" t="s">
        <v>85</v>
      </c>
      <c r="F335" s="81">
        <v>90</v>
      </c>
      <c r="G335" s="81">
        <v>1</v>
      </c>
      <c r="H335" s="81">
        <v>0</v>
      </c>
      <c r="I335" s="81">
        <v>2</v>
      </c>
      <c r="J335" s="81">
        <v>1</v>
      </c>
      <c r="K335" s="81">
        <v>3</v>
      </c>
      <c r="L335" s="81">
        <v>2</v>
      </c>
      <c r="M335" s="81">
        <v>1</v>
      </c>
      <c r="N335" s="81">
        <v>0</v>
      </c>
    </row>
    <row r="336" spans="1:14">
      <c r="A336" s="81" t="s">
        <v>1145</v>
      </c>
      <c r="B336" s="81" t="s">
        <v>71</v>
      </c>
      <c r="C336" s="82">
        <v>40255</v>
      </c>
      <c r="D336" s="81" t="s">
        <v>577</v>
      </c>
      <c r="E336" s="77" t="s">
        <v>59</v>
      </c>
      <c r="F336" s="81">
        <v>90</v>
      </c>
      <c r="G336" s="81">
        <v>2</v>
      </c>
      <c r="H336" s="81">
        <v>0</v>
      </c>
      <c r="I336" s="81">
        <v>5</v>
      </c>
      <c r="J336" s="81">
        <v>2</v>
      </c>
      <c r="K336" s="81">
        <v>1</v>
      </c>
      <c r="L336" s="81">
        <v>2</v>
      </c>
      <c r="M336" s="81">
        <v>1</v>
      </c>
      <c r="N336" s="81">
        <v>0</v>
      </c>
    </row>
    <row r="337" spans="1:14">
      <c r="A337" s="81" t="s">
        <v>1145</v>
      </c>
      <c r="B337" s="81" t="s">
        <v>629</v>
      </c>
      <c r="C337" s="82">
        <v>40252</v>
      </c>
      <c r="D337" s="81" t="s">
        <v>606</v>
      </c>
      <c r="E337" s="77" t="s">
        <v>103</v>
      </c>
      <c r="F337" s="81">
        <v>79</v>
      </c>
      <c r="G337" s="81">
        <v>2</v>
      </c>
      <c r="H337" s="81">
        <v>2</v>
      </c>
      <c r="I337" s="81">
        <v>5</v>
      </c>
      <c r="J337" s="81">
        <v>3</v>
      </c>
      <c r="K337" s="81">
        <v>1</v>
      </c>
      <c r="L337" s="81">
        <v>1</v>
      </c>
      <c r="M337" s="81">
        <v>0</v>
      </c>
      <c r="N337" s="81">
        <v>0</v>
      </c>
    </row>
    <row r="338" spans="1:14">
      <c r="A338" s="81" t="s">
        <v>1145</v>
      </c>
      <c r="B338" s="81" t="s">
        <v>15</v>
      </c>
      <c r="C338" s="82">
        <v>40248</v>
      </c>
      <c r="D338" s="81" t="s">
        <v>577</v>
      </c>
      <c r="E338" s="77" t="s">
        <v>17</v>
      </c>
      <c r="F338" s="81">
        <v>90</v>
      </c>
      <c r="G338" s="81">
        <v>0</v>
      </c>
      <c r="H338" s="81">
        <v>0</v>
      </c>
      <c r="I338" s="81">
        <v>1</v>
      </c>
      <c r="J338" s="81">
        <v>1</v>
      </c>
      <c r="K338" s="81">
        <v>3</v>
      </c>
      <c r="L338" s="81">
        <v>3</v>
      </c>
      <c r="M338" s="81">
        <v>1</v>
      </c>
      <c r="N338" s="81">
        <v>0</v>
      </c>
    </row>
    <row r="339" spans="1:14">
      <c r="A339" s="81" t="s">
        <v>1145</v>
      </c>
      <c r="B339" s="81" t="s">
        <v>659</v>
      </c>
      <c r="C339" s="82">
        <v>40245</v>
      </c>
      <c r="D339" s="81" t="s">
        <v>606</v>
      </c>
      <c r="E339" s="77" t="s">
        <v>17</v>
      </c>
      <c r="F339" s="81">
        <v>90</v>
      </c>
      <c r="G339" s="81">
        <v>0</v>
      </c>
      <c r="H339" s="81">
        <v>0</v>
      </c>
      <c r="I339" s="81">
        <v>6</v>
      </c>
      <c r="J339" s="81">
        <v>0</v>
      </c>
      <c r="K339" s="81">
        <v>3</v>
      </c>
      <c r="L339" s="81">
        <v>3</v>
      </c>
      <c r="M339" s="81">
        <v>1</v>
      </c>
      <c r="N339" s="81">
        <v>0</v>
      </c>
    </row>
    <row r="340" spans="1:14">
      <c r="A340" s="81" t="s">
        <v>1145</v>
      </c>
      <c r="B340" s="81" t="s">
        <v>628</v>
      </c>
      <c r="C340" s="82">
        <v>40237</v>
      </c>
      <c r="D340" s="81" t="s">
        <v>606</v>
      </c>
      <c r="E340" s="77" t="s">
        <v>63</v>
      </c>
      <c r="F340" s="81">
        <v>89</v>
      </c>
      <c r="G340" s="81">
        <v>1</v>
      </c>
      <c r="H340" s="81">
        <v>0</v>
      </c>
      <c r="I340" s="81">
        <v>4</v>
      </c>
      <c r="J340" s="81">
        <v>1</v>
      </c>
      <c r="K340" s="81">
        <v>0</v>
      </c>
      <c r="L340" s="81">
        <v>5</v>
      </c>
      <c r="M340" s="81">
        <v>0</v>
      </c>
      <c r="N340" s="81">
        <v>0</v>
      </c>
    </row>
    <row r="341" spans="1:14">
      <c r="A341" s="81" t="s">
        <v>1145</v>
      </c>
      <c r="B341" s="81" t="s">
        <v>1154</v>
      </c>
      <c r="C341" s="82">
        <v>40234</v>
      </c>
      <c r="D341" s="81" t="s">
        <v>577</v>
      </c>
      <c r="E341" s="77" t="s">
        <v>107</v>
      </c>
      <c r="F341" s="81">
        <v>0</v>
      </c>
      <c r="G341" s="81"/>
      <c r="H341" s="81"/>
      <c r="I341" s="81"/>
      <c r="J341" s="81"/>
      <c r="K341" s="81"/>
      <c r="L341" s="81"/>
      <c r="M341" s="81"/>
      <c r="N341" s="81"/>
    </row>
    <row r="342" spans="1:14">
      <c r="A342" s="81" t="s">
        <v>1145</v>
      </c>
      <c r="B342" s="81" t="s">
        <v>611</v>
      </c>
      <c r="C342" s="82">
        <v>40230</v>
      </c>
      <c r="D342" s="81" t="s">
        <v>606</v>
      </c>
      <c r="E342" s="77" t="s">
        <v>33</v>
      </c>
      <c r="F342" s="81">
        <f>90-74</f>
        <v>16</v>
      </c>
      <c r="G342" s="81">
        <v>0</v>
      </c>
      <c r="H342" s="81">
        <v>0</v>
      </c>
      <c r="I342" s="81">
        <v>0</v>
      </c>
      <c r="J342" s="81">
        <v>0</v>
      </c>
      <c r="K342" s="81">
        <v>2</v>
      </c>
      <c r="L342" s="81">
        <v>0</v>
      </c>
      <c r="M342" s="81">
        <v>1</v>
      </c>
      <c r="N342" s="81">
        <v>0</v>
      </c>
    </row>
    <row r="343" spans="1:14">
      <c r="A343" s="81" t="s">
        <v>1145</v>
      </c>
      <c r="B343" s="81" t="s">
        <v>669</v>
      </c>
      <c r="C343" s="82">
        <v>40191</v>
      </c>
      <c r="D343" s="81" t="s">
        <v>604</v>
      </c>
      <c r="E343" s="77" t="s">
        <v>40</v>
      </c>
      <c r="F343" s="81">
        <v>28</v>
      </c>
      <c r="G343" s="81">
        <v>0</v>
      </c>
      <c r="H343" s="81">
        <v>0</v>
      </c>
      <c r="I343" s="81">
        <v>0</v>
      </c>
      <c r="J343" s="81">
        <v>0</v>
      </c>
      <c r="K343" s="81">
        <v>0</v>
      </c>
      <c r="L343" s="81">
        <v>0</v>
      </c>
      <c r="M343" s="81">
        <v>0</v>
      </c>
      <c r="N343" s="81">
        <v>0</v>
      </c>
    </row>
    <row r="344" spans="1:14">
      <c r="A344" s="81" t="s">
        <v>1145</v>
      </c>
      <c r="B344" s="81" t="s">
        <v>668</v>
      </c>
      <c r="C344" s="82">
        <v>40180</v>
      </c>
      <c r="D344" s="81" t="s">
        <v>604</v>
      </c>
      <c r="E344" s="77" t="s">
        <v>22</v>
      </c>
      <c r="F344" s="81">
        <v>90</v>
      </c>
      <c r="G344" s="81">
        <v>0</v>
      </c>
      <c r="H344" s="81">
        <v>0</v>
      </c>
      <c r="I344" s="81">
        <v>4</v>
      </c>
      <c r="J344" s="81">
        <v>1</v>
      </c>
      <c r="K344" s="81">
        <v>0</v>
      </c>
      <c r="L344" s="81">
        <v>3</v>
      </c>
      <c r="M344" s="81">
        <v>0</v>
      </c>
      <c r="N344" s="81">
        <v>0</v>
      </c>
    </row>
    <row r="345" spans="1:14">
      <c r="A345" s="81" t="s">
        <v>1145</v>
      </c>
      <c r="B345" s="81" t="s">
        <v>605</v>
      </c>
      <c r="C345" s="82">
        <v>40176</v>
      </c>
      <c r="D345" s="81" t="s">
        <v>606</v>
      </c>
      <c r="E345" s="77" t="s">
        <v>24</v>
      </c>
      <c r="F345" s="81">
        <v>90</v>
      </c>
      <c r="G345" s="81">
        <v>1</v>
      </c>
      <c r="H345" s="81">
        <v>0</v>
      </c>
      <c r="I345" s="81">
        <v>2</v>
      </c>
      <c r="J345" s="81">
        <v>2</v>
      </c>
      <c r="K345" s="81">
        <v>0</v>
      </c>
      <c r="L345" s="81">
        <v>1</v>
      </c>
      <c r="M345" s="81">
        <v>0</v>
      </c>
      <c r="N345" s="81">
        <v>0</v>
      </c>
    </row>
    <row r="346" spans="1:14">
      <c r="A346" s="81" t="s">
        <v>1145</v>
      </c>
      <c r="B346" s="81" t="s">
        <v>635</v>
      </c>
      <c r="C346" s="82">
        <v>40173</v>
      </c>
      <c r="D346" s="81" t="s">
        <v>606</v>
      </c>
      <c r="E346" s="77" t="s">
        <v>19</v>
      </c>
      <c r="F346" s="81">
        <v>90</v>
      </c>
      <c r="G346" s="81">
        <v>0</v>
      </c>
      <c r="H346" s="81">
        <v>0</v>
      </c>
      <c r="I346" s="81">
        <v>4</v>
      </c>
      <c r="J346" s="81">
        <v>2</v>
      </c>
      <c r="K346" s="81">
        <v>0</v>
      </c>
      <c r="L346" s="81">
        <v>2</v>
      </c>
      <c r="M346" s="81">
        <v>0</v>
      </c>
      <c r="N346" s="81">
        <v>0</v>
      </c>
    </row>
    <row r="347" spans="1:14">
      <c r="A347" s="81" t="s">
        <v>1145</v>
      </c>
      <c r="B347" s="81" t="s">
        <v>253</v>
      </c>
      <c r="C347" s="82">
        <v>40166</v>
      </c>
      <c r="D347" s="81" t="s">
        <v>606</v>
      </c>
      <c r="E347" s="77" t="s">
        <v>158</v>
      </c>
      <c r="F347" s="81">
        <v>90</v>
      </c>
      <c r="G347" s="81">
        <v>0</v>
      </c>
      <c r="H347" s="81">
        <v>0</v>
      </c>
      <c r="I347" s="81">
        <v>1</v>
      </c>
      <c r="J347" s="81">
        <v>0</v>
      </c>
      <c r="K347" s="81">
        <v>2</v>
      </c>
      <c r="L347" s="81">
        <v>1</v>
      </c>
      <c r="M347" s="81">
        <v>1</v>
      </c>
      <c r="N347" s="81">
        <v>0</v>
      </c>
    </row>
    <row r="348" spans="1:14">
      <c r="A348" s="81" t="s">
        <v>1145</v>
      </c>
      <c r="B348" s="81" t="s">
        <v>660</v>
      </c>
      <c r="C348" s="82">
        <v>40163</v>
      </c>
      <c r="D348" s="81" t="s">
        <v>606</v>
      </c>
      <c r="E348" s="77" t="s">
        <v>63</v>
      </c>
      <c r="F348" s="81">
        <f>90-63</f>
        <v>27</v>
      </c>
      <c r="G348" s="81">
        <v>1</v>
      </c>
      <c r="H348" s="81">
        <v>0</v>
      </c>
      <c r="I348" s="81">
        <v>2</v>
      </c>
      <c r="J348" s="81">
        <v>2</v>
      </c>
      <c r="K348" s="81">
        <v>0</v>
      </c>
      <c r="L348" s="81">
        <v>1</v>
      </c>
      <c r="M348" s="81">
        <v>0</v>
      </c>
      <c r="N348" s="81">
        <v>0</v>
      </c>
    </row>
    <row r="349" spans="1:14">
      <c r="A349" s="81" t="s">
        <v>1145</v>
      </c>
      <c r="B349" s="81" t="s">
        <v>169</v>
      </c>
      <c r="C349" s="82">
        <v>40160</v>
      </c>
      <c r="D349" s="81" t="s">
        <v>606</v>
      </c>
      <c r="E349" s="77" t="s">
        <v>40</v>
      </c>
      <c r="F349" s="81">
        <v>90</v>
      </c>
      <c r="G349" s="81">
        <v>0</v>
      </c>
      <c r="H349" s="81">
        <v>0</v>
      </c>
      <c r="I349" s="81">
        <v>3</v>
      </c>
      <c r="J349" s="81">
        <v>1</v>
      </c>
      <c r="K349" s="81">
        <v>3</v>
      </c>
      <c r="L349" s="81">
        <v>3</v>
      </c>
      <c r="M349" s="81">
        <v>0</v>
      </c>
      <c r="N349" s="81">
        <v>0</v>
      </c>
    </row>
    <row r="350" spans="1:14">
      <c r="A350" s="81" t="s">
        <v>1145</v>
      </c>
      <c r="B350" s="81" t="s">
        <v>248</v>
      </c>
      <c r="C350" s="82">
        <v>40156</v>
      </c>
      <c r="D350" s="81" t="s">
        <v>151</v>
      </c>
      <c r="E350" s="77" t="s">
        <v>40</v>
      </c>
      <c r="F350" s="81">
        <f>90-64</f>
        <v>26</v>
      </c>
      <c r="G350" s="81">
        <v>0</v>
      </c>
      <c r="H350" s="81">
        <v>0</v>
      </c>
      <c r="I350" s="81">
        <v>1</v>
      </c>
      <c r="J350" s="81">
        <v>0</v>
      </c>
      <c r="K350" s="81">
        <v>1</v>
      </c>
      <c r="L350" s="81">
        <v>3</v>
      </c>
      <c r="M350" s="81">
        <v>0</v>
      </c>
      <c r="N350" s="81">
        <v>0</v>
      </c>
    </row>
    <row r="351" spans="1:14">
      <c r="A351" s="81" t="s">
        <v>1145</v>
      </c>
      <c r="B351" s="81" t="s">
        <v>28</v>
      </c>
      <c r="C351" s="82">
        <v>40121</v>
      </c>
      <c r="D351" s="81" t="s">
        <v>151</v>
      </c>
      <c r="E351" s="77" t="s">
        <v>22</v>
      </c>
      <c r="F351" s="81">
        <v>86</v>
      </c>
      <c r="G351" s="81">
        <v>0</v>
      </c>
      <c r="H351" s="81">
        <v>0</v>
      </c>
      <c r="I351" s="81">
        <v>2</v>
      </c>
      <c r="J351" s="81">
        <v>1</v>
      </c>
      <c r="K351" s="81">
        <v>3</v>
      </c>
      <c r="L351" s="81">
        <v>6</v>
      </c>
      <c r="M351" s="81">
        <v>0</v>
      </c>
      <c r="N351" s="81">
        <v>0</v>
      </c>
    </row>
    <row r="352" spans="1:14">
      <c r="A352" s="81" t="s">
        <v>1145</v>
      </c>
      <c r="B352" s="81" t="s">
        <v>614</v>
      </c>
      <c r="C352" s="82">
        <v>40117</v>
      </c>
      <c r="D352" s="81" t="s">
        <v>606</v>
      </c>
      <c r="E352" s="77" t="s">
        <v>74</v>
      </c>
      <c r="F352" s="81">
        <v>62</v>
      </c>
      <c r="G352" s="81">
        <v>1</v>
      </c>
      <c r="H352" s="81">
        <v>0</v>
      </c>
      <c r="I352" s="81">
        <v>2</v>
      </c>
      <c r="J352" s="81">
        <v>1</v>
      </c>
      <c r="K352" s="81">
        <v>2</v>
      </c>
      <c r="L352" s="81">
        <v>3</v>
      </c>
      <c r="M352" s="81">
        <v>0</v>
      </c>
      <c r="N352" s="81">
        <v>0</v>
      </c>
    </row>
    <row r="353" spans="1:14">
      <c r="A353" s="81" t="s">
        <v>1145</v>
      </c>
      <c r="B353" s="81" t="s">
        <v>284</v>
      </c>
      <c r="C353" s="82">
        <v>40111</v>
      </c>
      <c r="D353" s="81" t="s">
        <v>606</v>
      </c>
      <c r="E353" s="77" t="s">
        <v>19</v>
      </c>
      <c r="F353" s="81">
        <v>80</v>
      </c>
      <c r="G353" s="81">
        <v>1</v>
      </c>
      <c r="H353" s="81">
        <v>0</v>
      </c>
      <c r="I353" s="81">
        <v>3</v>
      </c>
      <c r="J353" s="81">
        <v>1</v>
      </c>
      <c r="K353" s="81">
        <v>0</v>
      </c>
      <c r="L353" s="81">
        <v>6</v>
      </c>
      <c r="M353" s="81">
        <v>0</v>
      </c>
      <c r="N353" s="81">
        <v>0</v>
      </c>
    </row>
    <row r="354" spans="1:14">
      <c r="A354" s="81" t="s">
        <v>462</v>
      </c>
      <c r="B354" s="81" t="s">
        <v>386</v>
      </c>
      <c r="C354" s="82">
        <v>40100</v>
      </c>
      <c r="D354" s="81" t="s">
        <v>216</v>
      </c>
      <c r="E354" s="77" t="s">
        <v>370</v>
      </c>
      <c r="F354" s="81">
        <v>0</v>
      </c>
      <c r="G354" s="81"/>
      <c r="H354" s="81"/>
      <c r="I354" s="81"/>
      <c r="J354" s="81"/>
      <c r="K354" s="81"/>
      <c r="L354" s="81"/>
      <c r="M354" s="81"/>
      <c r="N354" s="81"/>
    </row>
    <row r="355" spans="1:14">
      <c r="A355" s="81" t="s">
        <v>462</v>
      </c>
      <c r="B355" s="81" t="s">
        <v>496</v>
      </c>
      <c r="C355" s="82">
        <v>40096</v>
      </c>
      <c r="D355" s="81" t="s">
        <v>216</v>
      </c>
      <c r="E355" s="77" t="s">
        <v>38</v>
      </c>
      <c r="F355" s="81">
        <v>53</v>
      </c>
      <c r="G355" s="81">
        <v>0</v>
      </c>
      <c r="H355" s="81">
        <v>0</v>
      </c>
      <c r="I355" s="81">
        <v>2</v>
      </c>
      <c r="J355" s="81">
        <v>2</v>
      </c>
      <c r="K355" s="81">
        <v>0</v>
      </c>
      <c r="L355" s="81">
        <v>0</v>
      </c>
      <c r="M355" s="81">
        <v>0</v>
      </c>
      <c r="N355" s="81">
        <v>0</v>
      </c>
    </row>
    <row r="356" spans="1:14">
      <c r="A356" s="81" t="s">
        <v>1145</v>
      </c>
      <c r="B356" s="81" t="s">
        <v>150</v>
      </c>
      <c r="C356" s="82">
        <v>40090</v>
      </c>
      <c r="D356" s="81" t="s">
        <v>606</v>
      </c>
      <c r="E356" s="77" t="s">
        <v>158</v>
      </c>
      <c r="F356" s="81">
        <v>90</v>
      </c>
      <c r="G356" s="81">
        <v>0</v>
      </c>
      <c r="H356" s="81">
        <v>0</v>
      </c>
      <c r="I356" s="81">
        <v>3</v>
      </c>
      <c r="J356" s="81">
        <v>1</v>
      </c>
      <c r="K356" s="81">
        <v>4</v>
      </c>
      <c r="L356" s="81">
        <v>4</v>
      </c>
      <c r="M356" s="81">
        <v>0</v>
      </c>
      <c r="N356" s="81">
        <v>0</v>
      </c>
    </row>
    <row r="357" spans="1:14">
      <c r="A357" s="81" t="s">
        <v>1145</v>
      </c>
      <c r="B357" s="81" t="s">
        <v>228</v>
      </c>
      <c r="C357" s="82">
        <v>40085</v>
      </c>
      <c r="D357" s="81" t="s">
        <v>151</v>
      </c>
      <c r="E357" s="77" t="s">
        <v>158</v>
      </c>
      <c r="F357" s="81">
        <v>90</v>
      </c>
      <c r="G357" s="81">
        <v>0</v>
      </c>
      <c r="H357" s="81">
        <v>0</v>
      </c>
      <c r="I357" s="81">
        <v>3</v>
      </c>
      <c r="J357" s="81">
        <v>1</v>
      </c>
      <c r="K357" s="81">
        <v>3</v>
      </c>
      <c r="L357" s="81">
        <v>2</v>
      </c>
      <c r="M357" s="81">
        <v>0</v>
      </c>
      <c r="N357" s="81">
        <v>0</v>
      </c>
    </row>
    <row r="358" spans="1:14">
      <c r="A358" s="81" t="s">
        <v>1145</v>
      </c>
      <c r="B358" s="81" t="s">
        <v>695</v>
      </c>
      <c r="C358" s="82">
        <v>40082</v>
      </c>
      <c r="D358" s="81" t="s">
        <v>606</v>
      </c>
      <c r="E358" s="77" t="s">
        <v>480</v>
      </c>
      <c r="F358" s="81">
        <v>67</v>
      </c>
      <c r="G358" s="81">
        <v>3</v>
      </c>
      <c r="H358" s="81">
        <v>0</v>
      </c>
      <c r="I358" s="81">
        <v>6</v>
      </c>
      <c r="J358" s="81">
        <v>3</v>
      </c>
      <c r="K358" s="81">
        <v>1</v>
      </c>
      <c r="L358" s="81">
        <v>1</v>
      </c>
      <c r="M358" s="81">
        <v>0</v>
      </c>
      <c r="N358" s="81">
        <v>0</v>
      </c>
    </row>
    <row r="359" spans="1:14">
      <c r="A359" s="81" t="s">
        <v>1145</v>
      </c>
      <c r="B359" s="81" t="s">
        <v>630</v>
      </c>
      <c r="C359" s="82">
        <v>40078</v>
      </c>
      <c r="D359" s="81" t="s">
        <v>627</v>
      </c>
      <c r="E359" s="77" t="s">
        <v>24</v>
      </c>
      <c r="F359" s="81">
        <v>0</v>
      </c>
      <c r="G359" s="81"/>
      <c r="H359" s="81"/>
      <c r="I359" s="81"/>
      <c r="J359" s="81"/>
      <c r="K359" s="81"/>
      <c r="L359" s="81"/>
      <c r="M359" s="81"/>
      <c r="N359" s="81"/>
    </row>
    <row r="360" spans="1:14">
      <c r="A360" s="81" t="s">
        <v>1145</v>
      </c>
      <c r="B360" s="81" t="s">
        <v>662</v>
      </c>
      <c r="C360" s="82">
        <v>40075</v>
      </c>
      <c r="D360" s="81" t="s">
        <v>606</v>
      </c>
      <c r="E360" s="77" t="s">
        <v>79</v>
      </c>
      <c r="F360" s="81">
        <v>90</v>
      </c>
      <c r="G360" s="81">
        <v>2</v>
      </c>
      <c r="H360" s="81">
        <v>0</v>
      </c>
      <c r="I360" s="81">
        <v>7</v>
      </c>
      <c r="J360" s="81">
        <v>3</v>
      </c>
      <c r="K360" s="81">
        <v>3</v>
      </c>
      <c r="L360" s="81">
        <v>2</v>
      </c>
      <c r="M360" s="81">
        <v>0</v>
      </c>
      <c r="N360" s="81">
        <v>0</v>
      </c>
    </row>
    <row r="361" spans="1:14">
      <c r="A361" s="81" t="s">
        <v>1145</v>
      </c>
      <c r="B361" s="81" t="s">
        <v>665</v>
      </c>
      <c r="C361" s="82">
        <v>40072</v>
      </c>
      <c r="D361" s="81" t="s">
        <v>151</v>
      </c>
      <c r="E361" s="77" t="s">
        <v>31</v>
      </c>
      <c r="F361" s="81">
        <v>90</v>
      </c>
      <c r="G361" s="81">
        <v>0</v>
      </c>
      <c r="H361" s="81">
        <v>0</v>
      </c>
      <c r="I361" s="81">
        <v>5</v>
      </c>
      <c r="J361" s="81">
        <v>1</v>
      </c>
      <c r="K361" s="81">
        <v>0</v>
      </c>
      <c r="L361" s="81">
        <v>0</v>
      </c>
      <c r="M361" s="81">
        <v>0</v>
      </c>
      <c r="N361" s="81">
        <v>0</v>
      </c>
    </row>
    <row r="362" spans="1:14">
      <c r="A362" s="81" t="s">
        <v>1145</v>
      </c>
      <c r="B362" s="81" t="s">
        <v>1099</v>
      </c>
      <c r="C362" s="82">
        <v>40068</v>
      </c>
      <c r="D362" s="81" t="s">
        <v>606</v>
      </c>
      <c r="E362" s="77" t="s">
        <v>51</v>
      </c>
      <c r="F362" s="81">
        <v>75</v>
      </c>
      <c r="G362" s="81">
        <v>0</v>
      </c>
      <c r="H362" s="81">
        <v>0</v>
      </c>
      <c r="I362" s="81">
        <v>2</v>
      </c>
      <c r="J362" s="81">
        <v>0</v>
      </c>
      <c r="K362" s="81">
        <v>1</v>
      </c>
      <c r="L362" s="81">
        <v>2</v>
      </c>
      <c r="M362" s="81">
        <v>0</v>
      </c>
      <c r="N362" s="81">
        <v>0</v>
      </c>
    </row>
    <row r="363" spans="1:14">
      <c r="A363" s="81" t="s">
        <v>462</v>
      </c>
      <c r="B363" s="81" t="s">
        <v>683</v>
      </c>
      <c r="C363" s="82">
        <v>40065</v>
      </c>
      <c r="D363" s="81" t="s">
        <v>216</v>
      </c>
      <c r="E363" s="77" t="s">
        <v>59</v>
      </c>
      <c r="F363" s="81">
        <v>53</v>
      </c>
      <c r="G363" s="81">
        <v>0</v>
      </c>
      <c r="H363" s="81">
        <v>0</v>
      </c>
      <c r="I363" s="81">
        <v>3</v>
      </c>
      <c r="J363" s="81">
        <v>1</v>
      </c>
      <c r="K363" s="81">
        <v>0</v>
      </c>
      <c r="L363" s="81">
        <v>1</v>
      </c>
      <c r="M363" s="81">
        <v>0</v>
      </c>
      <c r="N363" s="81">
        <v>0</v>
      </c>
    </row>
    <row r="364" spans="1:14">
      <c r="A364" s="81" t="s">
        <v>462</v>
      </c>
      <c r="B364" s="81" t="s">
        <v>91</v>
      </c>
      <c r="C364" s="82">
        <v>40061</v>
      </c>
      <c r="D364" s="81" t="s">
        <v>216</v>
      </c>
      <c r="E364" s="77" t="s">
        <v>35</v>
      </c>
      <c r="F364" s="81">
        <v>65</v>
      </c>
      <c r="G364" s="81">
        <v>0</v>
      </c>
      <c r="H364" s="81">
        <v>0</v>
      </c>
      <c r="I364" s="81">
        <v>5</v>
      </c>
      <c r="J364" s="81">
        <v>0</v>
      </c>
      <c r="K364" s="81">
        <v>1</v>
      </c>
      <c r="L364" s="81">
        <v>2</v>
      </c>
      <c r="M364" s="81">
        <v>0</v>
      </c>
      <c r="N364" s="81">
        <v>0</v>
      </c>
    </row>
    <row r="365" spans="1:14">
      <c r="A365" s="81" t="s">
        <v>1145</v>
      </c>
      <c r="B365" s="81" t="s">
        <v>649</v>
      </c>
      <c r="C365" s="82">
        <v>40054</v>
      </c>
      <c r="D365" s="81" t="s">
        <v>606</v>
      </c>
      <c r="E365" s="77" t="s">
        <v>79</v>
      </c>
      <c r="F365" s="81">
        <v>90</v>
      </c>
      <c r="G365" s="81">
        <v>1</v>
      </c>
      <c r="H365" s="81">
        <v>1</v>
      </c>
      <c r="I365" s="81">
        <v>10</v>
      </c>
      <c r="J365" s="81">
        <v>3</v>
      </c>
      <c r="K365" s="81">
        <v>0</v>
      </c>
      <c r="L365" s="81">
        <v>3</v>
      </c>
      <c r="M365" s="81">
        <v>0</v>
      </c>
      <c r="N365" s="81">
        <v>0</v>
      </c>
    </row>
    <row r="366" spans="1:14">
      <c r="A366" s="81" t="s">
        <v>1145</v>
      </c>
      <c r="B366" s="81" t="s">
        <v>625</v>
      </c>
      <c r="C366" s="82">
        <v>40049</v>
      </c>
      <c r="D366" s="81" t="s">
        <v>606</v>
      </c>
      <c r="E366" s="77" t="s">
        <v>425</v>
      </c>
      <c r="F366" s="81">
        <v>90</v>
      </c>
      <c r="G366" s="81">
        <v>1</v>
      </c>
      <c r="H366" s="81">
        <v>0</v>
      </c>
      <c r="I366" s="81">
        <v>5</v>
      </c>
      <c r="J366" s="81">
        <v>3</v>
      </c>
      <c r="K366" s="81">
        <v>2</v>
      </c>
      <c r="L366" s="81">
        <v>3</v>
      </c>
      <c r="M366" s="81">
        <v>1</v>
      </c>
      <c r="N366" s="81">
        <v>0</v>
      </c>
    </row>
    <row r="367" spans="1:14">
      <c r="A367" s="81" t="s">
        <v>1145</v>
      </c>
      <c r="B367" s="81" t="s">
        <v>694</v>
      </c>
      <c r="C367" s="82">
        <v>40044</v>
      </c>
      <c r="D367" s="81" t="s">
        <v>606</v>
      </c>
      <c r="E367" s="77" t="s">
        <v>51</v>
      </c>
      <c r="F367" s="81">
        <v>84</v>
      </c>
      <c r="G367" s="81">
        <v>1</v>
      </c>
      <c r="H367" s="81">
        <v>0</v>
      </c>
      <c r="I367" s="81">
        <v>4</v>
      </c>
      <c r="J367" s="81">
        <v>3</v>
      </c>
      <c r="K367" s="81">
        <v>1</v>
      </c>
      <c r="L367" s="81">
        <v>2</v>
      </c>
      <c r="M367" s="81">
        <v>0</v>
      </c>
      <c r="N367" s="81">
        <v>0</v>
      </c>
    </row>
    <row r="368" spans="1:14">
      <c r="A368" s="81" t="s">
        <v>1145</v>
      </c>
      <c r="B368" s="81" t="s">
        <v>624</v>
      </c>
      <c r="C368" s="82">
        <v>40041</v>
      </c>
      <c r="D368" s="81" t="s">
        <v>606</v>
      </c>
      <c r="E368" s="77" t="s">
        <v>85</v>
      </c>
      <c r="F368" s="81">
        <v>90</v>
      </c>
      <c r="G368" s="81">
        <v>0</v>
      </c>
      <c r="H368" s="81">
        <v>0</v>
      </c>
      <c r="I368" s="81">
        <v>1</v>
      </c>
      <c r="J368" s="81">
        <v>0</v>
      </c>
      <c r="K368" s="81">
        <v>2</v>
      </c>
      <c r="L368" s="81">
        <v>1</v>
      </c>
      <c r="M368" s="81">
        <v>0</v>
      </c>
      <c r="N368" s="81">
        <v>0</v>
      </c>
    </row>
    <row r="369" spans="1:14">
      <c r="A369" s="81" t="s">
        <v>462</v>
      </c>
      <c r="B369" s="81" t="s">
        <v>1155</v>
      </c>
      <c r="C369" s="82">
        <v>40037</v>
      </c>
      <c r="D369" s="81" t="s">
        <v>78</v>
      </c>
      <c r="E369" s="77" t="s">
        <v>79</v>
      </c>
      <c r="F369" s="81">
        <v>63</v>
      </c>
      <c r="G369" s="81">
        <v>1</v>
      </c>
      <c r="H369" s="81">
        <v>0</v>
      </c>
      <c r="I369" s="81">
        <v>0</v>
      </c>
      <c r="J369" s="81">
        <v>0</v>
      </c>
      <c r="K369" s="81">
        <v>0</v>
      </c>
      <c r="L369" s="81">
        <v>0</v>
      </c>
      <c r="M369" s="81">
        <v>0</v>
      </c>
      <c r="N369" s="81">
        <v>0</v>
      </c>
    </row>
    <row r="370" spans="1:14">
      <c r="A370" s="81" t="s">
        <v>462</v>
      </c>
      <c r="B370" s="81" t="s">
        <v>759</v>
      </c>
      <c r="C370" s="82">
        <v>39992</v>
      </c>
      <c r="D370" s="81" t="s">
        <v>184</v>
      </c>
      <c r="E370" s="77" t="s">
        <v>115</v>
      </c>
      <c r="F370" s="81">
        <v>56</v>
      </c>
      <c r="G370" s="81">
        <v>0</v>
      </c>
      <c r="H370" s="81">
        <v>0</v>
      </c>
      <c r="I370" s="81">
        <v>1</v>
      </c>
      <c r="J370" s="81">
        <v>1</v>
      </c>
      <c r="K370" s="81">
        <v>0</v>
      </c>
      <c r="L370" s="81">
        <v>2</v>
      </c>
      <c r="M370" s="81">
        <v>0</v>
      </c>
      <c r="N370" s="81">
        <v>0</v>
      </c>
    </row>
    <row r="371" spans="1:14">
      <c r="A371" s="81" t="s">
        <v>462</v>
      </c>
      <c r="B371" s="81" t="s">
        <v>854</v>
      </c>
      <c r="C371" s="82">
        <v>39988</v>
      </c>
      <c r="D371" s="81" t="s">
        <v>184</v>
      </c>
      <c r="E371" s="77" t="s">
        <v>135</v>
      </c>
      <c r="F371" s="81">
        <v>90</v>
      </c>
      <c r="G371" s="81">
        <v>0</v>
      </c>
      <c r="H371" s="81">
        <v>0</v>
      </c>
      <c r="I371" s="81">
        <v>1</v>
      </c>
      <c r="J371" s="81">
        <v>0</v>
      </c>
      <c r="K371" s="81">
        <v>0</v>
      </c>
      <c r="L371" s="81">
        <v>0</v>
      </c>
      <c r="M371" s="81">
        <v>0</v>
      </c>
      <c r="N371" s="81">
        <v>0</v>
      </c>
    </row>
    <row r="372" spans="1:14">
      <c r="A372" s="81" t="s">
        <v>462</v>
      </c>
      <c r="B372" s="81" t="s">
        <v>759</v>
      </c>
      <c r="C372" s="82">
        <v>39984</v>
      </c>
      <c r="D372" s="81" t="s">
        <v>184</v>
      </c>
      <c r="E372" s="77" t="s">
        <v>19</v>
      </c>
      <c r="F372" s="81">
        <v>59</v>
      </c>
      <c r="G372" s="81">
        <v>0</v>
      </c>
      <c r="H372" s="81">
        <v>0</v>
      </c>
      <c r="I372" s="81">
        <v>2</v>
      </c>
      <c r="J372" s="81">
        <v>1</v>
      </c>
      <c r="K372" s="81">
        <v>0</v>
      </c>
      <c r="L372" s="81">
        <v>1</v>
      </c>
      <c r="M372" s="81">
        <v>0</v>
      </c>
      <c r="N372" s="81">
        <v>0</v>
      </c>
    </row>
    <row r="373" spans="1:14">
      <c r="A373" s="81" t="s">
        <v>462</v>
      </c>
      <c r="B373" s="81" t="s">
        <v>1034</v>
      </c>
      <c r="C373" s="82">
        <v>39981</v>
      </c>
      <c r="D373" s="81" t="s">
        <v>184</v>
      </c>
      <c r="E373" s="77" t="s">
        <v>31</v>
      </c>
      <c r="F373" s="81">
        <v>90</v>
      </c>
      <c r="G373" s="81">
        <v>0</v>
      </c>
      <c r="H373" s="81">
        <v>0</v>
      </c>
      <c r="I373" s="81">
        <v>1</v>
      </c>
      <c r="J373" s="81">
        <v>0</v>
      </c>
      <c r="K373" s="81">
        <v>2</v>
      </c>
      <c r="L373" s="81">
        <v>2</v>
      </c>
      <c r="M373" s="81">
        <v>0</v>
      </c>
      <c r="N373" s="81">
        <v>0</v>
      </c>
    </row>
    <row r="374" spans="1:14">
      <c r="A374" s="81" t="s">
        <v>462</v>
      </c>
      <c r="B374" s="81" t="s">
        <v>276</v>
      </c>
      <c r="C374" s="82">
        <v>39978</v>
      </c>
      <c r="D374" s="81" t="s">
        <v>184</v>
      </c>
      <c r="E374" s="77" t="s">
        <v>277</v>
      </c>
      <c r="F374" s="81">
        <v>69</v>
      </c>
      <c r="G374" s="81">
        <v>3</v>
      </c>
      <c r="H374" s="81">
        <v>0</v>
      </c>
      <c r="I374" s="81">
        <v>4</v>
      </c>
      <c r="J374" s="81">
        <v>4</v>
      </c>
      <c r="K374" s="81">
        <v>0</v>
      </c>
      <c r="L374" s="81">
        <v>1</v>
      </c>
      <c r="M374" s="81">
        <v>0</v>
      </c>
      <c r="N374" s="81">
        <v>0</v>
      </c>
    </row>
    <row r="375" spans="1:14">
      <c r="A375" s="81" t="s">
        <v>462</v>
      </c>
      <c r="B375" s="81" t="s">
        <v>704</v>
      </c>
      <c r="C375" s="82">
        <v>39973</v>
      </c>
      <c r="D375" s="81" t="s">
        <v>78</v>
      </c>
      <c r="E375" s="77" t="s">
        <v>192</v>
      </c>
      <c r="F375" s="81">
        <v>90</v>
      </c>
      <c r="G375" s="81">
        <v>1</v>
      </c>
      <c r="H375" s="81">
        <v>0</v>
      </c>
      <c r="I375" s="81">
        <v>0</v>
      </c>
      <c r="J375" s="81">
        <v>0</v>
      </c>
      <c r="K375" s="81">
        <v>0</v>
      </c>
      <c r="L375" s="81">
        <v>0</v>
      </c>
      <c r="M375" s="81">
        <v>0</v>
      </c>
      <c r="N375" s="81">
        <v>0</v>
      </c>
    </row>
    <row r="376" spans="1:14">
      <c r="A376" s="81" t="s">
        <v>462</v>
      </c>
      <c r="B376" s="81" t="s">
        <v>90</v>
      </c>
      <c r="C376" s="82">
        <v>39855</v>
      </c>
      <c r="D376" s="81" t="s">
        <v>78</v>
      </c>
      <c r="E376" s="77" t="s">
        <v>19</v>
      </c>
      <c r="F376" s="81">
        <v>63</v>
      </c>
      <c r="G376" s="81">
        <v>0</v>
      </c>
      <c r="H376" s="81">
        <v>0</v>
      </c>
      <c r="I376" s="81">
        <v>2</v>
      </c>
      <c r="J376" s="81">
        <v>0</v>
      </c>
      <c r="K376" s="81">
        <v>1</v>
      </c>
      <c r="L376" s="81">
        <v>1</v>
      </c>
      <c r="M376" s="81">
        <v>0</v>
      </c>
      <c r="N376" s="81">
        <v>0</v>
      </c>
    </row>
    <row r="377" spans="1:14">
      <c r="A377" s="81" t="s">
        <v>1004</v>
      </c>
      <c r="B377" s="81" t="s">
        <v>618</v>
      </c>
      <c r="C377" s="82">
        <v>40685</v>
      </c>
      <c r="D377" s="81" t="s">
        <v>606</v>
      </c>
      <c r="E377" s="77" t="s">
        <v>17</v>
      </c>
      <c r="F377" s="81">
        <v>90</v>
      </c>
      <c r="G377" s="81">
        <v>0</v>
      </c>
      <c r="H377" s="81">
        <v>0</v>
      </c>
      <c r="I377" s="81">
        <v>1</v>
      </c>
      <c r="J377" s="81">
        <v>0</v>
      </c>
      <c r="K377" s="81">
        <v>2</v>
      </c>
      <c r="L377" s="81">
        <v>0</v>
      </c>
      <c r="M377" s="81">
        <v>1</v>
      </c>
      <c r="N377" s="81">
        <v>0</v>
      </c>
    </row>
    <row r="378" spans="1:14">
      <c r="A378" s="81" t="s">
        <v>1004</v>
      </c>
      <c r="B378" s="81" t="s">
        <v>639</v>
      </c>
      <c r="C378" s="82">
        <v>40678</v>
      </c>
      <c r="D378" s="81" t="s">
        <v>606</v>
      </c>
      <c r="E378" s="77" t="s">
        <v>53</v>
      </c>
      <c r="F378" s="81">
        <v>90</v>
      </c>
      <c r="G378" s="81">
        <v>0</v>
      </c>
      <c r="H378" s="81">
        <v>1</v>
      </c>
      <c r="I378" s="81">
        <v>2</v>
      </c>
      <c r="J378" s="81">
        <v>0</v>
      </c>
      <c r="K378" s="81">
        <v>1</v>
      </c>
      <c r="L378" s="81">
        <v>0</v>
      </c>
      <c r="M378" s="81">
        <v>0</v>
      </c>
      <c r="N378" s="81">
        <v>0</v>
      </c>
    </row>
    <row r="379" spans="1:14">
      <c r="A379" s="81" t="s">
        <v>1004</v>
      </c>
      <c r="B379" s="81" t="s">
        <v>281</v>
      </c>
      <c r="C379" s="82">
        <v>40671</v>
      </c>
      <c r="D379" s="81" t="s">
        <v>606</v>
      </c>
      <c r="E379" s="77" t="s">
        <v>85</v>
      </c>
      <c r="F379" s="81">
        <f>90-61</f>
        <v>29</v>
      </c>
      <c r="G379" s="81">
        <v>0</v>
      </c>
      <c r="H379" s="81">
        <v>0</v>
      </c>
      <c r="I379" s="81">
        <v>1</v>
      </c>
      <c r="J379" s="81">
        <v>0</v>
      </c>
      <c r="K379" s="81">
        <v>1</v>
      </c>
      <c r="L379" s="81">
        <v>0</v>
      </c>
      <c r="M379" s="81">
        <v>0</v>
      </c>
      <c r="N379" s="81">
        <v>0</v>
      </c>
    </row>
    <row r="380" spans="1:14">
      <c r="A380" s="81" t="s">
        <v>1004</v>
      </c>
      <c r="B380" s="81" t="s">
        <v>610</v>
      </c>
      <c r="C380" s="82">
        <v>40663</v>
      </c>
      <c r="D380" s="81" t="s">
        <v>606</v>
      </c>
      <c r="E380" s="77" t="s">
        <v>63</v>
      </c>
      <c r="F380" s="81">
        <v>62</v>
      </c>
      <c r="G380" s="81">
        <v>0</v>
      </c>
      <c r="H380" s="81">
        <v>0</v>
      </c>
      <c r="I380" s="81">
        <v>1</v>
      </c>
      <c r="J380" s="81">
        <v>0</v>
      </c>
      <c r="K380" s="81">
        <v>0</v>
      </c>
      <c r="L380" s="81">
        <v>1</v>
      </c>
      <c r="M380" s="81">
        <v>0</v>
      </c>
      <c r="N380" s="81">
        <v>0</v>
      </c>
    </row>
    <row r="381" spans="1:14">
      <c r="A381" s="81" t="s">
        <v>1004</v>
      </c>
      <c r="B381" s="81" t="s">
        <v>658</v>
      </c>
      <c r="C381" s="82">
        <v>40656</v>
      </c>
      <c r="D381" s="81" t="s">
        <v>606</v>
      </c>
      <c r="E381" s="77" t="s">
        <v>59</v>
      </c>
      <c r="F381" s="81">
        <f>90-76</f>
        <v>14</v>
      </c>
      <c r="G381" s="81">
        <v>1</v>
      </c>
      <c r="H381" s="81">
        <v>1</v>
      </c>
      <c r="I381" s="81">
        <v>1</v>
      </c>
      <c r="J381" s="81">
        <v>1</v>
      </c>
      <c r="K381" s="81">
        <v>0</v>
      </c>
      <c r="L381" s="81">
        <v>0</v>
      </c>
      <c r="M381" s="81">
        <v>0</v>
      </c>
      <c r="N381" s="81">
        <v>0</v>
      </c>
    </row>
    <row r="382" spans="1:14">
      <c r="A382" s="81" t="s">
        <v>1004</v>
      </c>
      <c r="B382" s="81" t="s">
        <v>631</v>
      </c>
      <c r="C382" s="82">
        <v>40653</v>
      </c>
      <c r="D382" s="81" t="s">
        <v>606</v>
      </c>
      <c r="E382" s="77" t="s">
        <v>26</v>
      </c>
      <c r="F382" s="81">
        <f>90-66</f>
        <v>24</v>
      </c>
      <c r="G382" s="81">
        <v>0</v>
      </c>
      <c r="H382" s="81">
        <v>0</v>
      </c>
      <c r="I382" s="81">
        <v>0</v>
      </c>
      <c r="J382" s="81">
        <v>0</v>
      </c>
      <c r="K382" s="81">
        <v>0</v>
      </c>
      <c r="L382" s="81">
        <v>1</v>
      </c>
      <c r="M382" s="81">
        <v>0</v>
      </c>
      <c r="N382" s="81">
        <v>0</v>
      </c>
    </row>
    <row r="383" spans="1:14">
      <c r="A383" s="81" t="s">
        <v>1004</v>
      </c>
      <c r="B383" s="81" t="s">
        <v>626</v>
      </c>
      <c r="C383" s="82">
        <v>40649</v>
      </c>
      <c r="D383" s="81" t="s">
        <v>606</v>
      </c>
      <c r="E383" s="77" t="s">
        <v>107</v>
      </c>
      <c r="F383" s="81">
        <f>90-81</f>
        <v>9</v>
      </c>
      <c r="G383" s="81">
        <v>0</v>
      </c>
      <c r="H383" s="81">
        <v>0</v>
      </c>
      <c r="I383" s="81">
        <v>1</v>
      </c>
      <c r="J383" s="81">
        <v>0</v>
      </c>
      <c r="K383" s="81">
        <v>0</v>
      </c>
      <c r="L383" s="81">
        <v>0</v>
      </c>
      <c r="M383" s="81">
        <v>0</v>
      </c>
      <c r="N383" s="81">
        <v>0</v>
      </c>
    </row>
    <row r="384" spans="1:14">
      <c r="A384" s="81" t="s">
        <v>1004</v>
      </c>
      <c r="B384" s="81" t="s">
        <v>281</v>
      </c>
      <c r="C384" s="82">
        <v>40645</v>
      </c>
      <c r="D384" s="81" t="s">
        <v>151</v>
      </c>
      <c r="E384" s="77" t="s">
        <v>85</v>
      </c>
      <c r="F384" s="81">
        <v>45</v>
      </c>
      <c r="G384" s="81">
        <v>0</v>
      </c>
      <c r="H384" s="81">
        <v>0</v>
      </c>
      <c r="I384" s="81">
        <v>2</v>
      </c>
      <c r="J384" s="81">
        <v>0</v>
      </c>
      <c r="K384" s="81">
        <v>1</v>
      </c>
      <c r="L384" s="81">
        <v>1</v>
      </c>
      <c r="M384" s="81">
        <v>0</v>
      </c>
      <c r="N384" s="81">
        <v>0</v>
      </c>
    </row>
    <row r="385" spans="1:14">
      <c r="A385" s="81" t="s">
        <v>1004</v>
      </c>
      <c r="B385" s="81" t="s">
        <v>660</v>
      </c>
      <c r="C385" s="82">
        <v>40642</v>
      </c>
      <c r="D385" s="81" t="s">
        <v>606</v>
      </c>
      <c r="E385" s="77" t="s">
        <v>31</v>
      </c>
      <c r="F385" s="81">
        <f>90-58</f>
        <v>32</v>
      </c>
      <c r="G385" s="81">
        <v>0</v>
      </c>
      <c r="H385" s="81">
        <v>0</v>
      </c>
      <c r="I385" s="81">
        <v>3</v>
      </c>
      <c r="J385" s="81">
        <v>3</v>
      </c>
      <c r="K385" s="81">
        <v>2</v>
      </c>
      <c r="L385" s="81">
        <v>2</v>
      </c>
      <c r="M385" s="81">
        <v>0</v>
      </c>
      <c r="N385" s="81">
        <v>0</v>
      </c>
    </row>
    <row r="386" spans="1:14">
      <c r="A386" s="81" t="s">
        <v>1004</v>
      </c>
      <c r="B386" s="81" t="s">
        <v>284</v>
      </c>
      <c r="C386" s="82">
        <v>40639</v>
      </c>
      <c r="D386" s="81" t="s">
        <v>151</v>
      </c>
      <c r="E386" s="77" t="s">
        <v>64</v>
      </c>
      <c r="F386" s="81">
        <v>90</v>
      </c>
      <c r="G386" s="81">
        <v>0</v>
      </c>
      <c r="H386" s="81">
        <v>0</v>
      </c>
      <c r="I386" s="81">
        <v>4</v>
      </c>
      <c r="J386" s="81">
        <v>2</v>
      </c>
      <c r="K386" s="81">
        <v>3</v>
      </c>
      <c r="L386" s="81">
        <v>3</v>
      </c>
      <c r="M386" s="81">
        <v>1</v>
      </c>
      <c r="N386" s="81">
        <v>0</v>
      </c>
    </row>
    <row r="387" spans="1:14">
      <c r="A387" s="81" t="s">
        <v>1004</v>
      </c>
      <c r="B387" s="81" t="s">
        <v>690</v>
      </c>
      <c r="C387" s="82">
        <v>40635</v>
      </c>
      <c r="D387" s="81" t="s">
        <v>606</v>
      </c>
      <c r="E387" s="77" t="s">
        <v>22</v>
      </c>
      <c r="F387" s="81">
        <f>90-60</f>
        <v>30</v>
      </c>
      <c r="G387" s="81">
        <v>0</v>
      </c>
      <c r="H387" s="81">
        <v>0</v>
      </c>
      <c r="I387" s="81">
        <v>2</v>
      </c>
      <c r="J387" s="81">
        <v>0</v>
      </c>
      <c r="K387" s="81">
        <v>1</v>
      </c>
      <c r="L387" s="81">
        <v>2</v>
      </c>
      <c r="M387" s="81">
        <v>0</v>
      </c>
      <c r="N387" s="81">
        <v>0</v>
      </c>
    </row>
    <row r="388" spans="1:14">
      <c r="A388" s="81" t="s">
        <v>1004</v>
      </c>
      <c r="B388" s="81" t="s">
        <v>616</v>
      </c>
      <c r="C388" s="82">
        <v>40622</v>
      </c>
      <c r="D388" s="81" t="s">
        <v>606</v>
      </c>
      <c r="E388" s="77" t="s">
        <v>19</v>
      </c>
      <c r="F388" s="81">
        <v>69</v>
      </c>
      <c r="G388" s="81">
        <v>0</v>
      </c>
      <c r="H388" s="81">
        <v>0</v>
      </c>
      <c r="I388" s="81">
        <v>0</v>
      </c>
      <c r="J388" s="81">
        <v>0</v>
      </c>
      <c r="K388" s="81">
        <v>2</v>
      </c>
      <c r="L388" s="81">
        <v>2</v>
      </c>
      <c r="M388" s="81">
        <v>0</v>
      </c>
      <c r="N388" s="81">
        <v>0</v>
      </c>
    </row>
    <row r="389" spans="1:14">
      <c r="A389" s="81" t="s">
        <v>1004</v>
      </c>
      <c r="B389" s="81" t="s">
        <v>674</v>
      </c>
      <c r="C389" s="82">
        <v>40618</v>
      </c>
      <c r="D389" s="81" t="s">
        <v>151</v>
      </c>
      <c r="E389" s="77" t="s">
        <v>171</v>
      </c>
      <c r="F389" s="81">
        <f>90-67</f>
        <v>23</v>
      </c>
      <c r="G389" s="81">
        <v>0</v>
      </c>
      <c r="H389" s="81">
        <v>0</v>
      </c>
      <c r="I389" s="81">
        <v>2</v>
      </c>
      <c r="J389" s="81">
        <v>1</v>
      </c>
      <c r="K389" s="81">
        <v>0</v>
      </c>
      <c r="L389" s="81">
        <v>0</v>
      </c>
      <c r="M389" s="81">
        <v>0</v>
      </c>
      <c r="N389" s="81">
        <v>0</v>
      </c>
    </row>
    <row r="390" spans="1:14">
      <c r="A390" s="81" t="s">
        <v>1004</v>
      </c>
      <c r="B390" s="81" t="s">
        <v>1109</v>
      </c>
      <c r="C390" s="82">
        <v>40609</v>
      </c>
      <c r="D390" s="81" t="s">
        <v>606</v>
      </c>
      <c r="E390" s="77" t="s">
        <v>107</v>
      </c>
      <c r="F390" s="81">
        <v>90</v>
      </c>
      <c r="G390" s="81">
        <v>0</v>
      </c>
      <c r="H390" s="81">
        <v>0</v>
      </c>
      <c r="I390" s="81">
        <v>2</v>
      </c>
      <c r="J390" s="81">
        <v>1</v>
      </c>
      <c r="K390" s="81">
        <v>1</v>
      </c>
      <c r="L390" s="81">
        <v>0</v>
      </c>
      <c r="M390" s="81">
        <v>0</v>
      </c>
      <c r="N390" s="81">
        <v>0</v>
      </c>
    </row>
    <row r="391" spans="1:14">
      <c r="A391" s="81" t="s">
        <v>1004</v>
      </c>
      <c r="B391" s="81" t="s">
        <v>284</v>
      </c>
      <c r="C391" s="82">
        <v>40603</v>
      </c>
      <c r="D391" s="81" t="s">
        <v>606</v>
      </c>
      <c r="E391" s="77" t="s">
        <v>63</v>
      </c>
      <c r="F391" s="81">
        <v>90</v>
      </c>
      <c r="G391" s="81">
        <v>0</v>
      </c>
      <c r="H391" s="81">
        <v>0</v>
      </c>
      <c r="I391" s="81">
        <v>3</v>
      </c>
      <c r="J391" s="81">
        <v>0</v>
      </c>
      <c r="K391" s="81">
        <v>1</v>
      </c>
      <c r="L391" s="81">
        <v>1</v>
      </c>
      <c r="M391" s="81">
        <v>0</v>
      </c>
      <c r="N391" s="81">
        <v>0</v>
      </c>
    </row>
    <row r="392" spans="1:14">
      <c r="A392" s="81" t="s">
        <v>1004</v>
      </c>
      <c r="B392" s="81" t="s">
        <v>673</v>
      </c>
      <c r="C392" s="82">
        <v>40596</v>
      </c>
      <c r="D392" s="81" t="s">
        <v>151</v>
      </c>
      <c r="E392" s="77" t="s">
        <v>82</v>
      </c>
      <c r="F392" s="81">
        <v>90</v>
      </c>
      <c r="G392" s="81">
        <v>0</v>
      </c>
      <c r="H392" s="81">
        <v>0</v>
      </c>
      <c r="I392" s="81">
        <v>7</v>
      </c>
      <c r="J392" s="81">
        <v>5</v>
      </c>
      <c r="K392" s="81">
        <v>1</v>
      </c>
      <c r="L392" s="81">
        <v>2</v>
      </c>
      <c r="M392" s="81">
        <v>1</v>
      </c>
      <c r="N392" s="81">
        <v>0</v>
      </c>
    </row>
    <row r="393" spans="1:14">
      <c r="A393" s="81" t="s">
        <v>1004</v>
      </c>
      <c r="B393" s="81" t="s">
        <v>614</v>
      </c>
      <c r="C393" s="82">
        <v>40588</v>
      </c>
      <c r="D393" s="81" t="s">
        <v>606</v>
      </c>
      <c r="E393" s="77" t="s">
        <v>33</v>
      </c>
      <c r="F393" s="81">
        <v>70</v>
      </c>
      <c r="G393" s="81">
        <v>0</v>
      </c>
      <c r="H393" s="81">
        <v>0</v>
      </c>
      <c r="I393" s="81">
        <v>3</v>
      </c>
      <c r="J393" s="81">
        <v>0</v>
      </c>
      <c r="K393" s="81">
        <v>2</v>
      </c>
      <c r="L393" s="81">
        <v>0</v>
      </c>
      <c r="M393" s="81">
        <v>0</v>
      </c>
      <c r="N393" s="81">
        <v>0</v>
      </c>
    </row>
    <row r="394" spans="1:14">
      <c r="A394" s="81" t="s">
        <v>1004</v>
      </c>
      <c r="B394" s="81" t="s">
        <v>199</v>
      </c>
      <c r="C394" s="82">
        <v>40580</v>
      </c>
      <c r="D394" s="81" t="s">
        <v>606</v>
      </c>
      <c r="E394" s="77" t="s">
        <v>64</v>
      </c>
      <c r="F394" s="81">
        <v>65</v>
      </c>
      <c r="G394" s="81">
        <v>0</v>
      </c>
      <c r="H394" s="81">
        <v>0</v>
      </c>
      <c r="I394" s="81">
        <v>2</v>
      </c>
      <c r="J394" s="81">
        <v>0</v>
      </c>
      <c r="K394" s="81">
        <v>1</v>
      </c>
      <c r="L394" s="81">
        <v>1</v>
      </c>
      <c r="M394" s="81">
        <v>0</v>
      </c>
      <c r="N394" s="81">
        <v>0</v>
      </c>
    </row>
    <row r="395" spans="1:14">
      <c r="A395" s="81" t="s">
        <v>1145</v>
      </c>
      <c r="B395" s="81" t="s">
        <v>613</v>
      </c>
      <c r="C395" s="82">
        <v>40569</v>
      </c>
      <c r="D395" s="81" t="s">
        <v>606</v>
      </c>
      <c r="E395" s="77" t="s">
        <v>31</v>
      </c>
      <c r="F395" s="81">
        <v>90</v>
      </c>
      <c r="G395" s="81">
        <v>0</v>
      </c>
      <c r="H395" s="81">
        <v>0</v>
      </c>
      <c r="I395" s="81">
        <v>5</v>
      </c>
      <c r="J395" s="81">
        <v>0</v>
      </c>
      <c r="K395" s="81">
        <v>2</v>
      </c>
      <c r="L395" s="81">
        <v>2</v>
      </c>
      <c r="M395" s="81">
        <v>0</v>
      </c>
      <c r="N395" s="81">
        <v>0</v>
      </c>
    </row>
    <row r="396" spans="1:14">
      <c r="A396" s="81" t="s">
        <v>1145</v>
      </c>
      <c r="B396" s="81" t="s">
        <v>622</v>
      </c>
      <c r="C396" s="82">
        <v>40565</v>
      </c>
      <c r="D396" s="81" t="s">
        <v>606</v>
      </c>
      <c r="E396" s="77" t="s">
        <v>67</v>
      </c>
      <c r="F396" s="81">
        <v>90</v>
      </c>
      <c r="G396" s="81">
        <v>2</v>
      </c>
      <c r="H396" s="81">
        <v>0</v>
      </c>
      <c r="I396" s="81">
        <v>5</v>
      </c>
      <c r="J396" s="81">
        <v>4</v>
      </c>
      <c r="K396" s="81">
        <v>6</v>
      </c>
      <c r="L396" s="81">
        <v>1</v>
      </c>
      <c r="M396" s="81">
        <v>1</v>
      </c>
      <c r="N396" s="81">
        <v>0</v>
      </c>
    </row>
    <row r="397" spans="1:14">
      <c r="A397" s="81" t="s">
        <v>1145</v>
      </c>
      <c r="B397" s="81" t="s">
        <v>623</v>
      </c>
      <c r="C397" s="82">
        <v>40559</v>
      </c>
      <c r="D397" s="81" t="s">
        <v>606</v>
      </c>
      <c r="E397" s="77" t="s">
        <v>53</v>
      </c>
      <c r="F397" s="81">
        <v>90</v>
      </c>
      <c r="G397" s="81">
        <v>0</v>
      </c>
      <c r="H397" s="81">
        <v>0</v>
      </c>
      <c r="I397" s="81">
        <v>8</v>
      </c>
      <c r="J397" s="81">
        <v>3</v>
      </c>
      <c r="K397" s="81">
        <v>4</v>
      </c>
      <c r="L397" s="81">
        <v>3</v>
      </c>
      <c r="M397" s="81">
        <v>1</v>
      </c>
      <c r="N397" s="81">
        <v>0</v>
      </c>
    </row>
    <row r="398" spans="1:14">
      <c r="A398" s="81" t="s">
        <v>1145</v>
      </c>
      <c r="B398" s="81" t="s">
        <v>1109</v>
      </c>
      <c r="C398" s="82">
        <v>40555</v>
      </c>
      <c r="D398" s="81" t="s">
        <v>606</v>
      </c>
      <c r="E398" s="77" t="s">
        <v>85</v>
      </c>
      <c r="F398" s="81">
        <v>90</v>
      </c>
      <c r="G398" s="81">
        <v>1</v>
      </c>
      <c r="H398" s="81">
        <v>0</v>
      </c>
      <c r="I398" s="81">
        <v>5</v>
      </c>
      <c r="J398" s="81">
        <v>2</v>
      </c>
      <c r="K398" s="81">
        <v>4</v>
      </c>
      <c r="L398" s="81">
        <v>1</v>
      </c>
      <c r="M398" s="81">
        <v>1</v>
      </c>
      <c r="N398" s="81">
        <v>0</v>
      </c>
    </row>
    <row r="399" spans="1:14">
      <c r="A399" s="81" t="s">
        <v>1145</v>
      </c>
      <c r="B399" s="81" t="s">
        <v>281</v>
      </c>
      <c r="C399" s="82">
        <v>40552</v>
      </c>
      <c r="D399" s="81" t="s">
        <v>604</v>
      </c>
      <c r="E399" s="77" t="s">
        <v>17</v>
      </c>
      <c r="F399" s="81">
        <v>76</v>
      </c>
      <c r="G399" s="81">
        <v>0</v>
      </c>
      <c r="H399" s="81">
        <v>0</v>
      </c>
      <c r="I399" s="81">
        <v>3</v>
      </c>
      <c r="J399" s="81">
        <v>1</v>
      </c>
      <c r="K399" s="81">
        <v>0</v>
      </c>
      <c r="L399" s="81">
        <v>4</v>
      </c>
      <c r="M399" s="81">
        <v>0</v>
      </c>
      <c r="N399" s="81">
        <v>0</v>
      </c>
    </row>
    <row r="400" spans="1:14">
      <c r="A400" s="81" t="s">
        <v>1145</v>
      </c>
      <c r="B400" s="81" t="s">
        <v>650</v>
      </c>
      <c r="C400" s="82">
        <v>40548</v>
      </c>
      <c r="D400" s="81" t="s">
        <v>606</v>
      </c>
      <c r="E400" s="77" t="s">
        <v>74</v>
      </c>
      <c r="F400" s="81">
        <v>90</v>
      </c>
      <c r="G400" s="81">
        <v>0</v>
      </c>
      <c r="H400" s="81">
        <v>0</v>
      </c>
      <c r="I400" s="81">
        <v>5</v>
      </c>
      <c r="J400" s="81">
        <v>1</v>
      </c>
      <c r="K400" s="81">
        <v>1</v>
      </c>
      <c r="L400" s="81">
        <v>4</v>
      </c>
      <c r="M400" s="81">
        <v>0</v>
      </c>
      <c r="N400" s="81">
        <v>0</v>
      </c>
    </row>
    <row r="401" spans="1:14">
      <c r="A401" s="81" t="s">
        <v>1145</v>
      </c>
      <c r="B401" s="81" t="s">
        <v>637</v>
      </c>
      <c r="C401" s="82">
        <v>40544</v>
      </c>
      <c r="D401" s="81" t="s">
        <v>606</v>
      </c>
      <c r="E401" s="77" t="s">
        <v>63</v>
      </c>
      <c r="F401" s="81">
        <v>90</v>
      </c>
      <c r="G401" s="81">
        <v>1</v>
      </c>
      <c r="H401" s="81">
        <v>0</v>
      </c>
      <c r="I401" s="81">
        <v>6</v>
      </c>
      <c r="J401" s="81">
        <v>1</v>
      </c>
      <c r="K401" s="81">
        <v>0</v>
      </c>
      <c r="L401" s="81">
        <v>3</v>
      </c>
      <c r="M401" s="81">
        <v>0</v>
      </c>
      <c r="N401" s="81">
        <v>0</v>
      </c>
    </row>
    <row r="402" spans="1:14">
      <c r="A402" s="81" t="s">
        <v>1145</v>
      </c>
      <c r="B402" s="81" t="s">
        <v>635</v>
      </c>
      <c r="C402" s="82">
        <v>40541</v>
      </c>
      <c r="D402" s="81" t="s">
        <v>606</v>
      </c>
      <c r="E402" s="77" t="s">
        <v>64</v>
      </c>
      <c r="F402" s="81">
        <v>90</v>
      </c>
      <c r="G402" s="81">
        <v>0</v>
      </c>
      <c r="H402" s="81">
        <v>0</v>
      </c>
      <c r="I402" s="81">
        <v>1</v>
      </c>
      <c r="J402" s="81">
        <v>0</v>
      </c>
      <c r="K402" s="81">
        <v>0</v>
      </c>
      <c r="L402" s="81">
        <v>0</v>
      </c>
      <c r="M402" s="81">
        <v>0</v>
      </c>
      <c r="N402" s="81">
        <v>0</v>
      </c>
    </row>
    <row r="403" spans="1:14">
      <c r="A403" s="81" t="s">
        <v>1145</v>
      </c>
      <c r="B403" s="81" t="s">
        <v>958</v>
      </c>
      <c r="C403" s="82">
        <v>40527</v>
      </c>
      <c r="D403" s="81" t="s">
        <v>577</v>
      </c>
      <c r="E403" s="77" t="s">
        <v>33</v>
      </c>
      <c r="F403" s="81">
        <v>0</v>
      </c>
      <c r="G403" s="81"/>
      <c r="H403" s="81"/>
      <c r="I403" s="81"/>
      <c r="J403" s="81"/>
      <c r="K403" s="81"/>
      <c r="L403" s="81"/>
      <c r="M403" s="81"/>
      <c r="N403" s="81"/>
    </row>
    <row r="404" spans="1:14">
      <c r="A404" s="81" t="s">
        <v>1145</v>
      </c>
      <c r="B404" s="81" t="s">
        <v>636</v>
      </c>
      <c r="C404" s="82">
        <v>40523</v>
      </c>
      <c r="D404" s="81" t="s">
        <v>606</v>
      </c>
      <c r="E404" s="77" t="s">
        <v>74</v>
      </c>
      <c r="F404" s="81">
        <v>90</v>
      </c>
      <c r="G404" s="81">
        <v>0</v>
      </c>
      <c r="H404" s="81">
        <v>0</v>
      </c>
      <c r="I404" s="81">
        <v>5</v>
      </c>
      <c r="J404" s="81">
        <v>2</v>
      </c>
      <c r="K404" s="81">
        <v>2</v>
      </c>
      <c r="L404" s="81">
        <v>2</v>
      </c>
      <c r="M404" s="81">
        <v>0</v>
      </c>
      <c r="N404" s="81">
        <v>0</v>
      </c>
    </row>
    <row r="405" spans="1:14">
      <c r="A405" s="81" t="s">
        <v>1145</v>
      </c>
      <c r="B405" s="81" t="s">
        <v>624</v>
      </c>
      <c r="C405" s="82">
        <v>40510</v>
      </c>
      <c r="D405" s="81" t="s">
        <v>606</v>
      </c>
      <c r="E405" s="77" t="s">
        <v>85</v>
      </c>
      <c r="F405" s="81">
        <v>90</v>
      </c>
      <c r="G405" s="81">
        <v>0</v>
      </c>
      <c r="H405" s="81">
        <v>0</v>
      </c>
      <c r="I405" s="81">
        <v>4</v>
      </c>
      <c r="J405" s="81">
        <v>1</v>
      </c>
      <c r="K405" s="81">
        <v>3</v>
      </c>
      <c r="L405" s="81">
        <v>2</v>
      </c>
      <c r="M405" s="81">
        <v>0</v>
      </c>
      <c r="N405" s="81">
        <v>0</v>
      </c>
    </row>
    <row r="406" spans="1:14">
      <c r="A406" s="81" t="s">
        <v>1145</v>
      </c>
      <c r="B406" s="81" t="s">
        <v>658</v>
      </c>
      <c r="C406" s="82">
        <v>40502</v>
      </c>
      <c r="D406" s="81" t="s">
        <v>606</v>
      </c>
      <c r="E406" s="77" t="s">
        <v>59</v>
      </c>
      <c r="F406" s="81">
        <v>84</v>
      </c>
      <c r="G406" s="81">
        <v>0</v>
      </c>
      <c r="H406" s="81">
        <v>0</v>
      </c>
      <c r="I406" s="81">
        <v>6</v>
      </c>
      <c r="J406" s="81">
        <v>2</v>
      </c>
      <c r="K406" s="81">
        <v>0</v>
      </c>
      <c r="L406" s="81">
        <v>0</v>
      </c>
      <c r="M406" s="81">
        <v>0</v>
      </c>
      <c r="N406" s="81">
        <v>0</v>
      </c>
    </row>
    <row r="407" spans="1:14">
      <c r="A407" s="81" t="s">
        <v>462</v>
      </c>
      <c r="B407" s="81" t="s">
        <v>96</v>
      </c>
      <c r="C407" s="82">
        <v>40499</v>
      </c>
      <c r="D407" s="81" t="s">
        <v>78</v>
      </c>
      <c r="E407" s="77" t="s">
        <v>194</v>
      </c>
      <c r="F407" s="81">
        <f>90-45</f>
        <v>45</v>
      </c>
      <c r="G407" s="81">
        <v>0</v>
      </c>
      <c r="H407" s="81">
        <v>0</v>
      </c>
      <c r="I407" s="81">
        <v>0</v>
      </c>
      <c r="J407" s="81">
        <v>0</v>
      </c>
      <c r="K407" s="81">
        <v>0</v>
      </c>
      <c r="L407" s="81">
        <v>0</v>
      </c>
      <c r="M407" s="81">
        <v>0</v>
      </c>
      <c r="N407" s="81">
        <v>0</v>
      </c>
    </row>
    <row r="408" spans="1:14">
      <c r="A408" s="81" t="s">
        <v>1145</v>
      </c>
      <c r="B408" s="81" t="s">
        <v>690</v>
      </c>
      <c r="C408" s="82">
        <v>40495</v>
      </c>
      <c r="D408" s="81" t="s">
        <v>606</v>
      </c>
      <c r="E408" s="77" t="s">
        <v>158</v>
      </c>
      <c r="F408" s="81">
        <v>90</v>
      </c>
      <c r="G408" s="81">
        <v>0</v>
      </c>
      <c r="H408" s="81">
        <v>0</v>
      </c>
      <c r="I408" s="81">
        <v>1</v>
      </c>
      <c r="J408" s="81">
        <v>0</v>
      </c>
      <c r="K408" s="81">
        <v>2</v>
      </c>
      <c r="L408" s="81">
        <v>2</v>
      </c>
      <c r="M408" s="81">
        <v>1</v>
      </c>
      <c r="N408" s="81">
        <v>0</v>
      </c>
    </row>
    <row r="409" spans="1:14">
      <c r="A409" s="81" t="s">
        <v>1145</v>
      </c>
      <c r="B409" s="81" t="s">
        <v>659</v>
      </c>
      <c r="C409" s="82">
        <v>40492</v>
      </c>
      <c r="D409" s="81" t="s">
        <v>606</v>
      </c>
      <c r="E409" s="77" t="s">
        <v>22</v>
      </c>
      <c r="F409" s="81">
        <v>90</v>
      </c>
      <c r="G409" s="81">
        <v>1</v>
      </c>
      <c r="H409" s="81">
        <v>0</v>
      </c>
      <c r="I409" s="81">
        <v>3</v>
      </c>
      <c r="J409" s="81">
        <v>1</v>
      </c>
      <c r="K409" s="81">
        <v>1</v>
      </c>
      <c r="L409" s="81">
        <v>2</v>
      </c>
      <c r="M409" s="81">
        <v>0</v>
      </c>
      <c r="N409" s="81">
        <v>0</v>
      </c>
    </row>
    <row r="410" spans="1:14">
      <c r="A410" s="81" t="s">
        <v>1145</v>
      </c>
      <c r="B410" s="81" t="s">
        <v>153</v>
      </c>
      <c r="C410" s="82">
        <v>40489</v>
      </c>
      <c r="D410" s="81" t="s">
        <v>606</v>
      </c>
      <c r="E410" s="77" t="s">
        <v>19</v>
      </c>
      <c r="F410" s="81">
        <v>87</v>
      </c>
      <c r="G410" s="81">
        <v>2</v>
      </c>
      <c r="H410" s="81">
        <v>0</v>
      </c>
      <c r="I410" s="81">
        <v>4</v>
      </c>
      <c r="J410" s="81">
        <v>2</v>
      </c>
      <c r="K410" s="81">
        <v>5</v>
      </c>
      <c r="L410" s="81">
        <v>2</v>
      </c>
      <c r="M410" s="81">
        <v>0</v>
      </c>
      <c r="N410" s="81">
        <v>0</v>
      </c>
    </row>
    <row r="411" spans="1:14">
      <c r="A411" s="81" t="s">
        <v>1145</v>
      </c>
      <c r="B411" s="81" t="s">
        <v>649</v>
      </c>
      <c r="C411" s="82">
        <v>40482</v>
      </c>
      <c r="D411" s="81" t="s">
        <v>606</v>
      </c>
      <c r="E411" s="77" t="s">
        <v>24</v>
      </c>
      <c r="F411" s="81">
        <v>90</v>
      </c>
      <c r="G411" s="81">
        <v>0</v>
      </c>
      <c r="H411" s="81">
        <v>1</v>
      </c>
      <c r="I411" s="81">
        <v>4</v>
      </c>
      <c r="J411" s="81">
        <v>1</v>
      </c>
      <c r="K411" s="81">
        <v>2</v>
      </c>
      <c r="L411" s="81">
        <v>1</v>
      </c>
      <c r="M411" s="81">
        <v>0</v>
      </c>
      <c r="N411" s="81">
        <v>0</v>
      </c>
    </row>
    <row r="412" spans="1:14">
      <c r="A412" s="81" t="s">
        <v>1145</v>
      </c>
      <c r="B412" s="81" t="s">
        <v>628</v>
      </c>
      <c r="C412" s="82">
        <v>40475</v>
      </c>
      <c r="D412" s="81" t="s">
        <v>606</v>
      </c>
      <c r="E412" s="77" t="s">
        <v>63</v>
      </c>
      <c r="F412" s="81">
        <v>90</v>
      </c>
      <c r="G412" s="81">
        <v>1</v>
      </c>
      <c r="H412" s="81">
        <v>0</v>
      </c>
      <c r="I412" s="81">
        <v>5</v>
      </c>
      <c r="J412" s="81">
        <v>2</v>
      </c>
      <c r="K412" s="81">
        <v>3</v>
      </c>
      <c r="L412" s="81">
        <v>1</v>
      </c>
      <c r="M412" s="81">
        <v>0</v>
      </c>
      <c r="N412" s="81">
        <v>0</v>
      </c>
    </row>
    <row r="413" spans="1:14">
      <c r="A413" s="81" t="s">
        <v>1145</v>
      </c>
      <c r="B413" s="81" t="s">
        <v>618</v>
      </c>
      <c r="C413" s="82">
        <v>40468</v>
      </c>
      <c r="D413" s="81" t="s">
        <v>606</v>
      </c>
      <c r="E413" s="77" t="s">
        <v>158</v>
      </c>
      <c r="F413" s="81">
        <v>90</v>
      </c>
      <c r="G413" s="81">
        <v>0</v>
      </c>
      <c r="H413" s="81">
        <v>0</v>
      </c>
      <c r="I413" s="81">
        <v>6</v>
      </c>
      <c r="J413" s="81">
        <v>2</v>
      </c>
      <c r="K413" s="81">
        <v>2</v>
      </c>
      <c r="L413" s="81">
        <v>1</v>
      </c>
      <c r="M413" s="81">
        <v>1</v>
      </c>
      <c r="N413" s="81">
        <v>0</v>
      </c>
    </row>
    <row r="414" spans="1:14">
      <c r="A414" s="81" t="s">
        <v>1145</v>
      </c>
      <c r="B414" s="81" t="s">
        <v>1112</v>
      </c>
      <c r="C414" s="82">
        <v>40454</v>
      </c>
      <c r="D414" s="81" t="s">
        <v>606</v>
      </c>
      <c r="E414" s="77" t="s">
        <v>40</v>
      </c>
      <c r="F414" s="81">
        <v>9</v>
      </c>
      <c r="G414" s="81">
        <v>0</v>
      </c>
      <c r="H414" s="81">
        <v>0</v>
      </c>
      <c r="I414" s="81">
        <v>0</v>
      </c>
      <c r="J414" s="81">
        <v>0</v>
      </c>
      <c r="K414" s="81">
        <v>0</v>
      </c>
      <c r="L414" s="81">
        <v>0</v>
      </c>
      <c r="M414" s="81">
        <v>0</v>
      </c>
      <c r="N414" s="81">
        <v>0</v>
      </c>
    </row>
    <row r="415" spans="1:14">
      <c r="A415" s="81" t="s">
        <v>1145</v>
      </c>
      <c r="B415" s="81" t="s">
        <v>983</v>
      </c>
      <c r="C415" s="82">
        <v>40451</v>
      </c>
      <c r="D415" s="81" t="s">
        <v>577</v>
      </c>
      <c r="E415" s="77" t="s">
        <v>33</v>
      </c>
      <c r="F415" s="81">
        <v>90</v>
      </c>
      <c r="G415" s="81">
        <v>0</v>
      </c>
      <c r="H415" s="81">
        <v>0</v>
      </c>
      <c r="I415" s="81">
        <v>3</v>
      </c>
      <c r="J415" s="81">
        <v>1</v>
      </c>
      <c r="K415" s="81">
        <v>2</v>
      </c>
      <c r="L415" s="81">
        <v>3</v>
      </c>
      <c r="M415" s="81">
        <v>0</v>
      </c>
      <c r="N415" s="81">
        <v>0</v>
      </c>
    </row>
    <row r="416" spans="1:14">
      <c r="A416" s="81" t="s">
        <v>1145</v>
      </c>
      <c r="B416" s="81" t="s">
        <v>657</v>
      </c>
      <c r="C416" s="82">
        <v>40446</v>
      </c>
      <c r="D416" s="81" t="s">
        <v>606</v>
      </c>
      <c r="E416" s="77" t="s">
        <v>53</v>
      </c>
      <c r="F416" s="81">
        <v>90</v>
      </c>
      <c r="G416" s="81">
        <v>0</v>
      </c>
      <c r="H416" s="81">
        <v>1</v>
      </c>
      <c r="I416" s="81">
        <v>2</v>
      </c>
      <c r="J416" s="81">
        <v>1</v>
      </c>
      <c r="K416" s="81">
        <v>2</v>
      </c>
      <c r="L416" s="81">
        <v>2</v>
      </c>
      <c r="M416" s="81">
        <v>1</v>
      </c>
      <c r="N416" s="81">
        <v>0</v>
      </c>
    </row>
    <row r="417" spans="1:14">
      <c r="A417" s="81" t="s">
        <v>1145</v>
      </c>
      <c r="B417" s="81" t="s">
        <v>281</v>
      </c>
      <c r="C417" s="82">
        <v>40440</v>
      </c>
      <c r="D417" s="81" t="s">
        <v>606</v>
      </c>
      <c r="E417" s="77" t="s">
        <v>69</v>
      </c>
      <c r="F417" s="81">
        <v>90</v>
      </c>
      <c r="G417" s="81">
        <v>0</v>
      </c>
      <c r="H417" s="81">
        <v>0</v>
      </c>
      <c r="I417" s="81">
        <v>2</v>
      </c>
      <c r="J417" s="81">
        <v>0</v>
      </c>
      <c r="K417" s="81">
        <v>0</v>
      </c>
      <c r="L417" s="81">
        <v>3</v>
      </c>
      <c r="M417" s="81">
        <v>0</v>
      </c>
      <c r="N417" s="81">
        <v>0</v>
      </c>
    </row>
    <row r="418" spans="1:14">
      <c r="A418" s="81" t="s">
        <v>1145</v>
      </c>
      <c r="B418" s="81" t="s">
        <v>609</v>
      </c>
      <c r="C418" s="82">
        <v>40433</v>
      </c>
      <c r="D418" s="81" t="s">
        <v>606</v>
      </c>
      <c r="E418" s="77" t="s">
        <v>33</v>
      </c>
      <c r="F418" s="81">
        <v>90</v>
      </c>
      <c r="G418" s="81">
        <v>0</v>
      </c>
      <c r="H418" s="81">
        <v>0</v>
      </c>
      <c r="I418" s="81">
        <v>4</v>
      </c>
      <c r="J418" s="81">
        <v>2</v>
      </c>
      <c r="K418" s="81">
        <v>3</v>
      </c>
      <c r="L418" s="81">
        <v>1</v>
      </c>
      <c r="M418" s="81">
        <v>0</v>
      </c>
      <c r="N418" s="81">
        <v>0</v>
      </c>
    </row>
    <row r="419" spans="1:14">
      <c r="A419" s="81" t="s">
        <v>462</v>
      </c>
      <c r="B419" s="81" t="s">
        <v>273</v>
      </c>
      <c r="C419" s="82">
        <v>40428</v>
      </c>
      <c r="D419" s="81" t="s">
        <v>78</v>
      </c>
      <c r="E419" s="77" t="s">
        <v>430</v>
      </c>
      <c r="F419" s="81">
        <v>0</v>
      </c>
      <c r="G419" s="81"/>
      <c r="H419" s="81"/>
      <c r="I419" s="81"/>
      <c r="J419" s="81"/>
      <c r="K419" s="81"/>
      <c r="L419" s="81"/>
      <c r="M419" s="81"/>
      <c r="N419" s="81"/>
    </row>
    <row r="420" spans="1:14">
      <c r="A420" s="81" t="s">
        <v>462</v>
      </c>
      <c r="B420" s="81" t="s">
        <v>682</v>
      </c>
      <c r="C420" s="82">
        <v>40424</v>
      </c>
      <c r="D420" s="81" t="s">
        <v>494</v>
      </c>
      <c r="E420" s="77" t="s">
        <v>95</v>
      </c>
      <c r="F420" s="81">
        <v>56</v>
      </c>
      <c r="G420" s="81">
        <v>2</v>
      </c>
      <c r="H420" s="81">
        <v>0</v>
      </c>
      <c r="I420" s="81">
        <v>2</v>
      </c>
      <c r="J420" s="81">
        <v>2</v>
      </c>
      <c r="K420" s="81">
        <v>0</v>
      </c>
      <c r="L420" s="81">
        <v>0</v>
      </c>
      <c r="M420" s="81">
        <v>0</v>
      </c>
      <c r="N420" s="81">
        <v>0</v>
      </c>
    </row>
    <row r="421" spans="1:14">
      <c r="A421" s="81" t="s">
        <v>1145</v>
      </c>
      <c r="B421" s="81" t="s">
        <v>638</v>
      </c>
      <c r="C421" s="82">
        <v>40419</v>
      </c>
      <c r="D421" s="81" t="s">
        <v>606</v>
      </c>
      <c r="E421" s="77" t="s">
        <v>31</v>
      </c>
      <c r="F421" s="81">
        <v>88</v>
      </c>
      <c r="G421" s="81">
        <v>1</v>
      </c>
      <c r="H421" s="81">
        <v>0</v>
      </c>
      <c r="I421" s="81">
        <v>5</v>
      </c>
      <c r="J421" s="81">
        <v>3</v>
      </c>
      <c r="K421" s="81">
        <v>3</v>
      </c>
      <c r="L421" s="81">
        <v>2</v>
      </c>
      <c r="M421" s="81">
        <v>0</v>
      </c>
      <c r="N421" s="81">
        <v>0</v>
      </c>
    </row>
    <row r="422" spans="1:14">
      <c r="A422" s="81" t="s">
        <v>1145</v>
      </c>
      <c r="B422" s="81" t="s">
        <v>611</v>
      </c>
      <c r="C422" s="82">
        <v>40413</v>
      </c>
      <c r="D422" s="81" t="s">
        <v>606</v>
      </c>
      <c r="E422" s="77" t="s">
        <v>29</v>
      </c>
      <c r="F422" s="81">
        <v>77</v>
      </c>
      <c r="G422" s="81">
        <v>0</v>
      </c>
      <c r="H422" s="81">
        <v>0</v>
      </c>
      <c r="I422" s="81">
        <v>3</v>
      </c>
      <c r="J422" s="81">
        <v>1</v>
      </c>
      <c r="K422" s="81">
        <v>0</v>
      </c>
      <c r="L422" s="81">
        <v>5</v>
      </c>
      <c r="M422" s="81">
        <v>0</v>
      </c>
      <c r="N422" s="81">
        <v>0</v>
      </c>
    </row>
    <row r="423" spans="1:14">
      <c r="A423" s="81" t="s">
        <v>1145</v>
      </c>
      <c r="B423" s="81" t="s">
        <v>1156</v>
      </c>
      <c r="C423" s="82">
        <v>40409</v>
      </c>
      <c r="D423" s="81" t="s">
        <v>577</v>
      </c>
      <c r="E423" s="77" t="s">
        <v>31</v>
      </c>
      <c r="F423" s="81">
        <f>90-45</f>
        <v>45</v>
      </c>
      <c r="G423" s="81">
        <v>0</v>
      </c>
      <c r="H423" s="81">
        <v>0</v>
      </c>
      <c r="I423" s="81">
        <v>0</v>
      </c>
      <c r="J423" s="81">
        <v>0</v>
      </c>
      <c r="K423" s="81">
        <v>0</v>
      </c>
      <c r="L423" s="81">
        <v>0</v>
      </c>
      <c r="M423" s="81">
        <v>0</v>
      </c>
      <c r="N423" s="81">
        <v>0</v>
      </c>
    </row>
    <row r="424" spans="1:14">
      <c r="A424" s="81" t="s">
        <v>1145</v>
      </c>
      <c r="B424" s="81" t="s">
        <v>169</v>
      </c>
      <c r="C424" s="82">
        <v>40405</v>
      </c>
      <c r="D424" s="81" t="s">
        <v>606</v>
      </c>
      <c r="E424" s="77" t="s">
        <v>22</v>
      </c>
      <c r="F424" s="81">
        <f>90-73</f>
        <v>17</v>
      </c>
      <c r="G424" s="81">
        <v>0</v>
      </c>
      <c r="H424" s="81">
        <v>0</v>
      </c>
      <c r="I424" s="81">
        <v>0</v>
      </c>
      <c r="J424" s="81">
        <v>0</v>
      </c>
      <c r="K424" s="81">
        <v>0</v>
      </c>
      <c r="L424" s="81">
        <v>1</v>
      </c>
      <c r="M424" s="81">
        <v>0</v>
      </c>
      <c r="N424" s="81">
        <v>0</v>
      </c>
    </row>
    <row r="425" spans="1:14">
      <c r="A425" s="81" t="s">
        <v>462</v>
      </c>
      <c r="B425" s="81" t="s">
        <v>471</v>
      </c>
      <c r="C425" s="82">
        <v>40370</v>
      </c>
      <c r="D425" s="81" t="s">
        <v>89</v>
      </c>
      <c r="E425" s="77" t="s">
        <v>24</v>
      </c>
      <c r="F425" s="81">
        <f>90-105</f>
        <v>-15</v>
      </c>
      <c r="G425" s="81">
        <v>0</v>
      </c>
      <c r="H425" s="81">
        <v>0</v>
      </c>
      <c r="I425" s="81">
        <v>0</v>
      </c>
      <c r="J425" s="81">
        <v>0</v>
      </c>
      <c r="K425" s="81">
        <v>1</v>
      </c>
      <c r="L425" s="81">
        <v>0</v>
      </c>
      <c r="M425" s="81">
        <v>0</v>
      </c>
      <c r="N425" s="81">
        <v>0</v>
      </c>
    </row>
    <row r="426" spans="1:14">
      <c r="A426" s="81" t="s">
        <v>462</v>
      </c>
      <c r="B426" s="81" t="s">
        <v>88</v>
      </c>
      <c r="C426" s="82">
        <v>40366</v>
      </c>
      <c r="D426" s="81" t="s">
        <v>89</v>
      </c>
      <c r="E426" s="77" t="s">
        <v>24</v>
      </c>
      <c r="F426" s="81">
        <f>90-80</f>
        <v>10</v>
      </c>
      <c r="G426" s="81">
        <v>0</v>
      </c>
      <c r="H426" s="81">
        <v>0</v>
      </c>
      <c r="I426" s="81">
        <v>0</v>
      </c>
      <c r="J426" s="81">
        <v>0</v>
      </c>
      <c r="K426" s="81">
        <v>0</v>
      </c>
      <c r="L426" s="81">
        <v>0</v>
      </c>
      <c r="M426" s="81">
        <v>0</v>
      </c>
      <c r="N426" s="81">
        <v>0</v>
      </c>
    </row>
    <row r="427" spans="1:14">
      <c r="A427" s="81" t="s">
        <v>462</v>
      </c>
      <c r="B427" s="81" t="s">
        <v>1071</v>
      </c>
      <c r="C427" s="82">
        <v>40362</v>
      </c>
      <c r="D427" s="81" t="s">
        <v>89</v>
      </c>
      <c r="E427" s="77" t="s">
        <v>24</v>
      </c>
      <c r="F427" s="81">
        <v>55</v>
      </c>
      <c r="G427" s="81">
        <v>0</v>
      </c>
      <c r="H427" s="81">
        <v>0</v>
      </c>
      <c r="I427" s="81">
        <v>0</v>
      </c>
      <c r="J427" s="81">
        <v>0</v>
      </c>
      <c r="K427" s="81">
        <v>1</v>
      </c>
      <c r="L427" s="81">
        <v>0</v>
      </c>
      <c r="M427" s="81">
        <v>0</v>
      </c>
      <c r="N427" s="81">
        <v>0</v>
      </c>
    </row>
    <row r="428" spans="1:14">
      <c r="A428" s="81" t="s">
        <v>462</v>
      </c>
      <c r="B428" s="81" t="s">
        <v>486</v>
      </c>
      <c r="C428" s="82">
        <v>40358</v>
      </c>
      <c r="D428" s="81" t="s">
        <v>89</v>
      </c>
      <c r="E428" s="77" t="s">
        <v>31</v>
      </c>
      <c r="F428" s="81">
        <v>58</v>
      </c>
      <c r="G428" s="81">
        <v>0</v>
      </c>
      <c r="H428" s="81">
        <v>0</v>
      </c>
      <c r="I428" s="81">
        <v>2</v>
      </c>
      <c r="J428" s="81">
        <v>1</v>
      </c>
      <c r="K428" s="81">
        <v>1</v>
      </c>
      <c r="L428" s="81">
        <v>1</v>
      </c>
      <c r="M428" s="81">
        <v>0</v>
      </c>
      <c r="N428" s="81">
        <v>0</v>
      </c>
    </row>
    <row r="429" spans="1:14">
      <c r="A429" s="81" t="s">
        <v>462</v>
      </c>
      <c r="B429" s="81" t="s">
        <v>269</v>
      </c>
      <c r="C429" s="82">
        <v>40354</v>
      </c>
      <c r="D429" s="81" t="s">
        <v>89</v>
      </c>
      <c r="E429" s="77" t="s">
        <v>38</v>
      </c>
      <c r="F429" s="81">
        <v>54</v>
      </c>
      <c r="G429" s="81">
        <v>0</v>
      </c>
      <c r="H429" s="81">
        <v>0</v>
      </c>
      <c r="I429" s="81">
        <v>2</v>
      </c>
      <c r="J429" s="81">
        <v>0</v>
      </c>
      <c r="K429" s="81">
        <v>2</v>
      </c>
      <c r="L429" s="81">
        <v>0</v>
      </c>
      <c r="M429" s="81">
        <v>0</v>
      </c>
      <c r="N429" s="81">
        <v>0</v>
      </c>
    </row>
    <row r="430" spans="1:14">
      <c r="A430" s="81" t="s">
        <v>462</v>
      </c>
      <c r="B430" s="81" t="s">
        <v>1060</v>
      </c>
      <c r="C430" s="82">
        <v>40350</v>
      </c>
      <c r="D430" s="81" t="s">
        <v>89</v>
      </c>
      <c r="E430" s="77" t="s">
        <v>19</v>
      </c>
      <c r="F430" s="81">
        <v>69</v>
      </c>
      <c r="G430" s="81">
        <v>0</v>
      </c>
      <c r="H430" s="81">
        <v>0</v>
      </c>
      <c r="I430" s="81">
        <v>4</v>
      </c>
      <c r="J430" s="81">
        <v>1</v>
      </c>
      <c r="K430" s="81">
        <v>0</v>
      </c>
      <c r="L430" s="81">
        <v>0</v>
      </c>
      <c r="M430" s="81">
        <v>0</v>
      </c>
      <c r="N430" s="81">
        <v>0</v>
      </c>
    </row>
    <row r="431" spans="1:14">
      <c r="A431" s="81" t="s">
        <v>462</v>
      </c>
      <c r="B431" s="81" t="s">
        <v>787</v>
      </c>
      <c r="C431" s="82">
        <v>40345</v>
      </c>
      <c r="D431" s="81" t="s">
        <v>89</v>
      </c>
      <c r="E431" s="77" t="s">
        <v>64</v>
      </c>
      <c r="F431" s="81">
        <f>90-60</f>
        <v>30</v>
      </c>
      <c r="G431" s="81">
        <v>0</v>
      </c>
      <c r="H431" s="81">
        <v>0</v>
      </c>
      <c r="I431" s="81">
        <v>5</v>
      </c>
      <c r="J431" s="81">
        <v>0</v>
      </c>
      <c r="K431" s="81">
        <v>0</v>
      </c>
      <c r="L431" s="81">
        <v>0</v>
      </c>
      <c r="M431" s="81">
        <v>0</v>
      </c>
      <c r="N431" s="81">
        <v>0</v>
      </c>
    </row>
    <row r="432" spans="1:14">
      <c r="A432" s="81" t="s">
        <v>462</v>
      </c>
      <c r="B432" s="81" t="s">
        <v>706</v>
      </c>
      <c r="C432" s="82">
        <v>40337</v>
      </c>
      <c r="D432" s="81" t="s">
        <v>78</v>
      </c>
      <c r="E432" s="77" t="s">
        <v>374</v>
      </c>
      <c r="F432" s="81">
        <f>90-65</f>
        <v>25</v>
      </c>
      <c r="G432" s="81">
        <v>1</v>
      </c>
      <c r="H432" s="81">
        <v>0</v>
      </c>
      <c r="I432" s="81">
        <v>3</v>
      </c>
      <c r="J432" s="81">
        <v>3</v>
      </c>
      <c r="K432" s="81">
        <v>0</v>
      </c>
      <c r="L432" s="81">
        <v>0</v>
      </c>
      <c r="M432" s="81">
        <v>0</v>
      </c>
      <c r="N432" s="81">
        <v>0</v>
      </c>
    </row>
    <row r="433" spans="1:14">
      <c r="A433" s="81" t="s">
        <v>462</v>
      </c>
      <c r="B433" s="81" t="s">
        <v>786</v>
      </c>
      <c r="C433" s="82">
        <v>40332</v>
      </c>
      <c r="D433" s="81" t="s">
        <v>78</v>
      </c>
      <c r="E433" s="77" t="s">
        <v>31</v>
      </c>
      <c r="F433" s="81">
        <v>0</v>
      </c>
      <c r="G433" s="81"/>
      <c r="H433" s="81"/>
      <c r="I433" s="81"/>
      <c r="J433" s="81"/>
      <c r="K433" s="81"/>
      <c r="L433" s="81"/>
      <c r="M433" s="81"/>
      <c r="N433" s="81"/>
    </row>
    <row r="434" spans="1:14">
      <c r="A434" s="81" t="s">
        <v>462</v>
      </c>
      <c r="B434" s="81" t="s">
        <v>758</v>
      </c>
      <c r="C434" s="82">
        <v>40327</v>
      </c>
      <c r="D434" s="81" t="s">
        <v>78</v>
      </c>
      <c r="E434" s="77" t="s">
        <v>115</v>
      </c>
      <c r="F434" s="81">
        <v>0</v>
      </c>
      <c r="G434" s="81"/>
      <c r="H434" s="81"/>
      <c r="I434" s="81"/>
      <c r="J434" s="81"/>
      <c r="K434" s="81"/>
      <c r="L434" s="81"/>
      <c r="M434" s="81"/>
      <c r="N434" s="81"/>
    </row>
    <row r="435" spans="1:14">
      <c r="A435" s="81" t="s">
        <v>462</v>
      </c>
      <c r="B435" s="81" t="s">
        <v>166</v>
      </c>
      <c r="C435" s="82">
        <v>40240</v>
      </c>
      <c r="D435" s="81" t="s">
        <v>78</v>
      </c>
      <c r="E435" s="77" t="s">
        <v>82</v>
      </c>
      <c r="F435" s="81">
        <f>90-45</f>
        <v>45</v>
      </c>
      <c r="G435" s="81">
        <v>0</v>
      </c>
      <c r="H435" s="81">
        <v>0</v>
      </c>
      <c r="I435" s="81">
        <v>1</v>
      </c>
      <c r="J435" s="81">
        <v>1</v>
      </c>
      <c r="K435" s="81">
        <v>0</v>
      </c>
      <c r="L435" s="81">
        <v>2</v>
      </c>
      <c r="M435" s="81">
        <v>0</v>
      </c>
      <c r="N435" s="81">
        <v>0</v>
      </c>
    </row>
    <row r="436" spans="1:14">
      <c r="A436" s="81" t="s">
        <v>1004</v>
      </c>
      <c r="B436" s="81" t="s">
        <v>473</v>
      </c>
      <c r="C436" s="82">
        <v>41048</v>
      </c>
      <c r="D436" s="81" t="s">
        <v>151</v>
      </c>
      <c r="E436" s="77" t="s">
        <v>1115</v>
      </c>
      <c r="F436" s="81">
        <f>90-83</f>
        <v>7</v>
      </c>
      <c r="G436" s="81">
        <v>0</v>
      </c>
      <c r="H436" s="81">
        <v>0</v>
      </c>
      <c r="I436" s="81">
        <v>0</v>
      </c>
      <c r="J436" s="81">
        <v>0</v>
      </c>
      <c r="K436" s="81">
        <v>2</v>
      </c>
      <c r="L436" s="81">
        <v>2</v>
      </c>
      <c r="M436" s="81">
        <v>1</v>
      </c>
      <c r="N436" s="81">
        <v>0</v>
      </c>
    </row>
    <row r="437" spans="1:14">
      <c r="A437" s="81" t="s">
        <v>1004</v>
      </c>
      <c r="B437" s="81" t="s">
        <v>628</v>
      </c>
      <c r="C437" s="82">
        <v>41042</v>
      </c>
      <c r="D437" s="81" t="s">
        <v>606</v>
      </c>
      <c r="E437" s="77" t="s">
        <v>63</v>
      </c>
      <c r="F437" s="81">
        <f>90-68</f>
        <v>22</v>
      </c>
      <c r="G437" s="81">
        <v>0</v>
      </c>
      <c r="H437" s="81">
        <v>0</v>
      </c>
      <c r="I437" s="81">
        <v>1</v>
      </c>
      <c r="J437" s="81">
        <v>0</v>
      </c>
      <c r="K437" s="81">
        <v>0</v>
      </c>
      <c r="L437" s="81">
        <v>0</v>
      </c>
      <c r="M437" s="81">
        <v>0</v>
      </c>
      <c r="N437" s="81">
        <v>0</v>
      </c>
    </row>
    <row r="438" spans="1:14">
      <c r="A438" s="81" t="s">
        <v>1004</v>
      </c>
      <c r="B438" s="81" t="s">
        <v>196</v>
      </c>
      <c r="C438" s="82">
        <v>41037</v>
      </c>
      <c r="D438" s="81" t="s">
        <v>606</v>
      </c>
      <c r="E438" s="77" t="s">
        <v>430</v>
      </c>
      <c r="F438" s="81">
        <v>90</v>
      </c>
      <c r="G438" s="81">
        <v>0</v>
      </c>
      <c r="H438" s="81">
        <v>0</v>
      </c>
      <c r="I438" s="81">
        <v>1</v>
      </c>
      <c r="J438" s="81">
        <v>0</v>
      </c>
      <c r="K438" s="81">
        <v>1</v>
      </c>
      <c r="L438" s="81">
        <v>1</v>
      </c>
      <c r="M438" s="81">
        <v>0</v>
      </c>
      <c r="N438" s="81">
        <v>0</v>
      </c>
    </row>
    <row r="439" spans="1:14">
      <c r="A439" s="81" t="s">
        <v>1004</v>
      </c>
      <c r="B439" s="81" t="s">
        <v>199</v>
      </c>
      <c r="C439" s="82">
        <v>41034</v>
      </c>
      <c r="D439" s="81" t="s">
        <v>604</v>
      </c>
      <c r="E439" s="77" t="s">
        <v>63</v>
      </c>
      <c r="F439" s="81">
        <v>0</v>
      </c>
      <c r="G439" s="81"/>
      <c r="H439" s="81"/>
      <c r="I439" s="81"/>
      <c r="J439" s="81"/>
      <c r="K439" s="81"/>
      <c r="L439" s="81"/>
      <c r="M439" s="81"/>
      <c r="N439" s="81"/>
    </row>
    <row r="440" spans="1:14">
      <c r="A440" s="81" t="s">
        <v>1004</v>
      </c>
      <c r="B440" s="81" t="s">
        <v>639</v>
      </c>
      <c r="C440" s="82">
        <v>41031</v>
      </c>
      <c r="D440" s="81" t="s">
        <v>606</v>
      </c>
      <c r="E440" s="77" t="s">
        <v>135</v>
      </c>
      <c r="F440" s="81">
        <v>90</v>
      </c>
      <c r="G440" s="81">
        <v>0</v>
      </c>
      <c r="H440" s="81">
        <v>0</v>
      </c>
      <c r="I440" s="81">
        <v>1</v>
      </c>
      <c r="J440" s="81">
        <v>0</v>
      </c>
      <c r="K440" s="81">
        <v>0</v>
      </c>
      <c r="L440" s="81">
        <v>1</v>
      </c>
      <c r="M440" s="81">
        <v>0</v>
      </c>
      <c r="N440" s="81">
        <v>0</v>
      </c>
    </row>
    <row r="441" spans="1:14">
      <c r="A441" s="81" t="s">
        <v>1004</v>
      </c>
      <c r="B441" s="81" t="s">
        <v>1093</v>
      </c>
      <c r="C441" s="82">
        <v>41028</v>
      </c>
      <c r="D441" s="81" t="s">
        <v>606</v>
      </c>
      <c r="E441" s="77" t="s">
        <v>480</v>
      </c>
      <c r="F441" s="81">
        <v>90</v>
      </c>
      <c r="G441" s="81">
        <v>3</v>
      </c>
      <c r="H441" s="81">
        <v>0</v>
      </c>
      <c r="I441" s="81">
        <v>8</v>
      </c>
      <c r="J441" s="81">
        <v>4</v>
      </c>
      <c r="K441" s="81">
        <v>2</v>
      </c>
      <c r="L441" s="81">
        <v>2</v>
      </c>
      <c r="M441" s="81">
        <v>0</v>
      </c>
      <c r="N441" s="81">
        <v>0</v>
      </c>
    </row>
    <row r="442" spans="1:14">
      <c r="A442" s="81" t="s">
        <v>1004</v>
      </c>
      <c r="B442" s="81" t="s">
        <v>459</v>
      </c>
      <c r="C442" s="82">
        <v>41023</v>
      </c>
      <c r="D442" s="81" t="s">
        <v>151</v>
      </c>
      <c r="E442" s="77" t="s">
        <v>423</v>
      </c>
      <c r="F442" s="81">
        <f>90-79</f>
        <v>11</v>
      </c>
      <c r="G442" s="81">
        <v>1</v>
      </c>
      <c r="H442" s="81">
        <v>0</v>
      </c>
      <c r="I442" s="81">
        <v>1</v>
      </c>
      <c r="J442" s="81">
        <v>1</v>
      </c>
      <c r="K442" s="81">
        <v>0</v>
      </c>
      <c r="L442" s="81">
        <v>1</v>
      </c>
      <c r="M442" s="81">
        <v>0</v>
      </c>
      <c r="N442" s="81">
        <v>0</v>
      </c>
    </row>
    <row r="443" spans="1:14">
      <c r="A443" s="81" t="s">
        <v>1004</v>
      </c>
      <c r="B443" s="81" t="s">
        <v>502</v>
      </c>
      <c r="C443" s="82">
        <v>41020</v>
      </c>
      <c r="D443" s="81" t="s">
        <v>606</v>
      </c>
      <c r="E443" s="77" t="s">
        <v>33</v>
      </c>
      <c r="F443" s="81">
        <v>90</v>
      </c>
      <c r="G443" s="81">
        <v>0</v>
      </c>
      <c r="H443" s="81">
        <v>0</v>
      </c>
      <c r="I443" s="81">
        <v>2</v>
      </c>
      <c r="J443" s="81">
        <v>0</v>
      </c>
      <c r="K443" s="81">
        <v>0</v>
      </c>
      <c r="L443" s="81">
        <v>2</v>
      </c>
      <c r="M443" s="81">
        <v>0</v>
      </c>
      <c r="N443" s="81">
        <v>0</v>
      </c>
    </row>
    <row r="444" spans="1:14">
      <c r="A444" s="81" t="s">
        <v>1004</v>
      </c>
      <c r="B444" s="81" t="s">
        <v>464</v>
      </c>
      <c r="C444" s="82">
        <v>41017</v>
      </c>
      <c r="D444" s="81" t="s">
        <v>151</v>
      </c>
      <c r="E444" s="77" t="s">
        <v>31</v>
      </c>
      <c r="F444" s="81">
        <v>0</v>
      </c>
      <c r="G444" s="81"/>
      <c r="H444" s="81"/>
      <c r="I444" s="81"/>
      <c r="J444" s="81"/>
      <c r="K444" s="81"/>
      <c r="L444" s="81"/>
      <c r="M444" s="81"/>
      <c r="N444" s="81"/>
    </row>
    <row r="445" spans="1:14">
      <c r="A445" s="81" t="s">
        <v>1004</v>
      </c>
      <c r="B445" s="81" t="s">
        <v>624</v>
      </c>
      <c r="C445" s="82">
        <v>41014</v>
      </c>
      <c r="D445" s="81" t="s">
        <v>604</v>
      </c>
      <c r="E445" s="77" t="s">
        <v>191</v>
      </c>
      <c r="F445" s="81">
        <f>90-83</f>
        <v>7</v>
      </c>
      <c r="G445" s="81">
        <v>0</v>
      </c>
      <c r="H445" s="81">
        <v>0</v>
      </c>
      <c r="I445" s="81">
        <v>0</v>
      </c>
      <c r="J445" s="81">
        <v>0</v>
      </c>
      <c r="K445" s="81">
        <v>0</v>
      </c>
      <c r="L445" s="81">
        <v>1</v>
      </c>
      <c r="M445" s="81">
        <v>0</v>
      </c>
      <c r="N445" s="81">
        <v>0</v>
      </c>
    </row>
    <row r="446" spans="1:14">
      <c r="A446" s="81" t="s">
        <v>1004</v>
      </c>
      <c r="B446" s="81" t="s">
        <v>614</v>
      </c>
      <c r="C446" s="82">
        <v>41008</v>
      </c>
      <c r="D446" s="81" t="s">
        <v>606</v>
      </c>
      <c r="E446" s="77" t="s">
        <v>22</v>
      </c>
      <c r="F446" s="81">
        <v>90</v>
      </c>
      <c r="G446" s="81">
        <v>0</v>
      </c>
      <c r="H446" s="81">
        <v>0</v>
      </c>
      <c r="I446" s="81">
        <v>1</v>
      </c>
      <c r="J446" s="81">
        <v>0</v>
      </c>
      <c r="K446" s="81">
        <v>2</v>
      </c>
      <c r="L446" s="81">
        <v>0</v>
      </c>
      <c r="M446" s="81">
        <v>0</v>
      </c>
      <c r="N446" s="81">
        <v>0</v>
      </c>
    </row>
    <row r="447" spans="1:14">
      <c r="A447" s="81" t="s">
        <v>1004</v>
      </c>
      <c r="B447" s="81" t="s">
        <v>660</v>
      </c>
      <c r="C447" s="82">
        <v>41006</v>
      </c>
      <c r="D447" s="81" t="s">
        <v>606</v>
      </c>
      <c r="E447" s="77" t="s">
        <v>63</v>
      </c>
      <c r="F447" s="81">
        <f>90-58</f>
        <v>32</v>
      </c>
      <c r="G447" s="81">
        <v>0</v>
      </c>
      <c r="H447" s="81">
        <v>0</v>
      </c>
      <c r="I447" s="81">
        <v>2</v>
      </c>
      <c r="J447" s="81">
        <v>1</v>
      </c>
      <c r="K447" s="81">
        <v>0</v>
      </c>
      <c r="L447" s="81">
        <v>1</v>
      </c>
      <c r="M447" s="81">
        <v>0</v>
      </c>
      <c r="N447" s="81">
        <v>0</v>
      </c>
    </row>
    <row r="448" spans="1:14">
      <c r="A448" s="81" t="s">
        <v>1004</v>
      </c>
      <c r="B448" s="81" t="s">
        <v>172</v>
      </c>
      <c r="C448" s="82">
        <v>41003</v>
      </c>
      <c r="D448" s="81" t="s">
        <v>151</v>
      </c>
      <c r="E448" s="77" t="s">
        <v>63</v>
      </c>
      <c r="F448" s="81">
        <v>87</v>
      </c>
      <c r="G448" s="81">
        <v>0</v>
      </c>
      <c r="H448" s="81">
        <v>0</v>
      </c>
      <c r="I448" s="81">
        <v>3</v>
      </c>
      <c r="J448" s="81">
        <v>0</v>
      </c>
      <c r="K448" s="81">
        <v>2</v>
      </c>
      <c r="L448" s="81">
        <v>1</v>
      </c>
      <c r="M448" s="81">
        <v>0</v>
      </c>
      <c r="N448" s="81">
        <v>0</v>
      </c>
    </row>
    <row r="449" spans="1:14">
      <c r="A449" s="81" t="s">
        <v>1004</v>
      </c>
      <c r="B449" s="81" t="s">
        <v>605</v>
      </c>
      <c r="C449" s="82">
        <v>40999</v>
      </c>
      <c r="D449" s="81" t="s">
        <v>606</v>
      </c>
      <c r="E449" s="77" t="s">
        <v>382</v>
      </c>
      <c r="F449" s="81">
        <v>90</v>
      </c>
      <c r="G449" s="81">
        <v>1</v>
      </c>
      <c r="H449" s="81">
        <v>1</v>
      </c>
      <c r="I449" s="81">
        <v>5</v>
      </c>
      <c r="J449" s="81">
        <v>3</v>
      </c>
      <c r="K449" s="81">
        <v>1</v>
      </c>
      <c r="L449" s="81">
        <v>1</v>
      </c>
      <c r="M449" s="81">
        <v>0</v>
      </c>
      <c r="N449" s="81">
        <v>0</v>
      </c>
    </row>
    <row r="450" spans="1:14">
      <c r="A450" s="81" t="s">
        <v>1004</v>
      </c>
      <c r="B450" s="81" t="s">
        <v>173</v>
      </c>
      <c r="C450" s="82">
        <v>40995</v>
      </c>
      <c r="D450" s="81" t="s">
        <v>151</v>
      </c>
      <c r="E450" s="77" t="s">
        <v>24</v>
      </c>
      <c r="F450" s="81">
        <v>90</v>
      </c>
      <c r="G450" s="81">
        <v>0</v>
      </c>
      <c r="H450" s="81">
        <v>1</v>
      </c>
      <c r="I450" s="81">
        <v>3</v>
      </c>
      <c r="J450" s="81">
        <v>1</v>
      </c>
      <c r="K450" s="81">
        <v>2</v>
      </c>
      <c r="L450" s="81">
        <v>1</v>
      </c>
      <c r="M450" s="81">
        <v>0</v>
      </c>
      <c r="N450" s="81">
        <v>0</v>
      </c>
    </row>
    <row r="451" spans="1:14">
      <c r="A451" s="81" t="s">
        <v>1004</v>
      </c>
      <c r="B451" s="81" t="s">
        <v>610</v>
      </c>
      <c r="C451" s="82">
        <v>40992</v>
      </c>
      <c r="D451" s="81" t="s">
        <v>606</v>
      </c>
      <c r="E451" s="77" t="s">
        <v>33</v>
      </c>
      <c r="F451" s="81">
        <f>90-75</f>
        <v>15</v>
      </c>
      <c r="G451" s="81">
        <v>0</v>
      </c>
      <c r="H451" s="81">
        <v>0</v>
      </c>
      <c r="I451" s="81">
        <v>0</v>
      </c>
      <c r="J451" s="81">
        <v>0</v>
      </c>
      <c r="K451" s="81">
        <v>0</v>
      </c>
      <c r="L451" s="81">
        <v>0</v>
      </c>
      <c r="M451" s="81">
        <v>0</v>
      </c>
      <c r="N451" s="81">
        <v>0</v>
      </c>
    </row>
    <row r="452" spans="1:14">
      <c r="A452" s="81" t="s">
        <v>1004</v>
      </c>
      <c r="B452" s="81" t="s">
        <v>611</v>
      </c>
      <c r="C452" s="82">
        <v>40989</v>
      </c>
      <c r="D452" s="81" t="s">
        <v>606</v>
      </c>
      <c r="E452" s="77" t="s">
        <v>85</v>
      </c>
      <c r="F452" s="81">
        <v>72</v>
      </c>
      <c r="G452" s="81">
        <v>0</v>
      </c>
      <c r="H452" s="81">
        <v>0</v>
      </c>
      <c r="I452" s="81">
        <v>0</v>
      </c>
      <c r="J452" s="81">
        <v>0</v>
      </c>
      <c r="K452" s="81">
        <v>1</v>
      </c>
      <c r="L452" s="81">
        <v>2</v>
      </c>
      <c r="M452" s="81">
        <v>0</v>
      </c>
      <c r="N452" s="81">
        <v>0</v>
      </c>
    </row>
    <row r="453" spans="1:14">
      <c r="A453" s="81" t="s">
        <v>1004</v>
      </c>
      <c r="B453" s="81" t="s">
        <v>608</v>
      </c>
      <c r="C453" s="82">
        <v>40986</v>
      </c>
      <c r="D453" s="81" t="s">
        <v>604</v>
      </c>
      <c r="E453" s="77" t="s">
        <v>287</v>
      </c>
      <c r="F453" s="81">
        <v>90</v>
      </c>
      <c r="G453" s="81">
        <v>2</v>
      </c>
      <c r="H453" s="81">
        <v>2</v>
      </c>
      <c r="I453" s="81">
        <v>6</v>
      </c>
      <c r="J453" s="81">
        <v>3</v>
      </c>
      <c r="K453" s="81">
        <v>1</v>
      </c>
      <c r="L453" s="81">
        <v>1</v>
      </c>
      <c r="M453" s="81">
        <v>0</v>
      </c>
      <c r="N453" s="81">
        <v>0</v>
      </c>
    </row>
    <row r="454" spans="1:14">
      <c r="A454" s="81" t="s">
        <v>1004</v>
      </c>
      <c r="B454" s="81" t="s">
        <v>258</v>
      </c>
      <c r="C454" s="82">
        <v>40982</v>
      </c>
      <c r="D454" s="81" t="s">
        <v>151</v>
      </c>
      <c r="E454" s="77" t="s">
        <v>103</v>
      </c>
      <c r="F454" s="81">
        <f>90-62</f>
        <v>28</v>
      </c>
      <c r="G454" s="81">
        <v>0</v>
      </c>
      <c r="H454" s="81">
        <v>0</v>
      </c>
      <c r="I454" s="81">
        <v>4</v>
      </c>
      <c r="J454" s="81">
        <v>1</v>
      </c>
      <c r="K454" s="81">
        <v>1</v>
      </c>
      <c r="L454" s="81">
        <v>2</v>
      </c>
      <c r="M454" s="81">
        <v>0</v>
      </c>
      <c r="N454" s="81">
        <v>0</v>
      </c>
    </row>
    <row r="455" spans="1:14">
      <c r="A455" s="81" t="s">
        <v>1004</v>
      </c>
      <c r="B455" s="81" t="s">
        <v>694</v>
      </c>
      <c r="C455" s="82">
        <v>40978</v>
      </c>
      <c r="D455" s="81" t="s">
        <v>606</v>
      </c>
      <c r="E455" s="77" t="s">
        <v>31</v>
      </c>
      <c r="F455" s="81">
        <v>0</v>
      </c>
      <c r="G455" s="81"/>
      <c r="H455" s="81"/>
      <c r="I455" s="81"/>
      <c r="J455" s="81"/>
      <c r="K455" s="81"/>
      <c r="L455" s="81"/>
      <c r="M455" s="81"/>
      <c r="N455" s="81"/>
    </row>
    <row r="456" spans="1:14">
      <c r="A456" s="81" t="s">
        <v>1004</v>
      </c>
      <c r="B456" s="81" t="s">
        <v>609</v>
      </c>
      <c r="C456" s="82">
        <v>40974</v>
      </c>
      <c r="D456" s="81" t="s">
        <v>604</v>
      </c>
      <c r="E456" s="77" t="s">
        <v>82</v>
      </c>
      <c r="F456" s="81">
        <v>90</v>
      </c>
      <c r="G456" s="81">
        <v>0</v>
      </c>
      <c r="H456" s="81">
        <v>0</v>
      </c>
      <c r="I456" s="81">
        <v>1</v>
      </c>
      <c r="J456" s="81">
        <v>0</v>
      </c>
      <c r="K456" s="81">
        <v>3</v>
      </c>
      <c r="L456" s="81">
        <v>1</v>
      </c>
      <c r="M456" s="81">
        <v>1</v>
      </c>
      <c r="N456" s="81">
        <v>0</v>
      </c>
    </row>
    <row r="457" spans="1:14">
      <c r="A457" s="81" t="s">
        <v>1004</v>
      </c>
      <c r="B457" s="81" t="s">
        <v>626</v>
      </c>
      <c r="C457" s="82">
        <v>40971</v>
      </c>
      <c r="D457" s="81" t="s">
        <v>606</v>
      </c>
      <c r="E457" s="77" t="s">
        <v>17</v>
      </c>
      <c r="F457" s="81">
        <f>90-75</f>
        <v>15</v>
      </c>
      <c r="G457" s="81">
        <v>0</v>
      </c>
      <c r="H457" s="81">
        <v>0</v>
      </c>
      <c r="I457" s="81">
        <v>0</v>
      </c>
      <c r="J457" s="81">
        <v>0</v>
      </c>
      <c r="K457" s="81">
        <v>0</v>
      </c>
      <c r="L457" s="81">
        <v>1</v>
      </c>
      <c r="M457" s="81">
        <v>0</v>
      </c>
      <c r="N457" s="81">
        <v>0</v>
      </c>
    </row>
    <row r="458" spans="1:14">
      <c r="A458" s="81" t="s">
        <v>1004</v>
      </c>
      <c r="B458" s="81" t="s">
        <v>637</v>
      </c>
      <c r="C458" s="82">
        <v>40964</v>
      </c>
      <c r="D458" s="81" t="s">
        <v>606</v>
      </c>
      <c r="E458" s="77" t="s">
        <v>59</v>
      </c>
      <c r="F458" s="81">
        <f>90-75</f>
        <v>15</v>
      </c>
      <c r="G458" s="81">
        <v>0</v>
      </c>
      <c r="H458" s="81">
        <v>0</v>
      </c>
      <c r="I458" s="81">
        <v>2</v>
      </c>
      <c r="J458" s="81">
        <v>0</v>
      </c>
      <c r="K458" s="81">
        <v>0</v>
      </c>
      <c r="L458" s="81">
        <v>0</v>
      </c>
      <c r="M458" s="81">
        <v>0</v>
      </c>
      <c r="N458" s="81">
        <v>0</v>
      </c>
    </row>
    <row r="459" spans="1:14">
      <c r="A459" s="81" t="s">
        <v>1004</v>
      </c>
      <c r="B459" s="81" t="s">
        <v>241</v>
      </c>
      <c r="C459" s="82">
        <v>40960</v>
      </c>
      <c r="D459" s="81" t="s">
        <v>151</v>
      </c>
      <c r="E459" s="77" t="s">
        <v>74</v>
      </c>
      <c r="F459" s="81">
        <v>0</v>
      </c>
      <c r="G459" s="81"/>
      <c r="H459" s="81"/>
      <c r="I459" s="81"/>
      <c r="J459" s="81"/>
      <c r="K459" s="81"/>
      <c r="L459" s="81"/>
      <c r="M459" s="81"/>
      <c r="N459" s="81"/>
    </row>
    <row r="460" spans="1:14">
      <c r="A460" s="81" t="s">
        <v>1004</v>
      </c>
      <c r="B460" s="81" t="s">
        <v>631</v>
      </c>
      <c r="C460" s="82">
        <v>40957</v>
      </c>
      <c r="D460" s="81" t="s">
        <v>604</v>
      </c>
      <c r="E460" s="77" t="s">
        <v>22</v>
      </c>
      <c r="F460" s="81">
        <v>45</v>
      </c>
      <c r="G460" s="81">
        <v>0</v>
      </c>
      <c r="H460" s="81">
        <v>0</v>
      </c>
      <c r="I460" s="81">
        <v>0</v>
      </c>
      <c r="J460" s="81">
        <v>0</v>
      </c>
      <c r="K460" s="81">
        <v>0</v>
      </c>
      <c r="L460" s="81">
        <v>1</v>
      </c>
      <c r="M460" s="81">
        <v>0</v>
      </c>
      <c r="N460" s="81">
        <v>0</v>
      </c>
    </row>
    <row r="461" spans="1:14">
      <c r="A461" s="81" t="s">
        <v>1004</v>
      </c>
      <c r="B461" s="81" t="s">
        <v>618</v>
      </c>
      <c r="C461" s="82">
        <v>40950</v>
      </c>
      <c r="D461" s="81" t="s">
        <v>606</v>
      </c>
      <c r="E461" s="77" t="s">
        <v>158</v>
      </c>
      <c r="F461" s="81">
        <v>90</v>
      </c>
      <c r="G461" s="81">
        <v>0</v>
      </c>
      <c r="H461" s="81">
        <v>0</v>
      </c>
      <c r="I461" s="81">
        <v>3</v>
      </c>
      <c r="J461" s="81">
        <v>2</v>
      </c>
      <c r="K461" s="81">
        <v>3</v>
      </c>
      <c r="L461" s="81">
        <v>1</v>
      </c>
      <c r="M461" s="81">
        <v>1</v>
      </c>
      <c r="N461" s="81">
        <v>0</v>
      </c>
    </row>
    <row r="462" spans="1:14">
      <c r="A462" s="81" t="s">
        <v>1004</v>
      </c>
      <c r="B462" s="81" t="s">
        <v>284</v>
      </c>
      <c r="C462" s="82">
        <v>40944</v>
      </c>
      <c r="D462" s="81" t="s">
        <v>606</v>
      </c>
      <c r="E462" s="77" t="s">
        <v>131</v>
      </c>
      <c r="F462" s="81">
        <v>90</v>
      </c>
      <c r="G462" s="81">
        <v>0</v>
      </c>
      <c r="H462" s="81">
        <v>1</v>
      </c>
      <c r="I462" s="81">
        <v>2</v>
      </c>
      <c r="J462" s="81">
        <v>0</v>
      </c>
      <c r="K462" s="81">
        <v>3</v>
      </c>
      <c r="L462" s="81">
        <v>2</v>
      </c>
      <c r="M462" s="81">
        <v>1</v>
      </c>
      <c r="N462" s="81">
        <v>0</v>
      </c>
    </row>
    <row r="463" spans="1:14">
      <c r="A463" s="81" t="s">
        <v>1004</v>
      </c>
      <c r="B463" s="81" t="s">
        <v>801</v>
      </c>
      <c r="C463" s="82">
        <v>40939</v>
      </c>
      <c r="D463" s="81" t="s">
        <v>606</v>
      </c>
      <c r="E463" s="77" t="s">
        <v>22</v>
      </c>
      <c r="F463" s="81">
        <v>90</v>
      </c>
      <c r="G463" s="81">
        <v>0</v>
      </c>
      <c r="H463" s="81">
        <v>0</v>
      </c>
      <c r="I463" s="81">
        <v>1</v>
      </c>
      <c r="J463" s="81">
        <v>0</v>
      </c>
      <c r="K463" s="81">
        <v>0</v>
      </c>
      <c r="L463" s="81">
        <v>3</v>
      </c>
      <c r="M463" s="81">
        <v>0</v>
      </c>
      <c r="N463" s="81">
        <v>0</v>
      </c>
    </row>
    <row r="464" spans="1:14">
      <c r="A464" s="81" t="s">
        <v>1004</v>
      </c>
      <c r="B464" s="81" t="s">
        <v>1116</v>
      </c>
      <c r="C464" s="82">
        <v>40936</v>
      </c>
      <c r="D464" s="81" t="s">
        <v>604</v>
      </c>
      <c r="E464" s="77" t="s">
        <v>24</v>
      </c>
      <c r="F464" s="81">
        <v>90</v>
      </c>
      <c r="G464" s="81">
        <v>0</v>
      </c>
      <c r="H464" s="81">
        <v>0</v>
      </c>
      <c r="I464" s="81">
        <v>0</v>
      </c>
      <c r="J464" s="81">
        <v>0</v>
      </c>
      <c r="K464" s="81">
        <v>3</v>
      </c>
      <c r="L464" s="81">
        <v>0</v>
      </c>
      <c r="M464" s="81">
        <v>0</v>
      </c>
      <c r="N464" s="81">
        <v>0</v>
      </c>
    </row>
    <row r="465" spans="1:14">
      <c r="A465" s="81" t="s">
        <v>1004</v>
      </c>
      <c r="B465" s="81" t="s">
        <v>640</v>
      </c>
      <c r="C465" s="82">
        <v>40929</v>
      </c>
      <c r="D465" s="81" t="s">
        <v>606</v>
      </c>
      <c r="E465" s="77" t="s">
        <v>33</v>
      </c>
      <c r="F465" s="81">
        <v>76</v>
      </c>
      <c r="G465" s="81">
        <v>0</v>
      </c>
      <c r="H465" s="81">
        <v>0</v>
      </c>
      <c r="I465" s="81">
        <v>3</v>
      </c>
      <c r="J465" s="81">
        <v>1</v>
      </c>
      <c r="K465" s="81">
        <v>2</v>
      </c>
      <c r="L465" s="81">
        <v>1</v>
      </c>
      <c r="M465" s="81">
        <v>0</v>
      </c>
      <c r="N465" s="81">
        <v>0</v>
      </c>
    </row>
    <row r="466" spans="1:14">
      <c r="A466" s="81" t="s">
        <v>1004</v>
      </c>
      <c r="B466" s="81" t="s">
        <v>657</v>
      </c>
      <c r="C466" s="82">
        <v>40922</v>
      </c>
      <c r="D466" s="81" t="s">
        <v>606</v>
      </c>
      <c r="E466" s="77" t="s">
        <v>31</v>
      </c>
      <c r="F466" s="81">
        <v>90</v>
      </c>
      <c r="G466" s="81">
        <v>0</v>
      </c>
      <c r="H466" s="81">
        <v>0</v>
      </c>
      <c r="I466" s="81">
        <v>5</v>
      </c>
      <c r="J466" s="81">
        <v>1</v>
      </c>
      <c r="K466" s="81">
        <v>2</v>
      </c>
      <c r="L466" s="81">
        <v>1</v>
      </c>
      <c r="M466" s="81">
        <v>1</v>
      </c>
      <c r="N466" s="81">
        <v>0</v>
      </c>
    </row>
    <row r="467" spans="1:14">
      <c r="A467" s="81" t="s">
        <v>1004</v>
      </c>
      <c r="B467" s="81" t="s">
        <v>629</v>
      </c>
      <c r="C467" s="82">
        <v>40916</v>
      </c>
      <c r="D467" s="81" t="s">
        <v>604</v>
      </c>
      <c r="E467" s="77" t="s">
        <v>51</v>
      </c>
      <c r="F467" s="81">
        <v>87</v>
      </c>
      <c r="G467" s="81">
        <v>0</v>
      </c>
      <c r="H467" s="81">
        <v>2</v>
      </c>
      <c r="I467" s="81">
        <v>2</v>
      </c>
      <c r="J467" s="81">
        <v>1</v>
      </c>
      <c r="K467" s="81">
        <v>0</v>
      </c>
      <c r="L467" s="81">
        <v>1</v>
      </c>
      <c r="M467" s="81">
        <v>0</v>
      </c>
      <c r="N467" s="81">
        <v>0</v>
      </c>
    </row>
    <row r="468" spans="1:14">
      <c r="A468" s="81" t="s">
        <v>1004</v>
      </c>
      <c r="B468" s="81" t="s">
        <v>622</v>
      </c>
      <c r="C468" s="82">
        <v>40910</v>
      </c>
      <c r="D468" s="81" t="s">
        <v>606</v>
      </c>
      <c r="E468" s="77" t="s">
        <v>38</v>
      </c>
      <c r="F468" s="81">
        <v>90</v>
      </c>
      <c r="G468" s="81">
        <v>0</v>
      </c>
      <c r="H468" s="81">
        <v>0</v>
      </c>
      <c r="I468" s="81">
        <v>3</v>
      </c>
      <c r="J468" s="81">
        <v>0</v>
      </c>
      <c r="K468" s="81">
        <v>3</v>
      </c>
      <c r="L468" s="81">
        <v>2</v>
      </c>
      <c r="M468" s="81">
        <v>0</v>
      </c>
      <c r="N468" s="81">
        <v>0</v>
      </c>
    </row>
    <row r="469" spans="1:14">
      <c r="A469" s="81" t="s">
        <v>1004</v>
      </c>
      <c r="B469" s="81" t="s">
        <v>625</v>
      </c>
      <c r="C469" s="82">
        <v>40908</v>
      </c>
      <c r="D469" s="81" t="s">
        <v>606</v>
      </c>
      <c r="E469" s="77" t="s">
        <v>425</v>
      </c>
      <c r="F469" s="81">
        <f>90-62</f>
        <v>28</v>
      </c>
      <c r="G469" s="81">
        <v>0</v>
      </c>
      <c r="H469" s="81">
        <v>0</v>
      </c>
      <c r="I469" s="81">
        <v>2</v>
      </c>
      <c r="J469" s="81">
        <v>0</v>
      </c>
      <c r="K469" s="81">
        <v>0</v>
      </c>
      <c r="L469" s="81">
        <v>1</v>
      </c>
      <c r="M469" s="81">
        <v>0</v>
      </c>
      <c r="N469" s="81">
        <v>0</v>
      </c>
    </row>
    <row r="470" spans="1:14">
      <c r="A470" s="81" t="s">
        <v>1004</v>
      </c>
      <c r="B470" s="81" t="s">
        <v>613</v>
      </c>
      <c r="C470" s="82">
        <v>40903</v>
      </c>
      <c r="D470" s="81" t="s">
        <v>606</v>
      </c>
      <c r="E470" s="77" t="s">
        <v>22</v>
      </c>
      <c r="F470" s="81">
        <v>90</v>
      </c>
      <c r="G470" s="81">
        <v>0</v>
      </c>
      <c r="H470" s="81">
        <v>1</v>
      </c>
      <c r="I470" s="81">
        <v>4</v>
      </c>
      <c r="J470" s="81">
        <v>1</v>
      </c>
      <c r="K470" s="81">
        <v>2</v>
      </c>
      <c r="L470" s="81">
        <v>4</v>
      </c>
      <c r="M470" s="81">
        <v>0</v>
      </c>
      <c r="N470" s="81">
        <v>0</v>
      </c>
    </row>
    <row r="471" spans="1:14">
      <c r="A471" s="81" t="s">
        <v>1004</v>
      </c>
      <c r="B471" s="81" t="s">
        <v>624</v>
      </c>
      <c r="C471" s="82">
        <v>40899</v>
      </c>
      <c r="D471" s="81" t="s">
        <v>606</v>
      </c>
      <c r="E471" s="77" t="s">
        <v>22</v>
      </c>
      <c r="F471" s="81">
        <f>90-77</f>
        <v>13</v>
      </c>
      <c r="G471" s="81">
        <v>0</v>
      </c>
      <c r="H471" s="81">
        <v>0</v>
      </c>
      <c r="I471" s="81">
        <v>0</v>
      </c>
      <c r="J471" s="81">
        <v>0</v>
      </c>
      <c r="K471" s="81">
        <v>0</v>
      </c>
      <c r="L471" s="81">
        <v>0</v>
      </c>
      <c r="M471" s="81">
        <v>0</v>
      </c>
      <c r="N471" s="81">
        <v>0</v>
      </c>
    </row>
    <row r="472" spans="1:14">
      <c r="A472" s="81" t="s">
        <v>1004</v>
      </c>
      <c r="B472" s="81" t="s">
        <v>659</v>
      </c>
      <c r="C472" s="82">
        <v>40894</v>
      </c>
      <c r="D472" s="81" t="s">
        <v>606</v>
      </c>
      <c r="E472" s="77" t="s">
        <v>22</v>
      </c>
      <c r="F472" s="81">
        <v>0</v>
      </c>
      <c r="G472" s="81"/>
      <c r="H472" s="81"/>
      <c r="I472" s="81"/>
      <c r="J472" s="81"/>
      <c r="K472" s="81"/>
      <c r="L472" s="81"/>
      <c r="M472" s="81"/>
      <c r="N472" s="81"/>
    </row>
    <row r="473" spans="1:14">
      <c r="A473" s="81" t="s">
        <v>1004</v>
      </c>
      <c r="B473" s="81" t="s">
        <v>616</v>
      </c>
      <c r="C473" s="82">
        <v>40889</v>
      </c>
      <c r="D473" s="81" t="s">
        <v>606</v>
      </c>
      <c r="E473" s="77" t="s">
        <v>63</v>
      </c>
      <c r="F473" s="81">
        <v>0</v>
      </c>
      <c r="G473" s="81"/>
      <c r="H473" s="81"/>
      <c r="I473" s="81"/>
      <c r="J473" s="81"/>
      <c r="K473" s="81"/>
      <c r="L473" s="81"/>
      <c r="M473" s="81"/>
      <c r="N473" s="81"/>
    </row>
    <row r="474" spans="1:14">
      <c r="A474" s="81" t="s">
        <v>1004</v>
      </c>
      <c r="B474" s="81" t="s">
        <v>138</v>
      </c>
      <c r="C474" s="82">
        <v>40883</v>
      </c>
      <c r="D474" s="81" t="s">
        <v>151</v>
      </c>
      <c r="E474" s="77" t="s">
        <v>59</v>
      </c>
      <c r="F474" s="81">
        <f>90-77</f>
        <v>13</v>
      </c>
      <c r="G474" s="81">
        <v>0</v>
      </c>
      <c r="H474" s="81">
        <v>0</v>
      </c>
      <c r="I474" s="81">
        <v>0</v>
      </c>
      <c r="J474" s="81">
        <v>0</v>
      </c>
      <c r="K474" s="81">
        <v>0</v>
      </c>
      <c r="L474" s="81">
        <v>0</v>
      </c>
      <c r="M474" s="81">
        <v>0</v>
      </c>
      <c r="N474" s="81">
        <v>0</v>
      </c>
    </row>
    <row r="475" spans="1:14">
      <c r="A475" s="81" t="s">
        <v>1004</v>
      </c>
      <c r="B475" s="81" t="s">
        <v>636</v>
      </c>
      <c r="C475" s="82">
        <v>40880</v>
      </c>
      <c r="D475" s="81" t="s">
        <v>606</v>
      </c>
      <c r="E475" s="77" t="s">
        <v>67</v>
      </c>
      <c r="F475" s="81">
        <f>90-78</f>
        <v>12</v>
      </c>
      <c r="G475" s="81">
        <v>0</v>
      </c>
      <c r="H475" s="81">
        <v>1</v>
      </c>
      <c r="I475" s="81">
        <v>1</v>
      </c>
      <c r="J475" s="81">
        <v>0</v>
      </c>
      <c r="K475" s="81">
        <v>1</v>
      </c>
      <c r="L475" s="81">
        <v>0</v>
      </c>
      <c r="M475" s="81">
        <v>0</v>
      </c>
      <c r="N475" s="81">
        <v>0</v>
      </c>
    </row>
    <row r="476" spans="1:14">
      <c r="A476" s="81" t="s">
        <v>1004</v>
      </c>
      <c r="B476" s="81" t="s">
        <v>199</v>
      </c>
      <c r="C476" s="82">
        <v>40876</v>
      </c>
      <c r="D476" s="81" t="s">
        <v>627</v>
      </c>
      <c r="E476" s="77" t="s">
        <v>135</v>
      </c>
      <c r="F476" s="81">
        <v>90</v>
      </c>
      <c r="G476" s="81">
        <v>0</v>
      </c>
      <c r="H476" s="81">
        <v>0</v>
      </c>
      <c r="I476" s="81">
        <v>2</v>
      </c>
      <c r="J476" s="81">
        <v>2</v>
      </c>
      <c r="K476" s="81">
        <v>0</v>
      </c>
      <c r="L476" s="81">
        <v>2</v>
      </c>
      <c r="M476" s="81">
        <v>0</v>
      </c>
      <c r="N476" s="81">
        <v>0</v>
      </c>
    </row>
    <row r="477" spans="1:14">
      <c r="A477" s="81" t="s">
        <v>1004</v>
      </c>
      <c r="B477" s="81" t="s">
        <v>635</v>
      </c>
      <c r="C477" s="82">
        <v>40873</v>
      </c>
      <c r="D477" s="81" t="s">
        <v>606</v>
      </c>
      <c r="E477" s="77" t="s">
        <v>59</v>
      </c>
      <c r="F477" s="81">
        <f>90-77</f>
        <v>13</v>
      </c>
      <c r="G477" s="81">
        <v>0</v>
      </c>
      <c r="H477" s="81">
        <v>0</v>
      </c>
      <c r="I477" s="81">
        <v>2</v>
      </c>
      <c r="J477" s="81">
        <v>1</v>
      </c>
      <c r="K477" s="81">
        <v>1</v>
      </c>
      <c r="L477" s="81">
        <v>0</v>
      </c>
      <c r="M477" s="81">
        <v>0</v>
      </c>
      <c r="N477" s="81">
        <v>0</v>
      </c>
    </row>
    <row r="478" spans="1:14">
      <c r="A478" s="81" t="s">
        <v>1004</v>
      </c>
      <c r="B478" s="81" t="s">
        <v>483</v>
      </c>
      <c r="C478" s="82">
        <v>40870</v>
      </c>
      <c r="D478" s="81" t="s">
        <v>151</v>
      </c>
      <c r="E478" s="77" t="s">
        <v>85</v>
      </c>
      <c r="F478" s="81">
        <v>0</v>
      </c>
      <c r="G478" s="81"/>
      <c r="H478" s="81"/>
      <c r="I478" s="81"/>
      <c r="J478" s="81"/>
      <c r="K478" s="81"/>
      <c r="L478" s="81"/>
      <c r="M478" s="81"/>
      <c r="N478" s="81"/>
    </row>
    <row r="479" spans="1:14">
      <c r="A479" s="81" t="s">
        <v>1004</v>
      </c>
      <c r="B479" s="81" t="s">
        <v>199</v>
      </c>
      <c r="C479" s="82">
        <v>40867</v>
      </c>
      <c r="D479" s="81" t="s">
        <v>606</v>
      </c>
      <c r="E479" s="77" t="s">
        <v>40</v>
      </c>
      <c r="F479" s="81">
        <f>90-83</f>
        <v>7</v>
      </c>
      <c r="G479" s="81">
        <v>0</v>
      </c>
      <c r="H479" s="81">
        <v>0</v>
      </c>
      <c r="I479" s="81">
        <v>0</v>
      </c>
      <c r="J479" s="81">
        <v>0</v>
      </c>
      <c r="K479" s="81">
        <v>0</v>
      </c>
      <c r="L479" s="81">
        <v>0</v>
      </c>
      <c r="M479" s="81">
        <v>0</v>
      </c>
      <c r="N479" s="81">
        <v>0</v>
      </c>
    </row>
    <row r="480" spans="1:14">
      <c r="A480" s="81" t="s">
        <v>462</v>
      </c>
      <c r="B480" s="81" t="s">
        <v>402</v>
      </c>
      <c r="C480" s="82">
        <v>40859</v>
      </c>
      <c r="D480" s="81" t="s">
        <v>78</v>
      </c>
      <c r="E480" s="77" t="s">
        <v>17</v>
      </c>
      <c r="F480" s="81">
        <f>90-63</f>
        <v>27</v>
      </c>
      <c r="G480" s="81">
        <v>0</v>
      </c>
      <c r="H480" s="81">
        <v>0</v>
      </c>
      <c r="I480" s="81">
        <v>0</v>
      </c>
      <c r="J480" s="81">
        <v>0</v>
      </c>
      <c r="K480" s="81">
        <v>0</v>
      </c>
      <c r="L480" s="81">
        <v>0</v>
      </c>
      <c r="M480" s="81">
        <v>0</v>
      </c>
      <c r="N480" s="81">
        <v>0</v>
      </c>
    </row>
    <row r="481" spans="1:14">
      <c r="A481" s="81" t="s">
        <v>1004</v>
      </c>
      <c r="B481" s="81" t="s">
        <v>650</v>
      </c>
      <c r="C481" s="82">
        <v>40852</v>
      </c>
      <c r="D481" s="81" t="s">
        <v>606</v>
      </c>
      <c r="E481" s="77" t="s">
        <v>24</v>
      </c>
      <c r="F481" s="81">
        <f>90-45</f>
        <v>45</v>
      </c>
      <c r="G481" s="81">
        <v>0</v>
      </c>
      <c r="H481" s="81">
        <v>0</v>
      </c>
      <c r="I481" s="81">
        <v>2</v>
      </c>
      <c r="J481" s="81">
        <v>0</v>
      </c>
      <c r="K481" s="81">
        <v>1</v>
      </c>
      <c r="L481" s="81">
        <v>1</v>
      </c>
      <c r="M481" s="81">
        <v>0</v>
      </c>
      <c r="N481" s="81">
        <v>0</v>
      </c>
    </row>
    <row r="482" spans="1:14">
      <c r="A482" s="81" t="s">
        <v>1004</v>
      </c>
      <c r="B482" s="81" t="s">
        <v>1157</v>
      </c>
      <c r="C482" s="82">
        <v>40848</v>
      </c>
      <c r="D482" s="81" t="s">
        <v>151</v>
      </c>
      <c r="E482" s="77" t="s">
        <v>22</v>
      </c>
      <c r="F482" s="81">
        <v>90</v>
      </c>
      <c r="G482" s="81">
        <v>0</v>
      </c>
      <c r="H482" s="81">
        <v>1</v>
      </c>
      <c r="I482" s="81">
        <v>3</v>
      </c>
      <c r="J482" s="81">
        <v>0</v>
      </c>
      <c r="K482" s="81">
        <v>1</v>
      </c>
      <c r="L482" s="81">
        <v>0</v>
      </c>
      <c r="M482" s="81">
        <v>0</v>
      </c>
      <c r="N482" s="81">
        <v>0</v>
      </c>
    </row>
    <row r="483" spans="1:14">
      <c r="A483" s="81" t="s">
        <v>1004</v>
      </c>
      <c r="B483" s="81" t="s">
        <v>169</v>
      </c>
      <c r="C483" s="82">
        <v>40845</v>
      </c>
      <c r="D483" s="81" t="s">
        <v>606</v>
      </c>
      <c r="E483" s="77" t="s">
        <v>1158</v>
      </c>
      <c r="F483" s="81">
        <v>90</v>
      </c>
      <c r="G483" s="81">
        <v>0</v>
      </c>
      <c r="H483" s="81">
        <v>0</v>
      </c>
      <c r="I483" s="81">
        <v>2</v>
      </c>
      <c r="J483" s="81">
        <v>1</v>
      </c>
      <c r="K483" s="81">
        <v>2</v>
      </c>
      <c r="L483" s="81">
        <v>0</v>
      </c>
      <c r="M483" s="81">
        <v>0</v>
      </c>
      <c r="N483" s="81">
        <v>0</v>
      </c>
    </row>
    <row r="484" spans="1:14">
      <c r="A484" s="81" t="s">
        <v>1004</v>
      </c>
      <c r="B484" s="81" t="s">
        <v>618</v>
      </c>
      <c r="C484" s="82">
        <v>40842</v>
      </c>
      <c r="D484" s="81" t="s">
        <v>627</v>
      </c>
      <c r="E484" s="77" t="s">
        <v>38</v>
      </c>
      <c r="F484" s="81">
        <v>0</v>
      </c>
      <c r="G484" s="81"/>
      <c r="H484" s="81"/>
      <c r="I484" s="81"/>
      <c r="J484" s="81"/>
      <c r="K484" s="81"/>
      <c r="L484" s="81"/>
      <c r="M484" s="81"/>
      <c r="N484" s="81"/>
    </row>
    <row r="485" spans="1:14">
      <c r="A485" s="81" t="s">
        <v>1004</v>
      </c>
      <c r="B485" s="81" t="s">
        <v>469</v>
      </c>
      <c r="C485" s="82">
        <v>40835</v>
      </c>
      <c r="D485" s="81" t="s">
        <v>151</v>
      </c>
      <c r="E485" s="77" t="s">
        <v>35</v>
      </c>
      <c r="F485" s="81">
        <v>90</v>
      </c>
      <c r="G485" s="81">
        <v>2</v>
      </c>
      <c r="H485" s="81">
        <v>0</v>
      </c>
      <c r="I485" s="81">
        <v>6</v>
      </c>
      <c r="J485" s="81">
        <v>3</v>
      </c>
      <c r="K485" s="81">
        <v>0</v>
      </c>
      <c r="L485" s="81">
        <v>1</v>
      </c>
      <c r="M485" s="81">
        <v>0</v>
      </c>
      <c r="N485" s="81">
        <v>0</v>
      </c>
    </row>
    <row r="486" spans="1:14">
      <c r="A486" s="81" t="s">
        <v>462</v>
      </c>
      <c r="B486" s="81" t="s">
        <v>766</v>
      </c>
      <c r="C486" s="82">
        <v>40827</v>
      </c>
      <c r="D486" s="81" t="s">
        <v>494</v>
      </c>
      <c r="E486" s="77" t="s">
        <v>26</v>
      </c>
      <c r="F486" s="81">
        <v>0</v>
      </c>
      <c r="G486" s="81"/>
      <c r="H486" s="81"/>
      <c r="I486" s="81"/>
      <c r="J486" s="81"/>
      <c r="K486" s="81"/>
      <c r="L486" s="81"/>
      <c r="M486" s="81"/>
      <c r="N486" s="81"/>
    </row>
    <row r="487" spans="1:14">
      <c r="A487" s="81" t="s">
        <v>462</v>
      </c>
      <c r="B487" s="81" t="s">
        <v>700</v>
      </c>
      <c r="C487" s="82">
        <v>40823</v>
      </c>
      <c r="D487" s="81" t="s">
        <v>494</v>
      </c>
      <c r="E487" s="77" t="s">
        <v>82</v>
      </c>
      <c r="F487" s="81">
        <v>60</v>
      </c>
      <c r="G487" s="81">
        <v>0</v>
      </c>
      <c r="H487" s="81">
        <v>0</v>
      </c>
      <c r="I487" s="81">
        <v>1</v>
      </c>
      <c r="J487" s="81">
        <v>1</v>
      </c>
      <c r="K487" s="81">
        <v>0</v>
      </c>
      <c r="L487" s="81">
        <v>0</v>
      </c>
      <c r="M487" s="81">
        <v>0</v>
      </c>
      <c r="N487" s="81">
        <v>0</v>
      </c>
    </row>
    <row r="488" spans="1:14">
      <c r="A488" s="81" t="s">
        <v>1004</v>
      </c>
      <c r="B488" s="81" t="s">
        <v>119</v>
      </c>
      <c r="C488" s="82">
        <v>40814</v>
      </c>
      <c r="D488" s="81" t="s">
        <v>151</v>
      </c>
      <c r="E488" s="77" t="s">
        <v>22</v>
      </c>
      <c r="F488" s="81">
        <v>71</v>
      </c>
      <c r="G488" s="81">
        <v>0</v>
      </c>
      <c r="H488" s="81">
        <v>0</v>
      </c>
      <c r="I488" s="81">
        <v>2</v>
      </c>
      <c r="J488" s="81">
        <v>2</v>
      </c>
      <c r="K488" s="81">
        <v>0</v>
      </c>
      <c r="L488" s="81">
        <v>2</v>
      </c>
      <c r="M488" s="81">
        <v>0</v>
      </c>
      <c r="N488" s="81">
        <v>0</v>
      </c>
    </row>
    <row r="489" spans="1:14">
      <c r="A489" s="81" t="s">
        <v>1004</v>
      </c>
      <c r="B489" s="81" t="s">
        <v>1117</v>
      </c>
      <c r="C489" s="82">
        <v>40810</v>
      </c>
      <c r="D489" s="81" t="s">
        <v>606</v>
      </c>
      <c r="E489" s="77" t="s">
        <v>103</v>
      </c>
      <c r="F489" s="81">
        <v>90</v>
      </c>
      <c r="G489" s="81">
        <v>1</v>
      </c>
      <c r="H489" s="81">
        <v>0</v>
      </c>
      <c r="I489" s="81">
        <v>1</v>
      </c>
      <c r="J489" s="81">
        <v>1</v>
      </c>
      <c r="K489" s="81">
        <v>2</v>
      </c>
      <c r="L489" s="81">
        <v>1</v>
      </c>
      <c r="M489" s="81">
        <v>0</v>
      </c>
      <c r="N489" s="81">
        <v>1</v>
      </c>
    </row>
    <row r="490" spans="1:14">
      <c r="A490" s="81" t="s">
        <v>1004</v>
      </c>
      <c r="B490" s="81" t="s">
        <v>281</v>
      </c>
      <c r="C490" s="82">
        <v>40804</v>
      </c>
      <c r="D490" s="81" t="s">
        <v>606</v>
      </c>
      <c r="E490" s="77" t="s">
        <v>74</v>
      </c>
      <c r="F490" s="81">
        <v>90</v>
      </c>
      <c r="G490" s="81">
        <v>1</v>
      </c>
      <c r="H490" s="81">
        <v>0</v>
      </c>
      <c r="I490" s="81">
        <v>6</v>
      </c>
      <c r="J490" s="81">
        <v>2</v>
      </c>
      <c r="K490" s="81">
        <v>1</v>
      </c>
      <c r="L490" s="81">
        <v>2</v>
      </c>
      <c r="M490" s="81">
        <v>0</v>
      </c>
      <c r="N490" s="81">
        <v>0</v>
      </c>
    </row>
    <row r="491" spans="1:14">
      <c r="A491" s="81" t="s">
        <v>1004</v>
      </c>
      <c r="B491" s="81" t="s">
        <v>479</v>
      </c>
      <c r="C491" s="82">
        <v>40799</v>
      </c>
      <c r="D491" s="81" t="s">
        <v>151</v>
      </c>
      <c r="E491" s="77" t="s">
        <v>19</v>
      </c>
      <c r="F491" s="81">
        <v>90</v>
      </c>
      <c r="G491" s="81">
        <v>0</v>
      </c>
      <c r="H491" s="81">
        <v>2</v>
      </c>
      <c r="I491" s="81">
        <v>6</v>
      </c>
      <c r="J491" s="81">
        <v>2</v>
      </c>
      <c r="K491" s="81">
        <v>2</v>
      </c>
      <c r="L491" s="81">
        <v>1</v>
      </c>
      <c r="M491" s="81">
        <v>1</v>
      </c>
      <c r="N491" s="81">
        <v>0</v>
      </c>
    </row>
    <row r="492" spans="1:14">
      <c r="A492" s="81" t="s">
        <v>1004</v>
      </c>
      <c r="B492" s="81" t="s">
        <v>663</v>
      </c>
      <c r="C492" s="82">
        <v>40796</v>
      </c>
      <c r="D492" s="81" t="s">
        <v>606</v>
      </c>
      <c r="E492" s="77" t="s">
        <v>38</v>
      </c>
      <c r="F492" s="81">
        <f>90-73</f>
        <v>17</v>
      </c>
      <c r="G492" s="81">
        <v>0</v>
      </c>
      <c r="H492" s="81">
        <v>0</v>
      </c>
      <c r="I492" s="81">
        <v>0</v>
      </c>
      <c r="J492" s="81">
        <v>0</v>
      </c>
      <c r="K492" s="81">
        <v>0</v>
      </c>
      <c r="L492" s="81">
        <v>0</v>
      </c>
      <c r="M492" s="81">
        <v>0</v>
      </c>
      <c r="N492" s="81">
        <v>0</v>
      </c>
    </row>
    <row r="493" spans="1:14">
      <c r="A493" s="81" t="s">
        <v>462</v>
      </c>
      <c r="B493" s="81" t="s">
        <v>401</v>
      </c>
      <c r="C493" s="82">
        <v>40788</v>
      </c>
      <c r="D493" s="81" t="s">
        <v>78</v>
      </c>
      <c r="E493" s="77" t="s">
        <v>115</v>
      </c>
      <c r="F493" s="81">
        <f>90-63</f>
        <v>27</v>
      </c>
      <c r="G493" s="81">
        <v>0</v>
      </c>
      <c r="H493" s="81">
        <v>0</v>
      </c>
      <c r="I493" s="81">
        <v>0</v>
      </c>
      <c r="J493" s="81">
        <v>0</v>
      </c>
      <c r="K493" s="81">
        <v>0</v>
      </c>
      <c r="L493" s="81">
        <v>0</v>
      </c>
      <c r="M493" s="81">
        <v>0</v>
      </c>
      <c r="N493" s="81">
        <v>0</v>
      </c>
    </row>
    <row r="494" spans="1:14">
      <c r="A494" s="81" t="s">
        <v>1004</v>
      </c>
      <c r="B494" s="81" t="s">
        <v>652</v>
      </c>
      <c r="C494" s="82">
        <v>40782</v>
      </c>
      <c r="D494" s="81" t="s">
        <v>606</v>
      </c>
      <c r="E494" s="77" t="s">
        <v>26</v>
      </c>
      <c r="F494" s="81">
        <v>82</v>
      </c>
      <c r="G494" s="81">
        <v>0</v>
      </c>
      <c r="H494" s="81">
        <v>0</v>
      </c>
      <c r="I494" s="81">
        <v>2</v>
      </c>
      <c r="J494" s="81">
        <v>1</v>
      </c>
      <c r="K494" s="81">
        <v>3</v>
      </c>
      <c r="L494" s="81">
        <v>0</v>
      </c>
      <c r="M494" s="81">
        <v>1</v>
      </c>
      <c r="N494" s="81">
        <v>0</v>
      </c>
    </row>
    <row r="495" spans="1:14">
      <c r="A495" s="81" t="s">
        <v>1004</v>
      </c>
      <c r="B495" s="81" t="s">
        <v>638</v>
      </c>
      <c r="C495" s="82">
        <v>40775</v>
      </c>
      <c r="D495" s="81" t="s">
        <v>606</v>
      </c>
      <c r="E495" s="77" t="s">
        <v>63</v>
      </c>
      <c r="F495" s="81">
        <v>59</v>
      </c>
      <c r="G495" s="81">
        <v>0</v>
      </c>
      <c r="H495" s="81">
        <v>0</v>
      </c>
      <c r="I495" s="81">
        <v>0</v>
      </c>
      <c r="J495" s="81">
        <v>0</v>
      </c>
      <c r="K495" s="81">
        <v>2</v>
      </c>
      <c r="L495" s="81">
        <v>1</v>
      </c>
      <c r="M495" s="81">
        <v>0</v>
      </c>
      <c r="N495" s="81">
        <v>0</v>
      </c>
    </row>
    <row r="496" spans="1:14">
      <c r="A496" s="81" t="s">
        <v>1004</v>
      </c>
      <c r="B496" s="81" t="s">
        <v>690</v>
      </c>
      <c r="C496" s="82">
        <v>40769</v>
      </c>
      <c r="D496" s="81" t="s">
        <v>606</v>
      </c>
      <c r="E496" s="77" t="s">
        <v>33</v>
      </c>
      <c r="F496" s="81">
        <v>88</v>
      </c>
      <c r="G496" s="81">
        <v>0</v>
      </c>
      <c r="H496" s="81">
        <v>0</v>
      </c>
      <c r="I496" s="81">
        <v>4</v>
      </c>
      <c r="J496" s="81">
        <v>1</v>
      </c>
      <c r="K496" s="81">
        <v>1</v>
      </c>
      <c r="L496" s="81">
        <v>3</v>
      </c>
      <c r="M496" s="81">
        <v>0</v>
      </c>
      <c r="N496" s="81">
        <v>0</v>
      </c>
    </row>
    <row r="497" spans="1:14">
      <c r="A497" s="81" t="s">
        <v>462</v>
      </c>
      <c r="B497" s="81" t="s">
        <v>491</v>
      </c>
      <c r="C497" s="82">
        <v>40765</v>
      </c>
      <c r="D497" s="81" t="s">
        <v>78</v>
      </c>
      <c r="E497" s="77" t="s">
        <v>85</v>
      </c>
      <c r="F497" s="81">
        <v>14</v>
      </c>
      <c r="G497" s="81">
        <v>0</v>
      </c>
      <c r="H497" s="81">
        <v>0</v>
      </c>
      <c r="I497" s="81">
        <v>0</v>
      </c>
      <c r="J497" s="81">
        <v>0</v>
      </c>
      <c r="K497" s="81">
        <v>0</v>
      </c>
      <c r="L497" s="81">
        <v>0</v>
      </c>
      <c r="M497" s="81">
        <v>0</v>
      </c>
      <c r="N497" s="81">
        <v>0</v>
      </c>
    </row>
    <row r="498" spans="1:14">
      <c r="A498" s="81" t="s">
        <v>462</v>
      </c>
      <c r="B498" s="81" t="s">
        <v>1028</v>
      </c>
      <c r="C498" s="82">
        <v>40701</v>
      </c>
      <c r="D498" s="81" t="s">
        <v>78</v>
      </c>
      <c r="E498" s="77" t="s">
        <v>67</v>
      </c>
      <c r="F498" s="81">
        <f>90-62</f>
        <v>28</v>
      </c>
      <c r="G498" s="81">
        <v>0</v>
      </c>
      <c r="H498" s="81">
        <v>0</v>
      </c>
      <c r="I498" s="81">
        <v>0</v>
      </c>
      <c r="J498" s="81">
        <v>0</v>
      </c>
      <c r="K498" s="81">
        <v>0</v>
      </c>
      <c r="L498" s="81">
        <v>0</v>
      </c>
      <c r="M498" s="81">
        <v>0</v>
      </c>
      <c r="N498" s="81">
        <v>0</v>
      </c>
    </row>
    <row r="499" spans="1:14">
      <c r="A499" s="81" t="s">
        <v>462</v>
      </c>
      <c r="B499" s="81" t="s">
        <v>1022</v>
      </c>
      <c r="C499" s="82">
        <v>40698</v>
      </c>
      <c r="D499" s="81" t="s">
        <v>78</v>
      </c>
      <c r="E499" s="77" t="s">
        <v>95</v>
      </c>
      <c r="F499" s="81">
        <f>90-45</f>
        <v>45</v>
      </c>
      <c r="G499" s="81">
        <v>1</v>
      </c>
      <c r="H499" s="81">
        <v>0</v>
      </c>
      <c r="I499" s="81">
        <v>0</v>
      </c>
      <c r="J499" s="81">
        <v>0</v>
      </c>
      <c r="K499" s="81">
        <v>0</v>
      </c>
      <c r="L499" s="81">
        <v>0</v>
      </c>
      <c r="M499" s="81">
        <v>0</v>
      </c>
      <c r="N499" s="81">
        <v>0</v>
      </c>
    </row>
    <row r="500" spans="1:14">
      <c r="A500" s="81" t="s">
        <v>462</v>
      </c>
      <c r="B500" s="81" t="s">
        <v>524</v>
      </c>
      <c r="C500" s="82">
        <v>40631</v>
      </c>
      <c r="D500" s="81" t="s">
        <v>494</v>
      </c>
      <c r="E500" s="77" t="s">
        <v>107</v>
      </c>
      <c r="F500" s="81">
        <v>0</v>
      </c>
      <c r="G500" s="81"/>
      <c r="H500" s="81"/>
      <c r="I500" s="81"/>
      <c r="J500" s="81"/>
      <c r="K500" s="81"/>
      <c r="L500" s="81"/>
      <c r="M500" s="81"/>
      <c r="N500" s="81"/>
    </row>
    <row r="501" spans="1:14">
      <c r="A501" s="81" t="s">
        <v>462</v>
      </c>
      <c r="B501" s="81" t="s">
        <v>771</v>
      </c>
      <c r="C501" s="82">
        <v>40627</v>
      </c>
      <c r="D501" s="81" t="s">
        <v>494</v>
      </c>
      <c r="E501" s="77" t="s">
        <v>63</v>
      </c>
      <c r="F501" s="81">
        <f>90-45</f>
        <v>45</v>
      </c>
      <c r="G501" s="81">
        <v>0</v>
      </c>
      <c r="H501" s="81">
        <v>0</v>
      </c>
      <c r="I501" s="81">
        <v>1</v>
      </c>
      <c r="J501" s="81">
        <v>0</v>
      </c>
      <c r="K501" s="81">
        <v>1</v>
      </c>
      <c r="L501" s="81">
        <v>1</v>
      </c>
      <c r="M501" s="81">
        <v>0</v>
      </c>
      <c r="N501" s="81">
        <v>0</v>
      </c>
    </row>
    <row r="502" spans="1:14">
      <c r="A502" s="81" t="s">
        <v>462</v>
      </c>
      <c r="B502" s="81" t="s">
        <v>795</v>
      </c>
      <c r="C502" s="82">
        <v>40583</v>
      </c>
      <c r="D502" s="81" t="s">
        <v>78</v>
      </c>
      <c r="E502" s="77" t="s">
        <v>31</v>
      </c>
      <c r="F502" s="81">
        <f>90-55</f>
        <v>35</v>
      </c>
      <c r="G502" s="81">
        <v>0</v>
      </c>
      <c r="H502" s="81">
        <v>0</v>
      </c>
      <c r="I502" s="81">
        <v>1</v>
      </c>
      <c r="J502" s="81">
        <v>0</v>
      </c>
      <c r="K502" s="81">
        <v>0</v>
      </c>
      <c r="L502" s="81">
        <v>1</v>
      </c>
      <c r="M502" s="81">
        <v>0</v>
      </c>
      <c r="N502" s="81">
        <v>0</v>
      </c>
    </row>
    <row r="503" spans="1:14">
      <c r="A503" s="81" t="s">
        <v>462</v>
      </c>
      <c r="B503" s="81" t="s">
        <v>96</v>
      </c>
      <c r="C503" s="82">
        <v>40499</v>
      </c>
      <c r="D503" s="81" t="s">
        <v>78</v>
      </c>
      <c r="E503" s="77" t="s">
        <v>194</v>
      </c>
      <c r="F503" s="81">
        <f>90-45</f>
        <v>45</v>
      </c>
      <c r="G503" s="81">
        <v>0</v>
      </c>
      <c r="H503" s="81">
        <v>0</v>
      </c>
      <c r="I503" s="81">
        <v>0</v>
      </c>
      <c r="J503" s="81">
        <v>0</v>
      </c>
      <c r="K503" s="81">
        <v>0</v>
      </c>
      <c r="L503" s="81">
        <v>0</v>
      </c>
      <c r="M503" s="81">
        <v>0</v>
      </c>
      <c r="N503" s="81">
        <v>0</v>
      </c>
    </row>
    <row r="504" spans="1:14">
      <c r="A504" s="81" t="s">
        <v>462</v>
      </c>
      <c r="B504" s="81" t="s">
        <v>273</v>
      </c>
      <c r="C504" s="82">
        <v>40428</v>
      </c>
      <c r="D504" s="81" t="s">
        <v>78</v>
      </c>
      <c r="E504" s="77" t="s">
        <v>430</v>
      </c>
      <c r="F504" s="81">
        <v>0</v>
      </c>
      <c r="G504" s="81"/>
      <c r="H504" s="81"/>
      <c r="I504" s="81"/>
      <c r="J504" s="81"/>
      <c r="K504" s="81"/>
      <c r="L504" s="81"/>
      <c r="M504" s="81"/>
      <c r="N504" s="83"/>
    </row>
    <row r="505" spans="1:14">
      <c r="A505" s="81" t="s">
        <v>1004</v>
      </c>
      <c r="B505" s="81" t="s">
        <v>173</v>
      </c>
      <c r="C505" s="82">
        <v>41409</v>
      </c>
      <c r="D505" s="81" t="s">
        <v>577</v>
      </c>
      <c r="E505" s="77" t="s">
        <v>38</v>
      </c>
      <c r="F505" s="81">
        <v>90</v>
      </c>
      <c r="G505" s="81">
        <v>1</v>
      </c>
      <c r="H505" s="81">
        <v>0</v>
      </c>
      <c r="I505" s="81">
        <v>0</v>
      </c>
      <c r="J505" s="81">
        <v>0</v>
      </c>
      <c r="K505" s="81">
        <v>2</v>
      </c>
      <c r="L505" s="81">
        <v>3</v>
      </c>
      <c r="M505" s="81">
        <v>0</v>
      </c>
      <c r="N505" s="81">
        <v>0</v>
      </c>
    </row>
    <row r="506" spans="1:14">
      <c r="A506" s="81" t="s">
        <v>1004</v>
      </c>
      <c r="B506" s="81" t="s">
        <v>605</v>
      </c>
      <c r="C506" s="82">
        <v>41405</v>
      </c>
      <c r="D506" s="81" t="s">
        <v>606</v>
      </c>
      <c r="E506" s="77" t="s">
        <v>38</v>
      </c>
      <c r="F506" s="81">
        <f>90-87</f>
        <v>3</v>
      </c>
      <c r="G506" s="81">
        <v>0</v>
      </c>
      <c r="H506" s="81">
        <v>0</v>
      </c>
      <c r="I506" s="81">
        <v>0</v>
      </c>
      <c r="J506" s="81">
        <v>0</v>
      </c>
      <c r="K506" s="81">
        <v>0</v>
      </c>
      <c r="L506" s="81">
        <v>1</v>
      </c>
      <c r="M506" s="81">
        <v>0</v>
      </c>
      <c r="N506" s="81">
        <v>0</v>
      </c>
    </row>
    <row r="507" spans="1:14">
      <c r="A507" s="81" t="s">
        <v>1004</v>
      </c>
      <c r="B507" s="81" t="s">
        <v>610</v>
      </c>
      <c r="C507" s="82">
        <v>41402</v>
      </c>
      <c r="D507" s="81" t="s">
        <v>606</v>
      </c>
      <c r="E507" s="77" t="s">
        <v>53</v>
      </c>
      <c r="F507" s="81">
        <v>90</v>
      </c>
      <c r="G507" s="81">
        <v>0</v>
      </c>
      <c r="H507" s="81">
        <v>1</v>
      </c>
      <c r="I507" s="81">
        <v>1</v>
      </c>
      <c r="J507" s="81">
        <v>1</v>
      </c>
      <c r="K507" s="81">
        <v>0</v>
      </c>
      <c r="L507" s="81">
        <v>3</v>
      </c>
      <c r="M507" s="81">
        <v>0</v>
      </c>
      <c r="N507" s="81">
        <v>0</v>
      </c>
    </row>
    <row r="508" spans="1:14">
      <c r="A508" s="81" t="s">
        <v>1004</v>
      </c>
      <c r="B508" s="81" t="s">
        <v>281</v>
      </c>
      <c r="C508" s="82">
        <v>41399</v>
      </c>
      <c r="D508" s="81" t="s">
        <v>606</v>
      </c>
      <c r="E508" s="77" t="s">
        <v>24</v>
      </c>
      <c r="F508" s="81">
        <f>90-75</f>
        <v>15</v>
      </c>
      <c r="G508" s="81">
        <v>0</v>
      </c>
      <c r="H508" s="81">
        <v>0</v>
      </c>
      <c r="I508" s="81">
        <v>0</v>
      </c>
      <c r="J508" s="81">
        <v>0</v>
      </c>
      <c r="K508" s="81">
        <v>2</v>
      </c>
      <c r="L508" s="81">
        <v>0</v>
      </c>
      <c r="M508" s="81">
        <v>0</v>
      </c>
      <c r="N508" s="81">
        <v>0</v>
      </c>
    </row>
    <row r="509" spans="1:14">
      <c r="A509" s="81" t="s">
        <v>1004</v>
      </c>
      <c r="B509" s="81" t="s">
        <v>791</v>
      </c>
      <c r="C509" s="82">
        <v>41396</v>
      </c>
      <c r="D509" s="81" t="s">
        <v>577</v>
      </c>
      <c r="E509" s="77" t="s">
        <v>26</v>
      </c>
      <c r="F509" s="81">
        <v>90</v>
      </c>
      <c r="G509" s="81">
        <v>1</v>
      </c>
      <c r="H509" s="81">
        <v>0</v>
      </c>
      <c r="I509" s="81">
        <v>4</v>
      </c>
      <c r="J509" s="81">
        <v>3</v>
      </c>
      <c r="K509" s="81">
        <v>1</v>
      </c>
      <c r="L509" s="81">
        <v>3</v>
      </c>
      <c r="M509" s="81">
        <v>0</v>
      </c>
      <c r="N509" s="81">
        <v>0</v>
      </c>
    </row>
    <row r="510" spans="1:14">
      <c r="A510" s="81" t="s">
        <v>1004</v>
      </c>
      <c r="B510" s="81" t="s">
        <v>1117</v>
      </c>
      <c r="C510" s="82">
        <v>41392</v>
      </c>
      <c r="D510" s="81" t="s">
        <v>606</v>
      </c>
      <c r="E510" s="77" t="s">
        <v>19</v>
      </c>
      <c r="F510" s="81">
        <v>0</v>
      </c>
      <c r="G510" s="81"/>
      <c r="H510" s="81"/>
      <c r="I510" s="81"/>
      <c r="J510" s="81"/>
      <c r="K510" s="81"/>
      <c r="L510" s="81"/>
      <c r="M510" s="81"/>
      <c r="N510" s="81"/>
    </row>
    <row r="511" spans="1:14">
      <c r="A511" s="81" t="s">
        <v>1004</v>
      </c>
      <c r="B511" s="81" t="s">
        <v>792</v>
      </c>
      <c r="C511" s="82">
        <v>41389</v>
      </c>
      <c r="D511" s="81" t="s">
        <v>577</v>
      </c>
      <c r="E511" s="77" t="s">
        <v>38</v>
      </c>
      <c r="F511" s="81">
        <v>90</v>
      </c>
      <c r="G511" s="81">
        <v>0</v>
      </c>
      <c r="H511" s="81">
        <v>0</v>
      </c>
      <c r="I511" s="81">
        <v>3</v>
      </c>
      <c r="J511" s="81">
        <v>2</v>
      </c>
      <c r="K511" s="81">
        <v>0</v>
      </c>
      <c r="L511" s="81">
        <v>2</v>
      </c>
      <c r="M511" s="81">
        <v>0</v>
      </c>
      <c r="N511" s="81">
        <v>0</v>
      </c>
    </row>
    <row r="512" spans="1:14">
      <c r="A512" s="81" t="s">
        <v>1004</v>
      </c>
      <c r="B512" s="81" t="s">
        <v>196</v>
      </c>
      <c r="C512" s="82">
        <v>41385</v>
      </c>
      <c r="D512" s="81" t="s">
        <v>606</v>
      </c>
      <c r="E512" s="77" t="s">
        <v>53</v>
      </c>
      <c r="F512" s="81">
        <v>90</v>
      </c>
      <c r="G512" s="81">
        <v>0</v>
      </c>
      <c r="H512" s="81">
        <v>0</v>
      </c>
      <c r="I512" s="81">
        <v>2</v>
      </c>
      <c r="J512" s="81">
        <v>0</v>
      </c>
      <c r="K512" s="81">
        <v>2</v>
      </c>
      <c r="L512" s="81">
        <v>1</v>
      </c>
      <c r="M512" s="81">
        <v>1</v>
      </c>
      <c r="N512" s="81">
        <v>0</v>
      </c>
    </row>
    <row r="513" spans="1:14">
      <c r="A513" s="81" t="s">
        <v>1004</v>
      </c>
      <c r="B513" s="81" t="s">
        <v>614</v>
      </c>
      <c r="C513" s="82">
        <v>41381</v>
      </c>
      <c r="D513" s="81" t="s">
        <v>606</v>
      </c>
      <c r="E513" s="77" t="s">
        <v>67</v>
      </c>
      <c r="F513" s="81">
        <v>90</v>
      </c>
      <c r="G513" s="81">
        <v>0</v>
      </c>
      <c r="H513" s="81">
        <v>1</v>
      </c>
      <c r="I513" s="81">
        <v>3</v>
      </c>
      <c r="J513" s="81">
        <v>0</v>
      </c>
      <c r="K513" s="81">
        <v>2</v>
      </c>
      <c r="L513" s="81">
        <v>2</v>
      </c>
      <c r="M513" s="81">
        <v>0</v>
      </c>
      <c r="N513" s="81">
        <v>0</v>
      </c>
    </row>
    <row r="514" spans="1:14">
      <c r="A514" s="81" t="s">
        <v>1004</v>
      </c>
      <c r="B514" s="81" t="s">
        <v>616</v>
      </c>
      <c r="C514" s="82">
        <v>41378</v>
      </c>
      <c r="D514" s="81" t="s">
        <v>604</v>
      </c>
      <c r="E514" s="77" t="s">
        <v>40</v>
      </c>
      <c r="F514" s="81">
        <f>90-65</f>
        <v>25</v>
      </c>
      <c r="G514" s="81">
        <v>0</v>
      </c>
      <c r="H514" s="81">
        <v>0</v>
      </c>
      <c r="I514" s="81">
        <v>1</v>
      </c>
      <c r="J514" s="81">
        <v>1</v>
      </c>
      <c r="K514" s="81">
        <v>1</v>
      </c>
      <c r="L514" s="81">
        <v>0</v>
      </c>
      <c r="M514" s="81">
        <v>0</v>
      </c>
      <c r="N514" s="81">
        <v>0</v>
      </c>
    </row>
    <row r="515" spans="1:14">
      <c r="A515" s="81" t="s">
        <v>1004</v>
      </c>
      <c r="B515" s="81" t="s">
        <v>799</v>
      </c>
      <c r="C515" s="82">
        <v>41375</v>
      </c>
      <c r="D515" s="81" t="s">
        <v>577</v>
      </c>
      <c r="E515" s="77" t="s">
        <v>115</v>
      </c>
      <c r="F515" s="81">
        <v>90</v>
      </c>
      <c r="G515" s="81">
        <v>1</v>
      </c>
      <c r="H515" s="81">
        <v>0</v>
      </c>
      <c r="I515" s="81">
        <v>0</v>
      </c>
      <c r="J515" s="81">
        <v>0</v>
      </c>
      <c r="K515" s="81">
        <v>1</v>
      </c>
      <c r="L515" s="81">
        <v>2</v>
      </c>
      <c r="M515" s="81">
        <v>0</v>
      </c>
      <c r="N515" s="81">
        <v>0</v>
      </c>
    </row>
    <row r="516" spans="1:14">
      <c r="A516" s="81" t="s">
        <v>1004</v>
      </c>
      <c r="B516" s="81" t="s">
        <v>657</v>
      </c>
      <c r="C516" s="82">
        <v>41371</v>
      </c>
      <c r="D516" s="81" t="s">
        <v>606</v>
      </c>
      <c r="E516" s="77" t="s">
        <v>63</v>
      </c>
      <c r="F516" s="81">
        <f>90-45</f>
        <v>45</v>
      </c>
      <c r="G516" s="81">
        <v>0</v>
      </c>
      <c r="H516" s="81">
        <v>0</v>
      </c>
      <c r="I516" s="81">
        <v>3</v>
      </c>
      <c r="J516" s="81">
        <v>0</v>
      </c>
      <c r="K516" s="81">
        <v>1</v>
      </c>
      <c r="L516" s="81">
        <v>0</v>
      </c>
      <c r="M516" s="81">
        <v>0</v>
      </c>
      <c r="N516" s="81">
        <v>0</v>
      </c>
    </row>
    <row r="517" spans="1:14">
      <c r="A517" s="81" t="s">
        <v>1004</v>
      </c>
      <c r="B517" s="81" t="s">
        <v>948</v>
      </c>
      <c r="C517" s="82">
        <v>41368</v>
      </c>
      <c r="D517" s="81" t="s">
        <v>577</v>
      </c>
      <c r="E517" s="77" t="s">
        <v>26</v>
      </c>
      <c r="F517" s="81">
        <v>90</v>
      </c>
      <c r="G517" s="81">
        <v>2</v>
      </c>
      <c r="H517" s="81">
        <v>0</v>
      </c>
      <c r="I517" s="81">
        <v>3</v>
      </c>
      <c r="J517" s="81">
        <v>1</v>
      </c>
      <c r="K517" s="81">
        <v>0</v>
      </c>
      <c r="L517" s="81">
        <v>2</v>
      </c>
      <c r="M517" s="81">
        <v>0</v>
      </c>
      <c r="N517" s="81">
        <v>0</v>
      </c>
    </row>
    <row r="518" spans="1:14">
      <c r="A518" s="81" t="s">
        <v>1004</v>
      </c>
      <c r="B518" s="81" t="s">
        <v>284</v>
      </c>
      <c r="C518" s="82">
        <v>41365</v>
      </c>
      <c r="D518" s="81" t="s">
        <v>604</v>
      </c>
      <c r="E518" s="77" t="s">
        <v>31</v>
      </c>
      <c r="F518" s="81">
        <f>90-90</f>
        <v>0</v>
      </c>
      <c r="G518" s="81">
        <v>0</v>
      </c>
      <c r="H518" s="81">
        <v>0</v>
      </c>
      <c r="I518" s="81">
        <v>0</v>
      </c>
      <c r="J518" s="81">
        <v>0</v>
      </c>
      <c r="K518" s="81">
        <v>0</v>
      </c>
      <c r="L518" s="81">
        <v>0</v>
      </c>
      <c r="M518" s="81">
        <v>0</v>
      </c>
      <c r="N518" s="81">
        <v>0</v>
      </c>
    </row>
    <row r="519" spans="1:14">
      <c r="A519" s="81" t="s">
        <v>1004</v>
      </c>
      <c r="B519" s="81" t="s">
        <v>634</v>
      </c>
      <c r="C519" s="82">
        <v>41363</v>
      </c>
      <c r="D519" s="81" t="s">
        <v>606</v>
      </c>
      <c r="E519" s="77" t="s">
        <v>85</v>
      </c>
      <c r="F519" s="81">
        <v>90</v>
      </c>
      <c r="G519" s="81">
        <v>0</v>
      </c>
      <c r="H519" s="81">
        <v>0</v>
      </c>
      <c r="I519" s="81">
        <v>0</v>
      </c>
      <c r="J519" s="81">
        <v>0</v>
      </c>
      <c r="K519" s="81">
        <v>2</v>
      </c>
      <c r="L519" s="81">
        <v>2</v>
      </c>
      <c r="M519" s="81">
        <v>1</v>
      </c>
      <c r="N519" s="81">
        <v>0</v>
      </c>
    </row>
    <row r="520" spans="1:14">
      <c r="A520" s="81" t="s">
        <v>1004</v>
      </c>
      <c r="B520" s="81" t="s">
        <v>658</v>
      </c>
      <c r="C520" s="82">
        <v>41350</v>
      </c>
      <c r="D520" s="81" t="s">
        <v>606</v>
      </c>
      <c r="E520" s="77" t="s">
        <v>19</v>
      </c>
      <c r="F520" s="81">
        <v>0</v>
      </c>
      <c r="G520" s="81"/>
      <c r="H520" s="81"/>
      <c r="I520" s="81"/>
      <c r="J520" s="81"/>
      <c r="K520" s="81"/>
      <c r="L520" s="81"/>
      <c r="M520" s="81"/>
      <c r="N520" s="81"/>
    </row>
    <row r="521" spans="1:14">
      <c r="A521" s="81" t="s">
        <v>1004</v>
      </c>
      <c r="B521" s="81" t="s">
        <v>510</v>
      </c>
      <c r="C521" s="82">
        <v>41347</v>
      </c>
      <c r="D521" s="81" t="s">
        <v>577</v>
      </c>
      <c r="E521" s="77" t="s">
        <v>26</v>
      </c>
      <c r="F521" s="81">
        <v>90</v>
      </c>
      <c r="G521" s="81">
        <v>1</v>
      </c>
      <c r="H521" s="81">
        <v>0</v>
      </c>
      <c r="I521" s="81">
        <v>2</v>
      </c>
      <c r="J521" s="81">
        <v>0</v>
      </c>
      <c r="K521" s="81">
        <v>1</v>
      </c>
      <c r="L521" s="81">
        <v>1</v>
      </c>
      <c r="M521" s="81">
        <v>0</v>
      </c>
      <c r="N521" s="81">
        <v>0</v>
      </c>
    </row>
    <row r="522" spans="1:14">
      <c r="A522" s="81" t="s">
        <v>1004</v>
      </c>
      <c r="B522" s="81" t="s">
        <v>281</v>
      </c>
      <c r="C522" s="82">
        <v>41343</v>
      </c>
      <c r="D522" s="81" t="s">
        <v>604</v>
      </c>
      <c r="E522" s="77" t="s">
        <v>53</v>
      </c>
      <c r="F522" s="81">
        <f>90-76</f>
        <v>14</v>
      </c>
      <c r="G522" s="81">
        <v>0</v>
      </c>
      <c r="H522" s="81">
        <v>0</v>
      </c>
      <c r="I522" s="81">
        <v>2</v>
      </c>
      <c r="J522" s="81">
        <v>1</v>
      </c>
      <c r="K522" s="81">
        <v>0</v>
      </c>
      <c r="L522" s="81">
        <v>0</v>
      </c>
      <c r="M522" s="81">
        <v>0</v>
      </c>
      <c r="N522" s="81">
        <v>0</v>
      </c>
    </row>
    <row r="523" spans="1:14">
      <c r="A523" s="81" t="s">
        <v>1004</v>
      </c>
      <c r="B523" s="81" t="s">
        <v>511</v>
      </c>
      <c r="C523" s="82">
        <v>41340</v>
      </c>
      <c r="D523" s="81" t="s">
        <v>577</v>
      </c>
      <c r="E523" s="77" t="s">
        <v>17</v>
      </c>
      <c r="F523" s="81">
        <v>90</v>
      </c>
      <c r="G523" s="81">
        <v>0</v>
      </c>
      <c r="H523" s="81">
        <v>0</v>
      </c>
      <c r="I523" s="81">
        <v>2</v>
      </c>
      <c r="J523" s="81">
        <v>1</v>
      </c>
      <c r="K523" s="81">
        <v>1</v>
      </c>
      <c r="L523" s="81">
        <v>1</v>
      </c>
      <c r="M523" s="81">
        <v>0</v>
      </c>
      <c r="N523" s="81">
        <v>0</v>
      </c>
    </row>
    <row r="524" spans="1:14">
      <c r="A524" s="81" t="s">
        <v>1004</v>
      </c>
      <c r="B524" s="81" t="s">
        <v>638</v>
      </c>
      <c r="C524" s="82">
        <v>41335</v>
      </c>
      <c r="D524" s="81" t="s">
        <v>606</v>
      </c>
      <c r="E524" s="77" t="s">
        <v>31</v>
      </c>
      <c r="F524" s="81">
        <f>90-87</f>
        <v>3</v>
      </c>
      <c r="G524" s="81">
        <v>0</v>
      </c>
      <c r="H524" s="81">
        <v>0</v>
      </c>
      <c r="I524" s="81">
        <v>0</v>
      </c>
      <c r="J524" s="81">
        <v>0</v>
      </c>
      <c r="K524" s="81">
        <v>0</v>
      </c>
      <c r="L524" s="81">
        <v>0</v>
      </c>
      <c r="M524" s="81">
        <v>0</v>
      </c>
      <c r="N524" s="81">
        <v>0</v>
      </c>
    </row>
    <row r="525" spans="1:14">
      <c r="A525" s="81" t="s">
        <v>1004</v>
      </c>
      <c r="B525" s="81" t="s">
        <v>1009</v>
      </c>
      <c r="C525" s="82">
        <v>41332</v>
      </c>
      <c r="D525" s="81" t="s">
        <v>604</v>
      </c>
      <c r="E525" s="77" t="s">
        <v>82</v>
      </c>
      <c r="F525" s="81">
        <v>90</v>
      </c>
      <c r="G525" s="81">
        <v>1</v>
      </c>
      <c r="H525" s="81">
        <v>0</v>
      </c>
      <c r="I525" s="81">
        <v>2</v>
      </c>
      <c r="J525" s="81">
        <v>1</v>
      </c>
      <c r="K525" s="81">
        <v>1</v>
      </c>
      <c r="L525" s="81">
        <v>0</v>
      </c>
      <c r="M525" s="81">
        <v>0</v>
      </c>
      <c r="N525" s="81">
        <v>0</v>
      </c>
    </row>
    <row r="526" spans="1:14">
      <c r="A526" s="81" t="s">
        <v>1004</v>
      </c>
      <c r="B526" s="81" t="s">
        <v>611</v>
      </c>
      <c r="C526" s="82">
        <v>41329</v>
      </c>
      <c r="D526" s="81" t="s">
        <v>606</v>
      </c>
      <c r="E526" s="77" t="s">
        <v>158</v>
      </c>
      <c r="F526" s="81">
        <f>90-80</f>
        <v>10</v>
      </c>
      <c r="G526" s="81">
        <v>0</v>
      </c>
      <c r="H526" s="81">
        <v>0</v>
      </c>
      <c r="I526" s="81">
        <v>0</v>
      </c>
      <c r="J526" s="81">
        <v>0</v>
      </c>
      <c r="K526" s="81">
        <v>0</v>
      </c>
      <c r="L526" s="81">
        <v>0</v>
      </c>
      <c r="M526" s="81">
        <v>0</v>
      </c>
      <c r="N526" s="81">
        <v>0</v>
      </c>
    </row>
    <row r="527" spans="1:14">
      <c r="A527" s="81" t="s">
        <v>1004</v>
      </c>
      <c r="B527" s="81" t="s">
        <v>646</v>
      </c>
      <c r="C527" s="82">
        <v>41326</v>
      </c>
      <c r="D527" s="81" t="s">
        <v>577</v>
      </c>
      <c r="E527" s="77" t="s">
        <v>174</v>
      </c>
      <c r="F527" s="81">
        <v>90</v>
      </c>
      <c r="G527" s="81">
        <v>0</v>
      </c>
      <c r="H527" s="81">
        <v>0</v>
      </c>
      <c r="I527" s="81">
        <v>5</v>
      </c>
      <c r="J527" s="81">
        <v>1</v>
      </c>
      <c r="K527" s="81">
        <v>0</v>
      </c>
      <c r="L527" s="81">
        <v>1</v>
      </c>
      <c r="M527" s="81">
        <v>0</v>
      </c>
      <c r="N527" s="81">
        <v>0</v>
      </c>
    </row>
    <row r="528" spans="1:14">
      <c r="A528" s="81" t="s">
        <v>1004</v>
      </c>
      <c r="B528" s="81" t="s">
        <v>1159</v>
      </c>
      <c r="C528" s="82">
        <v>41322</v>
      </c>
      <c r="D528" s="81" t="s">
        <v>604</v>
      </c>
      <c r="E528" s="77" t="s">
        <v>51</v>
      </c>
      <c r="F528" s="81">
        <v>0</v>
      </c>
      <c r="G528" s="81"/>
      <c r="H528" s="81"/>
      <c r="I528" s="81"/>
      <c r="J528" s="81"/>
      <c r="K528" s="81"/>
      <c r="L528" s="81"/>
      <c r="M528" s="81"/>
      <c r="N528" s="81"/>
    </row>
    <row r="529" spans="1:14">
      <c r="A529" s="81" t="s">
        <v>1004</v>
      </c>
      <c r="B529" s="81" t="s">
        <v>647</v>
      </c>
      <c r="C529" s="82">
        <v>41319</v>
      </c>
      <c r="D529" s="81" t="s">
        <v>577</v>
      </c>
      <c r="E529" s="77" t="s">
        <v>24</v>
      </c>
      <c r="F529" s="81">
        <v>90</v>
      </c>
      <c r="G529" s="81">
        <v>0</v>
      </c>
      <c r="H529" s="81">
        <v>0</v>
      </c>
      <c r="I529" s="81">
        <v>6</v>
      </c>
      <c r="J529" s="81">
        <v>3</v>
      </c>
      <c r="K529" s="81">
        <v>2</v>
      </c>
      <c r="L529" s="81">
        <v>0</v>
      </c>
      <c r="M529" s="81">
        <v>0</v>
      </c>
      <c r="N529" s="81">
        <v>0</v>
      </c>
    </row>
    <row r="530" spans="1:14">
      <c r="A530" s="81" t="s">
        <v>1004</v>
      </c>
      <c r="B530" s="81" t="s">
        <v>660</v>
      </c>
      <c r="C530" s="82">
        <v>41314</v>
      </c>
      <c r="D530" s="81" t="s">
        <v>606</v>
      </c>
      <c r="E530" s="77" t="s">
        <v>103</v>
      </c>
      <c r="F530" s="81">
        <v>90</v>
      </c>
      <c r="G530" s="81">
        <v>0</v>
      </c>
      <c r="H530" s="81">
        <v>1</v>
      </c>
      <c r="I530" s="81">
        <v>4</v>
      </c>
      <c r="J530" s="81">
        <v>3</v>
      </c>
      <c r="K530" s="81">
        <v>3</v>
      </c>
      <c r="L530" s="81">
        <v>1</v>
      </c>
      <c r="M530" s="81">
        <v>0</v>
      </c>
      <c r="N530" s="81">
        <v>0</v>
      </c>
    </row>
    <row r="531" spans="1:14">
      <c r="A531" s="81" t="s">
        <v>1004</v>
      </c>
      <c r="B531" s="81" t="s">
        <v>636</v>
      </c>
      <c r="C531" s="82">
        <v>41307</v>
      </c>
      <c r="D531" s="81" t="s">
        <v>606</v>
      </c>
      <c r="E531" s="77" t="s">
        <v>69</v>
      </c>
      <c r="F531" s="81">
        <f>90-42</f>
        <v>48</v>
      </c>
      <c r="G531" s="81">
        <v>0</v>
      </c>
      <c r="H531" s="81">
        <v>1</v>
      </c>
      <c r="I531" s="81">
        <v>0</v>
      </c>
      <c r="J531" s="81">
        <v>0</v>
      </c>
      <c r="K531" s="81">
        <v>0</v>
      </c>
      <c r="L531" s="81">
        <v>0</v>
      </c>
      <c r="M531" s="81">
        <v>0</v>
      </c>
      <c r="N531" s="81">
        <v>0</v>
      </c>
    </row>
    <row r="532" spans="1:14">
      <c r="A532" s="81" t="s">
        <v>1004</v>
      </c>
      <c r="B532" s="81" t="s">
        <v>668</v>
      </c>
      <c r="C532" s="82">
        <v>41304</v>
      </c>
      <c r="D532" s="81" t="s">
        <v>606</v>
      </c>
      <c r="E532" s="77" t="s">
        <v>53</v>
      </c>
      <c r="F532" s="81">
        <v>90</v>
      </c>
      <c r="G532" s="81">
        <v>0</v>
      </c>
      <c r="H532" s="81">
        <v>1</v>
      </c>
      <c r="I532" s="81">
        <v>2</v>
      </c>
      <c r="J532" s="81">
        <v>0</v>
      </c>
      <c r="K532" s="81">
        <v>3</v>
      </c>
      <c r="L532" s="81">
        <v>1</v>
      </c>
      <c r="M532" s="81">
        <v>0</v>
      </c>
      <c r="N532" s="81">
        <v>0</v>
      </c>
    </row>
    <row r="533" spans="1:14">
      <c r="A533" s="81" t="s">
        <v>1004</v>
      </c>
      <c r="B533" s="81" t="s">
        <v>1160</v>
      </c>
      <c r="C533" s="82">
        <v>41301</v>
      </c>
      <c r="D533" s="81" t="s">
        <v>604</v>
      </c>
      <c r="E533" s="77" t="s">
        <v>53</v>
      </c>
      <c r="F533" s="81">
        <v>90</v>
      </c>
      <c r="G533" s="81">
        <v>1</v>
      </c>
      <c r="H533" s="81">
        <v>0</v>
      </c>
      <c r="I533" s="81">
        <v>1</v>
      </c>
      <c r="J533" s="81">
        <v>0</v>
      </c>
      <c r="K533" s="81">
        <v>0</v>
      </c>
      <c r="L533" s="81">
        <v>2</v>
      </c>
      <c r="M533" s="81">
        <v>0</v>
      </c>
      <c r="N533" s="81">
        <v>0</v>
      </c>
    </row>
    <row r="534" spans="1:14">
      <c r="A534" s="81" t="s">
        <v>1004</v>
      </c>
      <c r="B534" s="81" t="s">
        <v>801</v>
      </c>
      <c r="C534" s="82">
        <v>41297</v>
      </c>
      <c r="D534" s="81" t="s">
        <v>627</v>
      </c>
      <c r="E534" s="77" t="s">
        <v>110</v>
      </c>
      <c r="F534" s="81">
        <f>90-80</f>
        <v>10</v>
      </c>
      <c r="G534" s="81">
        <v>0</v>
      </c>
      <c r="H534" s="81">
        <v>0</v>
      </c>
      <c r="I534" s="81">
        <v>0</v>
      </c>
      <c r="J534" s="81">
        <v>0</v>
      </c>
      <c r="K534" s="81">
        <v>0</v>
      </c>
      <c r="L534" s="81">
        <v>0</v>
      </c>
      <c r="M534" s="81">
        <v>0</v>
      </c>
      <c r="N534" s="81">
        <v>0</v>
      </c>
    </row>
    <row r="535" spans="1:14">
      <c r="A535" s="81" t="s">
        <v>1004</v>
      </c>
      <c r="B535" s="81" t="s">
        <v>169</v>
      </c>
      <c r="C535" s="82">
        <v>41294</v>
      </c>
      <c r="D535" s="81" t="s">
        <v>606</v>
      </c>
      <c r="E535" s="77" t="s">
        <v>63</v>
      </c>
      <c r="F535" s="81">
        <v>80</v>
      </c>
      <c r="G535" s="81">
        <v>0</v>
      </c>
      <c r="H535" s="81">
        <v>0</v>
      </c>
      <c r="I535" s="81">
        <v>2</v>
      </c>
      <c r="J535" s="81">
        <v>1</v>
      </c>
      <c r="K535" s="81">
        <v>2</v>
      </c>
      <c r="L535" s="81">
        <v>1</v>
      </c>
      <c r="M535" s="81">
        <v>0</v>
      </c>
      <c r="N535" s="81">
        <v>0</v>
      </c>
    </row>
    <row r="536" spans="1:14">
      <c r="A536" s="81" t="s">
        <v>1004</v>
      </c>
      <c r="B536" s="81" t="s">
        <v>620</v>
      </c>
      <c r="C536" s="82">
        <v>41290</v>
      </c>
      <c r="D536" s="81" t="s">
        <v>606</v>
      </c>
      <c r="E536" s="77" t="s">
        <v>53</v>
      </c>
      <c r="F536" s="81">
        <f>90-79</f>
        <v>11</v>
      </c>
      <c r="G536" s="81">
        <v>0</v>
      </c>
      <c r="H536" s="81">
        <v>0</v>
      </c>
      <c r="I536" s="81">
        <v>2</v>
      </c>
      <c r="J536" s="81">
        <v>0</v>
      </c>
      <c r="K536" s="81">
        <v>2</v>
      </c>
      <c r="L536" s="81">
        <v>1</v>
      </c>
      <c r="M536" s="81">
        <v>0</v>
      </c>
      <c r="N536" s="81">
        <v>0</v>
      </c>
    </row>
    <row r="537" spans="1:14">
      <c r="A537" s="81" t="s">
        <v>1004</v>
      </c>
      <c r="B537" s="81" t="s">
        <v>690</v>
      </c>
      <c r="C537" s="82">
        <v>41286</v>
      </c>
      <c r="D537" s="81" t="s">
        <v>606</v>
      </c>
      <c r="E537" s="77" t="s">
        <v>95</v>
      </c>
      <c r="F537" s="81">
        <f>90-70</f>
        <v>20</v>
      </c>
      <c r="G537" s="81">
        <v>0</v>
      </c>
      <c r="H537" s="81">
        <v>0</v>
      </c>
      <c r="I537" s="81">
        <v>0</v>
      </c>
      <c r="J537" s="81">
        <v>0</v>
      </c>
      <c r="K537" s="81">
        <v>0</v>
      </c>
      <c r="L537" s="81">
        <v>1</v>
      </c>
      <c r="M537" s="81">
        <v>0</v>
      </c>
      <c r="N537" s="81">
        <v>0</v>
      </c>
    </row>
    <row r="538" spans="1:14">
      <c r="A538" s="81" t="s">
        <v>1004</v>
      </c>
      <c r="B538" s="81" t="s">
        <v>1117</v>
      </c>
      <c r="C538" s="82">
        <v>41283</v>
      </c>
      <c r="D538" s="81" t="s">
        <v>627</v>
      </c>
      <c r="E538" s="77" t="s">
        <v>135</v>
      </c>
      <c r="F538" s="81">
        <v>80</v>
      </c>
      <c r="G538" s="81">
        <v>0</v>
      </c>
      <c r="H538" s="81">
        <v>0</v>
      </c>
      <c r="I538" s="81">
        <v>3</v>
      </c>
      <c r="J538" s="81">
        <v>0</v>
      </c>
      <c r="K538" s="81">
        <v>0</v>
      </c>
      <c r="L538" s="81">
        <v>1</v>
      </c>
      <c r="M538" s="81">
        <v>0</v>
      </c>
      <c r="N538" s="81">
        <v>0</v>
      </c>
    </row>
    <row r="539" spans="1:14">
      <c r="A539" s="81" t="s">
        <v>1004</v>
      </c>
      <c r="B539" s="81" t="s">
        <v>634</v>
      </c>
      <c r="C539" s="82">
        <v>41279</v>
      </c>
      <c r="D539" s="81" t="s">
        <v>604</v>
      </c>
      <c r="E539" s="77" t="s">
        <v>191</v>
      </c>
      <c r="F539" s="81">
        <v>0</v>
      </c>
      <c r="G539" s="81"/>
      <c r="H539" s="81"/>
      <c r="I539" s="81"/>
      <c r="J539" s="81"/>
      <c r="K539" s="81"/>
      <c r="L539" s="81"/>
      <c r="M539" s="81"/>
      <c r="N539" s="81"/>
    </row>
    <row r="540" spans="1:14">
      <c r="A540" s="81" t="s">
        <v>1004</v>
      </c>
      <c r="B540" s="81" t="s">
        <v>1093</v>
      </c>
      <c r="C540" s="82">
        <v>41276</v>
      </c>
      <c r="D540" s="81" t="s">
        <v>606</v>
      </c>
      <c r="E540" s="77" t="s">
        <v>64</v>
      </c>
      <c r="F540" s="81">
        <v>90</v>
      </c>
      <c r="G540" s="81">
        <v>0</v>
      </c>
      <c r="H540" s="81">
        <v>0</v>
      </c>
      <c r="I540" s="81">
        <v>3</v>
      </c>
      <c r="J540" s="81">
        <v>1</v>
      </c>
      <c r="K540" s="81">
        <v>2</v>
      </c>
      <c r="L540" s="81">
        <v>0</v>
      </c>
      <c r="M540" s="81">
        <v>0</v>
      </c>
      <c r="N540" s="81">
        <v>0</v>
      </c>
    </row>
    <row r="541" spans="1:14">
      <c r="A541" s="81" t="s">
        <v>1004</v>
      </c>
      <c r="B541" s="81" t="s">
        <v>618</v>
      </c>
      <c r="C541" s="82">
        <v>41273</v>
      </c>
      <c r="D541" s="81" t="s">
        <v>606</v>
      </c>
      <c r="E541" s="77" t="s">
        <v>38</v>
      </c>
      <c r="F541" s="81">
        <v>90</v>
      </c>
      <c r="G541" s="81">
        <v>0</v>
      </c>
      <c r="H541" s="81">
        <v>0</v>
      </c>
      <c r="I541" s="81">
        <v>5</v>
      </c>
      <c r="J541" s="81">
        <v>1</v>
      </c>
      <c r="K541" s="81">
        <v>2</v>
      </c>
      <c r="L541" s="81">
        <v>1</v>
      </c>
      <c r="M541" s="81">
        <v>0</v>
      </c>
      <c r="N541" s="81">
        <v>0</v>
      </c>
    </row>
    <row r="542" spans="1:14">
      <c r="A542" s="81" t="s">
        <v>1004</v>
      </c>
      <c r="B542" s="81" t="s">
        <v>640</v>
      </c>
      <c r="C542" s="82">
        <v>41269</v>
      </c>
      <c r="D542" s="81" t="s">
        <v>606</v>
      </c>
      <c r="E542" s="77" t="s">
        <v>24</v>
      </c>
      <c r="F542" s="81">
        <v>90</v>
      </c>
      <c r="G542" s="81">
        <v>0</v>
      </c>
      <c r="H542" s="81">
        <v>0</v>
      </c>
      <c r="I542" s="81">
        <v>1</v>
      </c>
      <c r="J542" s="81">
        <v>0</v>
      </c>
      <c r="K542" s="81">
        <v>1</v>
      </c>
      <c r="L542" s="81">
        <v>0</v>
      </c>
      <c r="M542" s="81">
        <v>0</v>
      </c>
      <c r="N542" s="81">
        <v>0</v>
      </c>
    </row>
    <row r="543" spans="1:14">
      <c r="A543" s="81" t="s">
        <v>1004</v>
      </c>
      <c r="B543" s="81" t="s">
        <v>625</v>
      </c>
      <c r="C543" s="82">
        <v>41266</v>
      </c>
      <c r="D543" s="81" t="s">
        <v>606</v>
      </c>
      <c r="E543" s="77" t="s">
        <v>137</v>
      </c>
      <c r="F543" s="81">
        <v>66</v>
      </c>
      <c r="G543" s="81">
        <v>1</v>
      </c>
      <c r="H543" s="81">
        <v>0</v>
      </c>
      <c r="I543" s="81">
        <v>2</v>
      </c>
      <c r="J543" s="81">
        <v>1</v>
      </c>
      <c r="K543" s="81">
        <v>1</v>
      </c>
      <c r="L543" s="81">
        <v>1</v>
      </c>
      <c r="M543" s="81">
        <v>0</v>
      </c>
      <c r="N543" s="81">
        <v>0</v>
      </c>
    </row>
    <row r="544" spans="1:14">
      <c r="A544" s="81" t="s">
        <v>1004</v>
      </c>
      <c r="B544" s="81" t="s">
        <v>630</v>
      </c>
      <c r="C544" s="82">
        <v>41262</v>
      </c>
      <c r="D544" s="81" t="s">
        <v>627</v>
      </c>
      <c r="E544" s="77" t="s">
        <v>191</v>
      </c>
      <c r="F544" s="81">
        <v>90</v>
      </c>
      <c r="G544" s="81">
        <v>1</v>
      </c>
      <c r="H544" s="81">
        <v>0</v>
      </c>
      <c r="I544" s="81">
        <v>1</v>
      </c>
      <c r="J544" s="81">
        <v>1</v>
      </c>
      <c r="K544" s="81">
        <v>1</v>
      </c>
      <c r="L544" s="81">
        <v>2</v>
      </c>
      <c r="M544" s="81">
        <v>0</v>
      </c>
      <c r="N544" s="81">
        <v>0</v>
      </c>
    </row>
    <row r="545" spans="1:14">
      <c r="A545" s="81" t="s">
        <v>1004</v>
      </c>
      <c r="B545" s="81" t="s">
        <v>329</v>
      </c>
      <c r="C545" s="82">
        <v>41259</v>
      </c>
      <c r="D545" s="81" t="s">
        <v>202</v>
      </c>
      <c r="E545" s="77" t="s">
        <v>17</v>
      </c>
      <c r="F545" s="81">
        <v>90</v>
      </c>
      <c r="G545" s="81">
        <v>0</v>
      </c>
      <c r="H545" s="81">
        <v>0</v>
      </c>
      <c r="I545" s="81">
        <v>3</v>
      </c>
      <c r="J545" s="81">
        <v>2</v>
      </c>
      <c r="K545" s="81">
        <v>1</v>
      </c>
      <c r="L545" s="81">
        <v>0</v>
      </c>
      <c r="M545" s="81">
        <v>0</v>
      </c>
      <c r="N545" s="81">
        <v>0</v>
      </c>
    </row>
    <row r="546" spans="1:14">
      <c r="A546" s="81" t="s">
        <v>1004</v>
      </c>
      <c r="B546" s="81" t="s">
        <v>1161</v>
      </c>
      <c r="C546" s="82">
        <v>41256</v>
      </c>
      <c r="D546" s="81" t="s">
        <v>202</v>
      </c>
      <c r="E546" s="77" t="s">
        <v>107</v>
      </c>
      <c r="F546" s="81">
        <v>79</v>
      </c>
      <c r="G546" s="81">
        <v>1</v>
      </c>
      <c r="H546" s="81">
        <v>0</v>
      </c>
      <c r="I546" s="81">
        <v>1</v>
      </c>
      <c r="J546" s="81">
        <v>1</v>
      </c>
      <c r="K546" s="81">
        <v>0</v>
      </c>
      <c r="L546" s="81">
        <v>0</v>
      </c>
      <c r="M546" s="81">
        <v>0</v>
      </c>
      <c r="N546" s="81">
        <v>0</v>
      </c>
    </row>
    <row r="547" spans="1:14">
      <c r="A547" s="81" t="s">
        <v>1004</v>
      </c>
      <c r="B547" s="81" t="s">
        <v>663</v>
      </c>
      <c r="C547" s="82">
        <v>41251</v>
      </c>
      <c r="D547" s="81" t="s">
        <v>606</v>
      </c>
      <c r="E547" s="77" t="s">
        <v>107</v>
      </c>
      <c r="F547" s="81">
        <v>90</v>
      </c>
      <c r="G547" s="81">
        <v>2</v>
      </c>
      <c r="H547" s="81">
        <v>0</v>
      </c>
      <c r="I547" s="81">
        <v>4</v>
      </c>
      <c r="J547" s="81">
        <v>3</v>
      </c>
      <c r="K547" s="81">
        <v>2</v>
      </c>
      <c r="L547" s="81">
        <v>0</v>
      </c>
      <c r="M547" s="81">
        <v>0</v>
      </c>
      <c r="N547" s="81">
        <v>0</v>
      </c>
    </row>
    <row r="548" spans="1:14">
      <c r="A548" s="81" t="s">
        <v>1004</v>
      </c>
      <c r="B548" s="81" t="s">
        <v>1162</v>
      </c>
      <c r="C548" s="82">
        <v>41248</v>
      </c>
      <c r="D548" s="81" t="s">
        <v>151</v>
      </c>
      <c r="E548" s="77" t="s">
        <v>480</v>
      </c>
      <c r="F548" s="81">
        <v>90</v>
      </c>
      <c r="G548" s="81">
        <v>2</v>
      </c>
      <c r="H548" s="81">
        <v>0</v>
      </c>
      <c r="I548" s="81">
        <v>10</v>
      </c>
      <c r="J548" s="81">
        <v>8</v>
      </c>
      <c r="K548" s="81">
        <v>2</v>
      </c>
      <c r="L548" s="81">
        <v>1</v>
      </c>
      <c r="M548" s="81">
        <v>0</v>
      </c>
      <c r="N548" s="81">
        <v>0</v>
      </c>
    </row>
    <row r="549" spans="1:14">
      <c r="A549" s="81" t="s">
        <v>1004</v>
      </c>
      <c r="B549" s="81" t="s">
        <v>662</v>
      </c>
      <c r="C549" s="82">
        <v>41244</v>
      </c>
      <c r="D549" s="81" t="s">
        <v>606</v>
      </c>
      <c r="E549" s="77" t="s">
        <v>74</v>
      </c>
      <c r="F549" s="81">
        <v>90</v>
      </c>
      <c r="G549" s="81">
        <v>0</v>
      </c>
      <c r="H549" s="81">
        <v>1</v>
      </c>
      <c r="I549" s="81">
        <v>4</v>
      </c>
      <c r="J549" s="81">
        <v>3</v>
      </c>
      <c r="K549" s="81">
        <v>2</v>
      </c>
      <c r="L549" s="81">
        <v>1</v>
      </c>
      <c r="M549" s="81">
        <v>0</v>
      </c>
      <c r="N549" s="81">
        <v>0</v>
      </c>
    </row>
    <row r="550" spans="1:14">
      <c r="A550" s="81" t="s">
        <v>1004</v>
      </c>
      <c r="B550" s="81" t="s">
        <v>613</v>
      </c>
      <c r="C550" s="82">
        <v>41241</v>
      </c>
      <c r="D550" s="81" t="s">
        <v>606</v>
      </c>
      <c r="E550" s="77" t="s">
        <v>33</v>
      </c>
      <c r="F550" s="81">
        <v>90</v>
      </c>
      <c r="G550" s="81">
        <v>0</v>
      </c>
      <c r="H550" s="81">
        <v>0</v>
      </c>
      <c r="I550" s="81">
        <v>3</v>
      </c>
      <c r="J550" s="81">
        <v>2</v>
      </c>
      <c r="K550" s="81">
        <v>1</v>
      </c>
      <c r="L550" s="81">
        <v>1</v>
      </c>
      <c r="M550" s="81">
        <v>0</v>
      </c>
      <c r="N550" s="81">
        <v>0</v>
      </c>
    </row>
    <row r="551" spans="1:14">
      <c r="A551" s="81" t="s">
        <v>1004</v>
      </c>
      <c r="B551" s="81" t="s">
        <v>616</v>
      </c>
      <c r="C551" s="82">
        <v>41238</v>
      </c>
      <c r="D551" s="81" t="s">
        <v>606</v>
      </c>
      <c r="E551" s="77" t="s">
        <v>33</v>
      </c>
      <c r="F551" s="81">
        <v>90</v>
      </c>
      <c r="G551" s="81">
        <v>0</v>
      </c>
      <c r="H551" s="81">
        <v>0</v>
      </c>
      <c r="I551" s="81">
        <v>1</v>
      </c>
      <c r="J551" s="81">
        <v>0</v>
      </c>
      <c r="K551" s="81">
        <v>4</v>
      </c>
      <c r="L551" s="81">
        <v>4</v>
      </c>
      <c r="M551" s="81">
        <v>0</v>
      </c>
      <c r="N551" s="81">
        <v>0</v>
      </c>
    </row>
    <row r="552" spans="1:14">
      <c r="A552" s="81" t="s">
        <v>1004</v>
      </c>
      <c r="B552" s="81" t="s">
        <v>251</v>
      </c>
      <c r="C552" s="82">
        <v>41233</v>
      </c>
      <c r="D552" s="81" t="s">
        <v>151</v>
      </c>
      <c r="E552" s="77" t="s">
        <v>29</v>
      </c>
      <c r="F552" s="81">
        <f>90-70</f>
        <v>20</v>
      </c>
      <c r="G552" s="81">
        <v>0</v>
      </c>
      <c r="H552" s="81">
        <v>0</v>
      </c>
      <c r="I552" s="81">
        <v>0</v>
      </c>
      <c r="J552" s="81">
        <v>0</v>
      </c>
      <c r="K552" s="81">
        <v>0</v>
      </c>
      <c r="L552" s="81">
        <v>0</v>
      </c>
      <c r="M552" s="81">
        <v>0</v>
      </c>
      <c r="N552" s="81">
        <v>0</v>
      </c>
    </row>
    <row r="553" spans="1:14">
      <c r="A553" s="81" t="s">
        <v>1004</v>
      </c>
      <c r="B553" s="81" t="s">
        <v>626</v>
      </c>
      <c r="C553" s="82">
        <v>41230</v>
      </c>
      <c r="D553" s="81" t="s">
        <v>606</v>
      </c>
      <c r="E553" s="77" t="s">
        <v>85</v>
      </c>
      <c r="F553" s="81">
        <v>62</v>
      </c>
      <c r="G553" s="81">
        <v>0</v>
      </c>
      <c r="H553" s="81">
        <v>0</v>
      </c>
      <c r="I553" s="81">
        <v>0</v>
      </c>
      <c r="J553" s="81">
        <v>0</v>
      </c>
      <c r="K553" s="81">
        <v>0</v>
      </c>
      <c r="L553" s="81">
        <v>0</v>
      </c>
      <c r="M553" s="81">
        <v>0</v>
      </c>
      <c r="N553" s="81">
        <v>0</v>
      </c>
    </row>
    <row r="554" spans="1:14">
      <c r="A554" s="81" t="s">
        <v>1004</v>
      </c>
      <c r="B554" s="81" t="s">
        <v>199</v>
      </c>
      <c r="C554" s="82">
        <v>41224</v>
      </c>
      <c r="D554" s="81" t="s">
        <v>606</v>
      </c>
      <c r="E554" s="77" t="s">
        <v>22</v>
      </c>
      <c r="F554" s="81">
        <v>81</v>
      </c>
      <c r="G554" s="81">
        <v>0</v>
      </c>
      <c r="H554" s="81">
        <v>0</v>
      </c>
      <c r="I554" s="81">
        <v>4</v>
      </c>
      <c r="J554" s="81">
        <v>2</v>
      </c>
      <c r="K554" s="81">
        <v>3</v>
      </c>
      <c r="L554" s="81">
        <v>3</v>
      </c>
      <c r="M554" s="81">
        <v>0</v>
      </c>
      <c r="N554" s="81">
        <v>0</v>
      </c>
    </row>
    <row r="555" spans="1:14">
      <c r="A555" s="81" t="s">
        <v>1004</v>
      </c>
      <c r="B555" s="81" t="s">
        <v>165</v>
      </c>
      <c r="C555" s="82">
        <v>41220</v>
      </c>
      <c r="D555" s="81" t="s">
        <v>151</v>
      </c>
      <c r="E555" s="77" t="s">
        <v>115</v>
      </c>
      <c r="F555" s="81">
        <v>89</v>
      </c>
      <c r="G555" s="81">
        <v>1</v>
      </c>
      <c r="H555" s="81">
        <v>0</v>
      </c>
      <c r="I555" s="81">
        <v>4</v>
      </c>
      <c r="J555" s="81">
        <v>2</v>
      </c>
      <c r="K555" s="81">
        <v>1</v>
      </c>
      <c r="L555" s="81">
        <v>1</v>
      </c>
      <c r="M555" s="81">
        <v>0</v>
      </c>
      <c r="N555" s="81">
        <v>0</v>
      </c>
    </row>
    <row r="556" spans="1:14">
      <c r="A556" s="81" t="s">
        <v>1004</v>
      </c>
      <c r="B556" s="81" t="s">
        <v>801</v>
      </c>
      <c r="C556" s="82">
        <v>41216</v>
      </c>
      <c r="D556" s="81" t="s">
        <v>606</v>
      </c>
      <c r="E556" s="77" t="s">
        <v>22</v>
      </c>
      <c r="F556" s="81">
        <v>90</v>
      </c>
      <c r="G556" s="81">
        <v>0</v>
      </c>
      <c r="H556" s="81">
        <v>0</v>
      </c>
      <c r="I556" s="81">
        <v>2</v>
      </c>
      <c r="J556" s="81">
        <v>2</v>
      </c>
      <c r="K556" s="81">
        <v>1</v>
      </c>
      <c r="L556" s="81">
        <v>2</v>
      </c>
      <c r="M556" s="81">
        <v>0</v>
      </c>
      <c r="N556" s="81">
        <v>0</v>
      </c>
    </row>
    <row r="557" spans="1:14">
      <c r="A557" s="81" t="s">
        <v>1004</v>
      </c>
      <c r="B557" s="81" t="s">
        <v>284</v>
      </c>
      <c r="C557" s="82">
        <v>41210</v>
      </c>
      <c r="D557" s="81" t="s">
        <v>606</v>
      </c>
      <c r="E557" s="77" t="s">
        <v>231</v>
      </c>
      <c r="F557" s="81">
        <v>90</v>
      </c>
      <c r="G557" s="81">
        <v>0</v>
      </c>
      <c r="H557" s="81">
        <v>0</v>
      </c>
      <c r="I557" s="81">
        <v>1</v>
      </c>
      <c r="J557" s="81">
        <v>1</v>
      </c>
      <c r="K557" s="81">
        <v>2</v>
      </c>
      <c r="L557" s="81">
        <v>1</v>
      </c>
      <c r="M557" s="81">
        <v>0</v>
      </c>
      <c r="N557" s="81">
        <v>1</v>
      </c>
    </row>
    <row r="558" spans="1:14">
      <c r="A558" s="81" t="s">
        <v>1004</v>
      </c>
      <c r="B558" s="81" t="s">
        <v>157</v>
      </c>
      <c r="C558" s="82">
        <v>41205</v>
      </c>
      <c r="D558" s="81" t="s">
        <v>151</v>
      </c>
      <c r="E558" s="77" t="s">
        <v>85</v>
      </c>
      <c r="F558" s="81">
        <v>69</v>
      </c>
      <c r="G558" s="81">
        <v>0</v>
      </c>
      <c r="H558" s="81">
        <v>0</v>
      </c>
      <c r="I558" s="81">
        <v>2</v>
      </c>
      <c r="J558" s="81">
        <v>1</v>
      </c>
      <c r="K558" s="81">
        <v>3</v>
      </c>
      <c r="L558" s="81">
        <v>1</v>
      </c>
      <c r="M558" s="81">
        <v>0</v>
      </c>
      <c r="N558" s="81">
        <v>0</v>
      </c>
    </row>
    <row r="559" spans="1:14">
      <c r="A559" s="81" t="s">
        <v>1004</v>
      </c>
      <c r="B559" s="81" t="s">
        <v>624</v>
      </c>
      <c r="C559" s="82">
        <v>41202</v>
      </c>
      <c r="D559" s="81" t="s">
        <v>606</v>
      </c>
      <c r="E559" s="77" t="s">
        <v>382</v>
      </c>
      <c r="F559" s="81">
        <v>90</v>
      </c>
      <c r="G559" s="81">
        <v>0</v>
      </c>
      <c r="H559" s="81">
        <v>0</v>
      </c>
      <c r="I559" s="81">
        <v>1</v>
      </c>
      <c r="J559" s="81">
        <v>0</v>
      </c>
      <c r="K559" s="81">
        <v>0</v>
      </c>
      <c r="L559" s="81">
        <v>1</v>
      </c>
      <c r="M559" s="81">
        <v>0</v>
      </c>
      <c r="N559" s="81">
        <v>0</v>
      </c>
    </row>
    <row r="560" spans="1:14">
      <c r="A560" s="81" t="s">
        <v>462</v>
      </c>
      <c r="B560" s="81" t="s">
        <v>210</v>
      </c>
      <c r="C560" s="82">
        <v>41198</v>
      </c>
      <c r="D560" s="81" t="s">
        <v>216</v>
      </c>
      <c r="E560" s="77" t="s">
        <v>22</v>
      </c>
      <c r="F560" s="81">
        <f>90-74</f>
        <v>16</v>
      </c>
      <c r="G560" s="81">
        <v>0</v>
      </c>
      <c r="H560" s="81">
        <v>0</v>
      </c>
      <c r="I560" s="81">
        <v>0</v>
      </c>
      <c r="J560" s="81">
        <v>0</v>
      </c>
      <c r="K560" s="81">
        <v>0</v>
      </c>
      <c r="L560" s="81">
        <v>0</v>
      </c>
      <c r="M560" s="81">
        <v>0</v>
      </c>
      <c r="N560" s="81">
        <v>0</v>
      </c>
    </row>
    <row r="561" spans="1:14">
      <c r="A561" s="81" t="s">
        <v>462</v>
      </c>
      <c r="B561" s="81" t="s">
        <v>1017</v>
      </c>
      <c r="C561" s="82">
        <v>41194</v>
      </c>
      <c r="D561" s="81" t="s">
        <v>216</v>
      </c>
      <c r="E561" s="77" t="s">
        <v>95</v>
      </c>
      <c r="F561" s="81">
        <v>0</v>
      </c>
      <c r="G561" s="81"/>
      <c r="H561" s="81"/>
      <c r="I561" s="81"/>
      <c r="J561" s="81"/>
      <c r="K561" s="81"/>
      <c r="L561" s="81"/>
      <c r="M561" s="81"/>
      <c r="N561" s="81"/>
    </row>
    <row r="562" spans="1:14">
      <c r="A562" s="81" t="s">
        <v>1004</v>
      </c>
      <c r="B562" s="81" t="s">
        <v>652</v>
      </c>
      <c r="C562" s="82">
        <v>41188</v>
      </c>
      <c r="D562" s="81" t="s">
        <v>606</v>
      </c>
      <c r="E562" s="77" t="s">
        <v>103</v>
      </c>
      <c r="F562" s="81">
        <v>90</v>
      </c>
      <c r="G562" s="81">
        <v>1</v>
      </c>
      <c r="H562" s="81">
        <v>0</v>
      </c>
      <c r="I562" s="81">
        <v>3</v>
      </c>
      <c r="J562" s="81">
        <v>2</v>
      </c>
      <c r="K562" s="81">
        <v>0</v>
      </c>
      <c r="L562" s="81">
        <v>0</v>
      </c>
      <c r="M562" s="81">
        <v>0</v>
      </c>
      <c r="N562" s="81">
        <v>0</v>
      </c>
    </row>
    <row r="563" spans="1:14">
      <c r="A563" s="81" t="s">
        <v>1004</v>
      </c>
      <c r="B563" s="81" t="s">
        <v>1163</v>
      </c>
      <c r="C563" s="82">
        <v>41184</v>
      </c>
      <c r="D563" s="81" t="s">
        <v>151</v>
      </c>
      <c r="E563" s="77" t="s">
        <v>95</v>
      </c>
      <c r="F563" s="81">
        <v>90</v>
      </c>
      <c r="G563" s="81">
        <v>0</v>
      </c>
      <c r="H563" s="81">
        <v>0</v>
      </c>
      <c r="I563" s="81">
        <v>2</v>
      </c>
      <c r="J563" s="81">
        <v>2</v>
      </c>
      <c r="K563" s="81">
        <v>2</v>
      </c>
      <c r="L563" s="81">
        <v>4</v>
      </c>
      <c r="M563" s="81">
        <v>0</v>
      </c>
      <c r="N563" s="81">
        <v>0</v>
      </c>
    </row>
    <row r="564" spans="1:14">
      <c r="A564" s="81" t="s">
        <v>1004</v>
      </c>
      <c r="B564" s="81" t="s">
        <v>502</v>
      </c>
      <c r="C564" s="82">
        <v>41181</v>
      </c>
      <c r="D564" s="81" t="s">
        <v>606</v>
      </c>
      <c r="E564" s="77" t="s">
        <v>38</v>
      </c>
      <c r="F564" s="81">
        <v>90</v>
      </c>
      <c r="G564" s="81">
        <v>1</v>
      </c>
      <c r="H564" s="81">
        <v>0</v>
      </c>
      <c r="I564" s="81">
        <v>2</v>
      </c>
      <c r="J564" s="81">
        <v>1</v>
      </c>
      <c r="K564" s="81">
        <v>1</v>
      </c>
      <c r="L564" s="81">
        <v>2</v>
      </c>
      <c r="M564" s="81">
        <v>0</v>
      </c>
      <c r="N564" s="81">
        <v>0</v>
      </c>
    </row>
    <row r="565" spans="1:14">
      <c r="A565" s="81" t="s">
        <v>1004</v>
      </c>
      <c r="B565" s="81" t="s">
        <v>635</v>
      </c>
      <c r="C565" s="82">
        <v>41177</v>
      </c>
      <c r="D565" s="81" t="s">
        <v>627</v>
      </c>
      <c r="E565" s="77" t="s">
        <v>374</v>
      </c>
      <c r="F565" s="81">
        <v>77</v>
      </c>
      <c r="G565" s="81">
        <v>1</v>
      </c>
      <c r="H565" s="81">
        <v>1</v>
      </c>
      <c r="I565" s="81">
        <v>4</v>
      </c>
      <c r="J565" s="81">
        <v>3</v>
      </c>
      <c r="K565" s="81">
        <v>0</v>
      </c>
      <c r="L565" s="81">
        <v>2</v>
      </c>
      <c r="M565" s="81">
        <v>0</v>
      </c>
      <c r="N565" s="81">
        <v>0</v>
      </c>
    </row>
    <row r="566" spans="1:14">
      <c r="A566" s="81" t="s">
        <v>1004</v>
      </c>
      <c r="B566" s="81" t="s">
        <v>694</v>
      </c>
      <c r="C566" s="82">
        <v>41174</v>
      </c>
      <c r="D566" s="81" t="s">
        <v>606</v>
      </c>
      <c r="E566" s="77" t="s">
        <v>31</v>
      </c>
      <c r="F566" s="81">
        <v>90</v>
      </c>
      <c r="G566" s="81">
        <v>0</v>
      </c>
      <c r="H566" s="81">
        <v>0</v>
      </c>
      <c r="I566" s="81">
        <v>2</v>
      </c>
      <c r="J566" s="81">
        <v>0</v>
      </c>
      <c r="K566" s="81">
        <v>2</v>
      </c>
      <c r="L566" s="81">
        <v>1</v>
      </c>
      <c r="M566" s="81">
        <v>0</v>
      </c>
      <c r="N566" s="81">
        <v>0</v>
      </c>
    </row>
    <row r="567" spans="1:14">
      <c r="A567" s="81" t="s">
        <v>1004</v>
      </c>
      <c r="B567" s="81" t="s">
        <v>233</v>
      </c>
      <c r="C567" s="82">
        <v>41171</v>
      </c>
      <c r="D567" s="81" t="s">
        <v>151</v>
      </c>
      <c r="E567" s="77" t="s">
        <v>53</v>
      </c>
      <c r="F567" s="81">
        <v>90</v>
      </c>
      <c r="G567" s="81">
        <v>0</v>
      </c>
      <c r="H567" s="81">
        <v>0</v>
      </c>
      <c r="I567" s="81">
        <v>1</v>
      </c>
      <c r="J567" s="81">
        <v>0</v>
      </c>
      <c r="K567" s="81">
        <v>1</v>
      </c>
      <c r="L567" s="81">
        <v>1</v>
      </c>
      <c r="M567" s="81">
        <v>0</v>
      </c>
      <c r="N567" s="81">
        <v>0</v>
      </c>
    </row>
    <row r="568" spans="1:14">
      <c r="A568" s="81" t="s">
        <v>1004</v>
      </c>
      <c r="B568" s="81" t="s">
        <v>1116</v>
      </c>
      <c r="C568" s="82">
        <v>41167</v>
      </c>
      <c r="D568" s="81" t="s">
        <v>606</v>
      </c>
      <c r="E568" s="77" t="s">
        <v>33</v>
      </c>
      <c r="F568" s="81">
        <v>80</v>
      </c>
      <c r="G568" s="81">
        <v>0</v>
      </c>
      <c r="H568" s="81">
        <v>0</v>
      </c>
      <c r="I568" s="81">
        <v>1</v>
      </c>
      <c r="J568" s="81">
        <v>1</v>
      </c>
      <c r="K568" s="81">
        <v>2</v>
      </c>
      <c r="L568" s="81">
        <v>2</v>
      </c>
      <c r="M568" s="81">
        <v>0</v>
      </c>
      <c r="N568" s="81">
        <v>0</v>
      </c>
    </row>
    <row r="569" spans="1:14">
      <c r="A569" s="81" t="s">
        <v>462</v>
      </c>
      <c r="B569" s="81" t="s">
        <v>797</v>
      </c>
      <c r="C569" s="82">
        <v>41163</v>
      </c>
      <c r="D569" s="81" t="s">
        <v>216</v>
      </c>
      <c r="E569" s="77" t="s">
        <v>24</v>
      </c>
      <c r="F569" s="81">
        <v>0</v>
      </c>
      <c r="G569" s="81"/>
      <c r="H569" s="81"/>
      <c r="I569" s="81"/>
      <c r="J569" s="81"/>
      <c r="K569" s="81"/>
      <c r="L569" s="81"/>
      <c r="M569" s="81"/>
      <c r="N569" s="81"/>
    </row>
    <row r="570" spans="1:14">
      <c r="A570" s="81" t="s">
        <v>462</v>
      </c>
      <c r="B570" s="81" t="s">
        <v>758</v>
      </c>
      <c r="C570" s="82">
        <v>41159</v>
      </c>
      <c r="D570" s="81" t="s">
        <v>78</v>
      </c>
      <c r="E570" s="77" t="s">
        <v>35</v>
      </c>
      <c r="F570" s="81">
        <v>52</v>
      </c>
      <c r="G570" s="81">
        <v>0</v>
      </c>
      <c r="H570" s="81">
        <v>0</v>
      </c>
      <c r="I570" s="81">
        <v>0</v>
      </c>
      <c r="J570" s="81">
        <v>0</v>
      </c>
      <c r="K570" s="81">
        <v>0</v>
      </c>
      <c r="L570" s="81">
        <v>0</v>
      </c>
      <c r="M570" s="81">
        <v>0</v>
      </c>
      <c r="N570" s="81">
        <v>0</v>
      </c>
    </row>
    <row r="571" spans="1:14">
      <c r="A571" s="81" t="s">
        <v>1004</v>
      </c>
      <c r="B571" s="81" t="s">
        <v>120</v>
      </c>
      <c r="C571" s="82">
        <v>41152</v>
      </c>
      <c r="D571" s="81" t="s">
        <v>208</v>
      </c>
      <c r="E571" s="77" t="s">
        <v>416</v>
      </c>
      <c r="F571" s="81">
        <v>90</v>
      </c>
      <c r="G571" s="81">
        <v>0</v>
      </c>
      <c r="H571" s="81">
        <v>0</v>
      </c>
      <c r="I571" s="81">
        <v>0</v>
      </c>
      <c r="J571" s="81">
        <v>0</v>
      </c>
      <c r="K571" s="81">
        <v>0</v>
      </c>
      <c r="L571" s="81">
        <v>0</v>
      </c>
      <c r="M571" s="81">
        <v>0</v>
      </c>
      <c r="N571" s="81">
        <v>0</v>
      </c>
    </row>
    <row r="572" spans="1:14">
      <c r="A572" s="81" t="s">
        <v>1004</v>
      </c>
      <c r="B572" s="81" t="s">
        <v>639</v>
      </c>
      <c r="C572" s="82">
        <v>41146</v>
      </c>
      <c r="D572" s="81" t="s">
        <v>606</v>
      </c>
      <c r="E572" s="77" t="s">
        <v>19</v>
      </c>
      <c r="F572" s="81">
        <v>90</v>
      </c>
      <c r="G572" s="81">
        <v>1</v>
      </c>
      <c r="H572" s="81">
        <v>0</v>
      </c>
      <c r="I572" s="81">
        <v>1</v>
      </c>
      <c r="J572" s="81">
        <v>1</v>
      </c>
      <c r="K572" s="81">
        <v>2</v>
      </c>
      <c r="L572" s="81">
        <v>3</v>
      </c>
      <c r="M572" s="81">
        <v>1</v>
      </c>
      <c r="N572" s="81">
        <v>0</v>
      </c>
    </row>
    <row r="573" spans="1:14">
      <c r="A573" s="81" t="s">
        <v>1004</v>
      </c>
      <c r="B573" s="81" t="s">
        <v>669</v>
      </c>
      <c r="C573" s="82">
        <v>41143</v>
      </c>
      <c r="D573" s="81" t="s">
        <v>606</v>
      </c>
      <c r="E573" s="77" t="s">
        <v>68</v>
      </c>
      <c r="F573" s="81">
        <v>90</v>
      </c>
      <c r="G573" s="81">
        <v>1</v>
      </c>
      <c r="H573" s="81">
        <v>0</v>
      </c>
      <c r="I573" s="81">
        <v>6</v>
      </c>
      <c r="J573" s="81">
        <v>1</v>
      </c>
      <c r="K573" s="81">
        <v>3</v>
      </c>
      <c r="L573" s="81">
        <v>0</v>
      </c>
      <c r="M573" s="81">
        <v>0</v>
      </c>
      <c r="N573" s="81">
        <v>0</v>
      </c>
    </row>
    <row r="574" spans="1:14">
      <c r="A574" s="81" t="s">
        <v>1004</v>
      </c>
      <c r="B574" s="81" t="s">
        <v>659</v>
      </c>
      <c r="C574" s="82">
        <v>41140</v>
      </c>
      <c r="D574" s="81" t="s">
        <v>606</v>
      </c>
      <c r="E574" s="77" t="s">
        <v>82</v>
      </c>
      <c r="F574" s="81">
        <v>90</v>
      </c>
      <c r="G574" s="81">
        <v>0</v>
      </c>
      <c r="H574" s="81">
        <v>0</v>
      </c>
      <c r="I574" s="81">
        <v>1</v>
      </c>
      <c r="J574" s="81">
        <v>1</v>
      </c>
      <c r="K574" s="81">
        <v>0</v>
      </c>
      <c r="L574" s="81">
        <v>3</v>
      </c>
      <c r="M574" s="81">
        <v>0</v>
      </c>
      <c r="N574" s="81">
        <v>0</v>
      </c>
    </row>
    <row r="575" spans="1:14">
      <c r="A575" s="81" t="s">
        <v>462</v>
      </c>
      <c r="B575" s="81" t="s">
        <v>1164</v>
      </c>
      <c r="C575" s="82">
        <v>41136</v>
      </c>
      <c r="D575" s="81" t="s">
        <v>78</v>
      </c>
      <c r="E575" s="77" t="s">
        <v>38</v>
      </c>
      <c r="F575" s="81">
        <v>90</v>
      </c>
      <c r="G575" s="81">
        <v>0</v>
      </c>
      <c r="H575" s="81">
        <v>0</v>
      </c>
      <c r="I575" s="81">
        <v>5</v>
      </c>
      <c r="J575" s="81">
        <v>2</v>
      </c>
      <c r="K575" s="81">
        <v>2</v>
      </c>
      <c r="L575" s="81">
        <v>1</v>
      </c>
      <c r="M575" s="81">
        <v>0</v>
      </c>
      <c r="N575" s="81">
        <v>0</v>
      </c>
    </row>
    <row r="576" spans="1:14">
      <c r="A576" s="81" t="s">
        <v>1004</v>
      </c>
      <c r="B576" s="81" t="s">
        <v>616</v>
      </c>
      <c r="C576" s="82">
        <v>41133</v>
      </c>
      <c r="D576" s="81" t="s">
        <v>764</v>
      </c>
      <c r="E576" s="77" t="s">
        <v>231</v>
      </c>
      <c r="F576" s="81">
        <v>90</v>
      </c>
      <c r="G576" s="81">
        <v>1</v>
      </c>
      <c r="H576" s="81">
        <v>0</v>
      </c>
      <c r="I576" s="81">
        <v>0</v>
      </c>
      <c r="J576" s="81">
        <v>0</v>
      </c>
      <c r="K576" s="81">
        <v>2</v>
      </c>
      <c r="L576" s="81">
        <v>3</v>
      </c>
      <c r="M576" s="81">
        <v>0</v>
      </c>
      <c r="N576" s="81">
        <v>0</v>
      </c>
    </row>
    <row r="577" spans="1:14">
      <c r="A577" s="81" t="s">
        <v>1004</v>
      </c>
      <c r="B577" s="81" t="s">
        <v>162</v>
      </c>
      <c r="C577" s="82">
        <v>41118</v>
      </c>
      <c r="D577" s="81" t="s">
        <v>295</v>
      </c>
      <c r="E577" s="77" t="s">
        <v>64</v>
      </c>
      <c r="F577" s="81">
        <f>90-58</f>
        <v>32</v>
      </c>
      <c r="G577" s="81">
        <v>0</v>
      </c>
      <c r="H577" s="81">
        <v>0</v>
      </c>
      <c r="I577" s="81">
        <v>0</v>
      </c>
      <c r="J577" s="81">
        <v>0</v>
      </c>
      <c r="K577" s="81">
        <v>1</v>
      </c>
      <c r="L577" s="81">
        <v>1</v>
      </c>
      <c r="M577" s="81">
        <v>0</v>
      </c>
      <c r="N577" s="81">
        <v>0</v>
      </c>
    </row>
    <row r="578" spans="1:14">
      <c r="A578" s="81" t="s">
        <v>462</v>
      </c>
      <c r="B578" s="81" t="s">
        <v>297</v>
      </c>
      <c r="C578" s="82">
        <v>41091</v>
      </c>
      <c r="D578" s="81" t="s">
        <v>487</v>
      </c>
      <c r="E578" s="77" t="s">
        <v>51</v>
      </c>
      <c r="F578" s="81">
        <f>90-74</f>
        <v>16</v>
      </c>
      <c r="G578" s="81">
        <v>1</v>
      </c>
      <c r="H578" s="81">
        <v>1</v>
      </c>
      <c r="I578" s="81">
        <v>1</v>
      </c>
      <c r="J578" s="81">
        <v>1</v>
      </c>
      <c r="K578" s="81">
        <v>2</v>
      </c>
      <c r="L578" s="81">
        <v>0</v>
      </c>
      <c r="M578" s="81">
        <v>0</v>
      </c>
      <c r="N578" s="81">
        <v>0</v>
      </c>
    </row>
    <row r="579" spans="1:14">
      <c r="A579" s="81" t="s">
        <v>462</v>
      </c>
      <c r="B579" s="81" t="s">
        <v>96</v>
      </c>
      <c r="C579" s="82">
        <v>41087</v>
      </c>
      <c r="D579" s="81" t="s">
        <v>487</v>
      </c>
      <c r="E579" s="77" t="s">
        <v>1068</v>
      </c>
      <c r="F579" s="81">
        <v>0</v>
      </c>
      <c r="G579" s="81"/>
      <c r="H579" s="81"/>
      <c r="I579" s="81"/>
      <c r="J579" s="81"/>
      <c r="K579" s="81"/>
      <c r="L579" s="81"/>
      <c r="M579" s="81"/>
      <c r="N579" s="81"/>
    </row>
    <row r="580" spans="1:14">
      <c r="A580" s="81" t="s">
        <v>462</v>
      </c>
      <c r="B580" s="81" t="s">
        <v>210</v>
      </c>
      <c r="C580" s="82">
        <v>41083</v>
      </c>
      <c r="D580" s="81" t="s">
        <v>487</v>
      </c>
      <c r="E580" s="77" t="s">
        <v>19</v>
      </c>
      <c r="F580" s="81">
        <f>90-66</f>
        <v>24</v>
      </c>
      <c r="G580" s="81">
        <v>0</v>
      </c>
      <c r="H580" s="81">
        <v>0</v>
      </c>
      <c r="I580" s="81">
        <v>1</v>
      </c>
      <c r="J580" s="81">
        <v>1</v>
      </c>
      <c r="K580" s="81">
        <v>0</v>
      </c>
      <c r="L580" s="81">
        <v>0</v>
      </c>
      <c r="M580" s="81">
        <v>0</v>
      </c>
      <c r="N580" s="81">
        <v>0</v>
      </c>
    </row>
    <row r="581" spans="1:14">
      <c r="A581" s="81" t="s">
        <v>462</v>
      </c>
      <c r="B581" s="81" t="s">
        <v>775</v>
      </c>
      <c r="C581" s="82">
        <v>41078</v>
      </c>
      <c r="D581" s="81" t="s">
        <v>487</v>
      </c>
      <c r="E581" s="77" t="s">
        <v>24</v>
      </c>
      <c r="F581" s="81">
        <v>60</v>
      </c>
      <c r="G581" s="81">
        <v>0</v>
      </c>
      <c r="H581" s="81">
        <v>0</v>
      </c>
      <c r="I581" s="81">
        <v>2</v>
      </c>
      <c r="J581" s="81">
        <v>1</v>
      </c>
      <c r="K581" s="81">
        <v>3</v>
      </c>
      <c r="L581" s="81">
        <v>0</v>
      </c>
      <c r="M581" s="81">
        <v>0</v>
      </c>
      <c r="N581" s="81">
        <v>0</v>
      </c>
    </row>
    <row r="582" spans="1:14">
      <c r="A582" s="81" t="s">
        <v>462</v>
      </c>
      <c r="B582" s="81" t="s">
        <v>789</v>
      </c>
      <c r="C582" s="82">
        <v>41074</v>
      </c>
      <c r="D582" s="81" t="s">
        <v>487</v>
      </c>
      <c r="E582" s="77" t="s">
        <v>51</v>
      </c>
      <c r="F582" s="81">
        <v>73</v>
      </c>
      <c r="G582" s="81">
        <v>2</v>
      </c>
      <c r="H582" s="81">
        <v>0</v>
      </c>
      <c r="I582" s="81">
        <v>5</v>
      </c>
      <c r="J582" s="81">
        <v>4</v>
      </c>
      <c r="K582" s="81">
        <v>2</v>
      </c>
      <c r="L582" s="81">
        <v>0</v>
      </c>
      <c r="M582" s="81">
        <v>0</v>
      </c>
      <c r="N582" s="81">
        <v>0</v>
      </c>
    </row>
    <row r="583" spans="1:14">
      <c r="A583" s="81" t="s">
        <v>462</v>
      </c>
      <c r="B583" s="81" t="s">
        <v>297</v>
      </c>
      <c r="C583" s="82">
        <v>41070</v>
      </c>
      <c r="D583" s="81" t="s">
        <v>487</v>
      </c>
      <c r="E583" s="77" t="s">
        <v>22</v>
      </c>
      <c r="F583" s="81">
        <f>90-73</f>
        <v>17</v>
      </c>
      <c r="G583" s="81">
        <v>0</v>
      </c>
      <c r="H583" s="81">
        <v>0</v>
      </c>
      <c r="I583" s="81">
        <v>1</v>
      </c>
      <c r="J583" s="81">
        <v>0</v>
      </c>
      <c r="K583" s="81">
        <v>1</v>
      </c>
      <c r="L583" s="81">
        <v>1</v>
      </c>
      <c r="M583" s="81">
        <v>1</v>
      </c>
      <c r="N583" s="81">
        <v>0</v>
      </c>
    </row>
    <row r="584" spans="1:14">
      <c r="A584" s="81" t="s">
        <v>462</v>
      </c>
      <c r="B584" s="81" t="s">
        <v>92</v>
      </c>
      <c r="C584" s="82">
        <v>41063</v>
      </c>
      <c r="D584" s="81" t="s">
        <v>78</v>
      </c>
      <c r="E584" s="77" t="s">
        <v>31</v>
      </c>
      <c r="F584" s="81">
        <f>90-45</f>
        <v>45</v>
      </c>
      <c r="G584" s="81">
        <v>0</v>
      </c>
      <c r="H584" s="81">
        <v>0</v>
      </c>
      <c r="I584" s="81">
        <v>5</v>
      </c>
      <c r="J584" s="81">
        <v>2</v>
      </c>
      <c r="K584" s="81">
        <v>1</v>
      </c>
      <c r="L584" s="81">
        <v>0</v>
      </c>
      <c r="M584" s="81">
        <v>1</v>
      </c>
      <c r="N584" s="81">
        <v>0</v>
      </c>
    </row>
    <row r="585" spans="1:14">
      <c r="A585" s="81" t="s">
        <v>462</v>
      </c>
      <c r="B585" s="81" t="s">
        <v>786</v>
      </c>
      <c r="C585" s="82">
        <v>41059</v>
      </c>
      <c r="D585" s="81" t="s">
        <v>78</v>
      </c>
      <c r="E585" s="77" t="s">
        <v>103</v>
      </c>
      <c r="F585" s="81">
        <v>56</v>
      </c>
      <c r="G585" s="81">
        <v>1</v>
      </c>
      <c r="H585" s="81">
        <v>0</v>
      </c>
      <c r="I585" s="81">
        <v>2</v>
      </c>
      <c r="J585" s="81">
        <v>1</v>
      </c>
      <c r="K585" s="81">
        <v>0</v>
      </c>
      <c r="L585" s="81">
        <v>0</v>
      </c>
      <c r="M585" s="81">
        <v>0</v>
      </c>
      <c r="N585" s="81">
        <v>0</v>
      </c>
    </row>
    <row r="586" spans="1:14">
      <c r="A586" s="81" t="s">
        <v>462</v>
      </c>
      <c r="B586" s="81" t="s">
        <v>402</v>
      </c>
      <c r="C586" s="82">
        <v>40859</v>
      </c>
      <c r="D586" s="81" t="s">
        <v>78</v>
      </c>
      <c r="E586" s="77" t="s">
        <v>17</v>
      </c>
      <c r="F586" s="81">
        <f>90-63</f>
        <v>27</v>
      </c>
      <c r="G586" s="81">
        <v>0</v>
      </c>
      <c r="H586" s="81">
        <v>0</v>
      </c>
      <c r="I586" s="81">
        <v>0</v>
      </c>
      <c r="J586" s="81">
        <v>0</v>
      </c>
      <c r="K586" s="81">
        <v>0</v>
      </c>
      <c r="L586" s="81">
        <v>0</v>
      </c>
      <c r="M586" s="81">
        <v>0</v>
      </c>
      <c r="N586" s="81">
        <v>0</v>
      </c>
    </row>
    <row r="587" spans="1:14">
      <c r="A587" s="81" t="s">
        <v>462</v>
      </c>
      <c r="B587" s="81" t="s">
        <v>1064</v>
      </c>
      <c r="C587" s="82">
        <v>41797</v>
      </c>
      <c r="D587" s="81" t="s">
        <v>78</v>
      </c>
      <c r="E587" s="77" t="s">
        <v>82</v>
      </c>
      <c r="F587" s="81">
        <v>0</v>
      </c>
      <c r="G587" s="81"/>
      <c r="H587" s="81"/>
      <c r="I587" s="81"/>
      <c r="J587" s="81"/>
      <c r="K587" s="81"/>
      <c r="L587" s="81"/>
      <c r="M587" s="81"/>
      <c r="N587" s="81"/>
    </row>
    <row r="588" spans="1:14">
      <c r="A588" s="81" t="s">
        <v>462</v>
      </c>
      <c r="B588" s="81" t="s">
        <v>218</v>
      </c>
      <c r="C588" s="82">
        <v>41789</v>
      </c>
      <c r="D588" s="81" t="s">
        <v>78</v>
      </c>
      <c r="E588" s="77" t="s">
        <v>19</v>
      </c>
      <c r="F588" s="81">
        <v>60</v>
      </c>
      <c r="G588" s="81">
        <v>1</v>
      </c>
      <c r="H588" s="81">
        <v>0</v>
      </c>
      <c r="I588" s="81">
        <v>4</v>
      </c>
      <c r="J588" s="81">
        <v>1</v>
      </c>
      <c r="K588" s="81">
        <v>0</v>
      </c>
      <c r="L588" s="81">
        <v>0</v>
      </c>
      <c r="M588" s="81">
        <v>0</v>
      </c>
      <c r="N588" s="81">
        <v>0</v>
      </c>
    </row>
    <row r="589" spans="1:14">
      <c r="A589" s="81" t="s">
        <v>1004</v>
      </c>
      <c r="B589" s="81" t="s">
        <v>1165</v>
      </c>
      <c r="C589" s="82">
        <v>41770</v>
      </c>
      <c r="D589" s="81" t="s">
        <v>606</v>
      </c>
      <c r="E589" s="77" t="s">
        <v>38</v>
      </c>
      <c r="F589" s="81">
        <v>90</v>
      </c>
      <c r="G589" s="81">
        <v>1</v>
      </c>
      <c r="H589" s="81">
        <v>0</v>
      </c>
      <c r="I589" s="81">
        <v>4</v>
      </c>
      <c r="J589" s="81">
        <v>2</v>
      </c>
      <c r="K589" s="81">
        <v>0</v>
      </c>
      <c r="L589" s="81">
        <v>1</v>
      </c>
      <c r="M589" s="81">
        <v>0</v>
      </c>
      <c r="N589" s="81">
        <v>0</v>
      </c>
    </row>
    <row r="590" spans="1:14">
      <c r="A590" s="81" t="s">
        <v>1004</v>
      </c>
      <c r="B590" s="81" t="s">
        <v>652</v>
      </c>
      <c r="C590" s="82">
        <v>41763</v>
      </c>
      <c r="D590" s="81" t="s">
        <v>606</v>
      </c>
      <c r="E590" s="77" t="s">
        <v>33</v>
      </c>
      <c r="F590" s="81">
        <f>90-72</f>
        <v>18</v>
      </c>
      <c r="G590" s="81">
        <v>0</v>
      </c>
      <c r="H590" s="81">
        <v>0</v>
      </c>
      <c r="I590" s="81">
        <v>1</v>
      </c>
      <c r="J590" s="81">
        <v>0</v>
      </c>
      <c r="K590" s="81">
        <v>0</v>
      </c>
      <c r="L590" s="81">
        <v>1</v>
      </c>
      <c r="M590" s="81">
        <v>0</v>
      </c>
      <c r="N590" s="81">
        <v>0</v>
      </c>
    </row>
    <row r="591" spans="1:14">
      <c r="A591" s="81" t="s">
        <v>1004</v>
      </c>
      <c r="B591" s="81" t="s">
        <v>120</v>
      </c>
      <c r="C591" s="82">
        <v>41759</v>
      </c>
      <c r="D591" s="81" t="s">
        <v>151</v>
      </c>
      <c r="E591" s="77" t="s">
        <v>425</v>
      </c>
      <c r="F591" s="81">
        <v>66</v>
      </c>
      <c r="G591" s="81">
        <v>1</v>
      </c>
      <c r="H591" s="81">
        <v>0</v>
      </c>
      <c r="I591" s="81">
        <v>1</v>
      </c>
      <c r="J591" s="81">
        <v>1</v>
      </c>
      <c r="K591" s="81">
        <v>2</v>
      </c>
      <c r="L591" s="81">
        <v>1</v>
      </c>
      <c r="M591" s="81">
        <v>0</v>
      </c>
      <c r="N591" s="81">
        <v>0</v>
      </c>
    </row>
    <row r="592" spans="1:14">
      <c r="A592" s="81" t="s">
        <v>1004</v>
      </c>
      <c r="B592" s="81" t="s">
        <v>196</v>
      </c>
      <c r="C592" s="82">
        <v>41756</v>
      </c>
      <c r="D592" s="81" t="s">
        <v>606</v>
      </c>
      <c r="E592" s="77" t="s">
        <v>82</v>
      </c>
      <c r="F592" s="81">
        <f>90-83</f>
        <v>7</v>
      </c>
      <c r="G592" s="81">
        <v>0</v>
      </c>
      <c r="H592" s="81">
        <v>1</v>
      </c>
      <c r="I592" s="81">
        <v>0</v>
      </c>
      <c r="J592" s="81">
        <v>0</v>
      </c>
      <c r="K592" s="81">
        <v>1</v>
      </c>
      <c r="L592" s="81">
        <v>0</v>
      </c>
      <c r="M592" s="81">
        <v>1</v>
      </c>
      <c r="N592" s="81">
        <v>0</v>
      </c>
    </row>
    <row r="593" spans="1:14">
      <c r="A593" s="81" t="s">
        <v>1004</v>
      </c>
      <c r="B593" s="81" t="s">
        <v>139</v>
      </c>
      <c r="C593" s="82">
        <v>41751</v>
      </c>
      <c r="D593" s="81" t="s">
        <v>151</v>
      </c>
      <c r="E593" s="77" t="s">
        <v>33</v>
      </c>
      <c r="F593" s="81">
        <v>90</v>
      </c>
      <c r="G593" s="81">
        <v>0</v>
      </c>
      <c r="H593" s="81">
        <v>0</v>
      </c>
      <c r="I593" s="81">
        <v>1</v>
      </c>
      <c r="J593" s="81">
        <v>1</v>
      </c>
      <c r="K593" s="81">
        <v>5</v>
      </c>
      <c r="L593" s="81">
        <v>3</v>
      </c>
      <c r="M593" s="81">
        <v>0</v>
      </c>
      <c r="N593" s="81">
        <v>0</v>
      </c>
    </row>
    <row r="594" spans="1:14">
      <c r="A594" s="81" t="s">
        <v>1004</v>
      </c>
      <c r="B594" s="81" t="s">
        <v>657</v>
      </c>
      <c r="C594" s="82">
        <v>41748</v>
      </c>
      <c r="D594" s="81" t="s">
        <v>606</v>
      </c>
      <c r="E594" s="77" t="s">
        <v>40</v>
      </c>
      <c r="F594" s="81">
        <f>90-73</f>
        <v>17</v>
      </c>
      <c r="G594" s="81">
        <v>0</v>
      </c>
      <c r="H594" s="81">
        <v>0</v>
      </c>
      <c r="I594" s="81">
        <v>4</v>
      </c>
      <c r="J594" s="81">
        <v>1</v>
      </c>
      <c r="K594" s="81">
        <v>1</v>
      </c>
      <c r="L594" s="81">
        <v>0</v>
      </c>
      <c r="M594" s="81">
        <v>1</v>
      </c>
      <c r="N594" s="81">
        <v>0</v>
      </c>
    </row>
    <row r="595" spans="1:14">
      <c r="A595" s="81" t="s">
        <v>1004</v>
      </c>
      <c r="B595" s="81" t="s">
        <v>801</v>
      </c>
      <c r="C595" s="82">
        <v>41742</v>
      </c>
      <c r="D595" s="81" t="s">
        <v>606</v>
      </c>
      <c r="E595" s="77" t="s">
        <v>24</v>
      </c>
      <c r="F595" s="81">
        <v>0</v>
      </c>
      <c r="G595" s="81"/>
      <c r="H595" s="81"/>
      <c r="I595" s="81"/>
      <c r="J595" s="81"/>
      <c r="K595" s="81"/>
      <c r="L595" s="81"/>
      <c r="M595" s="81"/>
      <c r="N595" s="81"/>
    </row>
    <row r="596" spans="1:14">
      <c r="A596" s="81" t="s">
        <v>1004</v>
      </c>
      <c r="B596" s="81" t="s">
        <v>1062</v>
      </c>
      <c r="C596" s="82">
        <v>41737</v>
      </c>
      <c r="D596" s="81" t="s">
        <v>151</v>
      </c>
      <c r="E596" s="77" t="s">
        <v>420</v>
      </c>
      <c r="F596" s="81">
        <f>90-80</f>
        <v>10</v>
      </c>
      <c r="G596" s="81">
        <v>0</v>
      </c>
      <c r="H596" s="81">
        <v>0</v>
      </c>
      <c r="I596" s="81">
        <v>0</v>
      </c>
      <c r="J596" s="81">
        <v>0</v>
      </c>
      <c r="K596" s="81">
        <v>0</v>
      </c>
      <c r="L596" s="81">
        <v>0</v>
      </c>
      <c r="M596" s="81">
        <v>0</v>
      </c>
      <c r="N596" s="81">
        <v>0</v>
      </c>
    </row>
    <row r="597" spans="1:14">
      <c r="A597" s="81" t="s">
        <v>1004</v>
      </c>
      <c r="B597" s="81" t="s">
        <v>694</v>
      </c>
      <c r="C597" s="82">
        <v>41734</v>
      </c>
      <c r="D597" s="81" t="s">
        <v>606</v>
      </c>
      <c r="E597" s="77" t="s">
        <v>59</v>
      </c>
      <c r="F597" s="81">
        <v>90</v>
      </c>
      <c r="G597" s="81">
        <v>0</v>
      </c>
      <c r="H597" s="81">
        <v>0</v>
      </c>
      <c r="I597" s="81">
        <v>2</v>
      </c>
      <c r="J597" s="81">
        <v>1</v>
      </c>
      <c r="K597" s="81">
        <v>1</v>
      </c>
      <c r="L597" s="81">
        <v>1</v>
      </c>
      <c r="M597" s="81">
        <v>0</v>
      </c>
      <c r="N597" s="81">
        <v>0</v>
      </c>
    </row>
    <row r="598" spans="1:14">
      <c r="A598" s="81" t="s">
        <v>1004</v>
      </c>
      <c r="B598" s="81" t="s">
        <v>1063</v>
      </c>
      <c r="C598" s="82">
        <v>41731</v>
      </c>
      <c r="D598" s="81" t="s">
        <v>151</v>
      </c>
      <c r="E598" s="77" t="s">
        <v>74</v>
      </c>
      <c r="F598" s="81">
        <f>90-58</f>
        <v>32</v>
      </c>
      <c r="G598" s="81">
        <v>0</v>
      </c>
      <c r="H598" s="81">
        <v>0</v>
      </c>
      <c r="I598" s="81">
        <v>0</v>
      </c>
      <c r="J598" s="81">
        <v>0</v>
      </c>
      <c r="K598" s="81">
        <v>0</v>
      </c>
      <c r="L598" s="81">
        <v>0</v>
      </c>
      <c r="M598" s="81">
        <v>0</v>
      </c>
      <c r="N598" s="81">
        <v>0</v>
      </c>
    </row>
    <row r="599" spans="1:14">
      <c r="A599" s="81" t="s">
        <v>1004</v>
      </c>
      <c r="B599" s="81" t="s">
        <v>641</v>
      </c>
      <c r="C599" s="82">
        <v>41727</v>
      </c>
      <c r="D599" s="81" t="s">
        <v>606</v>
      </c>
      <c r="E599" s="77" t="s">
        <v>17</v>
      </c>
      <c r="F599" s="81">
        <v>90</v>
      </c>
      <c r="G599" s="81">
        <v>0</v>
      </c>
      <c r="H599" s="81">
        <v>0</v>
      </c>
      <c r="I599" s="81">
        <v>6</v>
      </c>
      <c r="J599" s="81">
        <v>0</v>
      </c>
      <c r="K599" s="81">
        <v>0</v>
      </c>
      <c r="L599" s="81">
        <v>3</v>
      </c>
      <c r="M599" s="81">
        <v>0</v>
      </c>
      <c r="N599" s="81">
        <v>0</v>
      </c>
    </row>
    <row r="600" spans="1:14">
      <c r="A600" s="81" t="s">
        <v>1004</v>
      </c>
      <c r="B600" s="81" t="s">
        <v>169</v>
      </c>
      <c r="C600" s="82">
        <v>41720</v>
      </c>
      <c r="D600" s="81" t="s">
        <v>606</v>
      </c>
      <c r="E600" s="77" t="s">
        <v>374</v>
      </c>
      <c r="F600" s="81">
        <f>90-9</f>
        <v>81</v>
      </c>
      <c r="G600" s="81">
        <v>0</v>
      </c>
      <c r="H600" s="81">
        <v>1</v>
      </c>
      <c r="I600" s="81">
        <v>2</v>
      </c>
      <c r="J600" s="81">
        <v>0</v>
      </c>
      <c r="K600" s="81">
        <v>1</v>
      </c>
      <c r="L600" s="81">
        <v>1</v>
      </c>
      <c r="M600" s="81">
        <v>0</v>
      </c>
      <c r="N600" s="81">
        <v>0</v>
      </c>
    </row>
    <row r="601" spans="1:14">
      <c r="A601" s="81" t="s">
        <v>1004</v>
      </c>
      <c r="B601" s="81" t="s">
        <v>740</v>
      </c>
      <c r="C601" s="82">
        <v>41716</v>
      </c>
      <c r="D601" s="81" t="s">
        <v>151</v>
      </c>
      <c r="E601" s="77" t="s">
        <v>19</v>
      </c>
      <c r="F601" s="81">
        <f>90-85</f>
        <v>5</v>
      </c>
      <c r="G601" s="81">
        <v>0</v>
      </c>
      <c r="H601" s="81">
        <v>0</v>
      </c>
      <c r="I601" s="81">
        <v>1</v>
      </c>
      <c r="J601" s="81">
        <v>1</v>
      </c>
      <c r="K601" s="81">
        <v>1</v>
      </c>
      <c r="L601" s="81">
        <v>0</v>
      </c>
      <c r="M601" s="81">
        <v>0</v>
      </c>
      <c r="N601" s="81">
        <v>0</v>
      </c>
    </row>
    <row r="602" spans="1:14">
      <c r="A602" s="81" t="s">
        <v>1004</v>
      </c>
      <c r="B602" s="81" t="s">
        <v>605</v>
      </c>
      <c r="C602" s="82">
        <v>41713</v>
      </c>
      <c r="D602" s="81" t="s">
        <v>606</v>
      </c>
      <c r="E602" s="77" t="s">
        <v>17</v>
      </c>
      <c r="F602" s="81">
        <v>66</v>
      </c>
      <c r="G602" s="81">
        <v>0</v>
      </c>
      <c r="H602" s="81">
        <v>0</v>
      </c>
      <c r="I602" s="81">
        <v>5</v>
      </c>
      <c r="J602" s="81">
        <v>0</v>
      </c>
      <c r="K602" s="81">
        <v>0</v>
      </c>
      <c r="L602" s="81">
        <v>2</v>
      </c>
      <c r="M602" s="81">
        <v>0</v>
      </c>
      <c r="N602" s="81">
        <v>0</v>
      </c>
    </row>
    <row r="603" spans="1:14">
      <c r="A603" s="81" t="s">
        <v>1004</v>
      </c>
      <c r="B603" s="81" t="s">
        <v>610</v>
      </c>
      <c r="C603" s="82">
        <v>41706</v>
      </c>
      <c r="D603" s="81" t="s">
        <v>606</v>
      </c>
      <c r="E603" s="77" t="s">
        <v>51</v>
      </c>
      <c r="F603" s="81">
        <v>90</v>
      </c>
      <c r="G603" s="81">
        <v>0</v>
      </c>
      <c r="H603" s="81">
        <v>0</v>
      </c>
      <c r="I603" s="81">
        <v>0</v>
      </c>
      <c r="J603" s="81">
        <v>0</v>
      </c>
      <c r="K603" s="81">
        <v>0</v>
      </c>
      <c r="L603" s="81">
        <v>0</v>
      </c>
      <c r="M603" s="81">
        <v>0</v>
      </c>
      <c r="N603" s="81">
        <v>0</v>
      </c>
    </row>
    <row r="604" spans="1:14">
      <c r="A604" s="81" t="s">
        <v>1004</v>
      </c>
      <c r="B604" s="81" t="s">
        <v>614</v>
      </c>
      <c r="C604" s="82">
        <v>41699</v>
      </c>
      <c r="D604" s="81" t="s">
        <v>606</v>
      </c>
      <c r="E604" s="77" t="s">
        <v>107</v>
      </c>
      <c r="F604" s="81">
        <v>81</v>
      </c>
      <c r="G604" s="81">
        <v>0</v>
      </c>
      <c r="H604" s="81">
        <v>1</v>
      </c>
      <c r="I604" s="81">
        <v>4</v>
      </c>
      <c r="J604" s="81">
        <v>3</v>
      </c>
      <c r="K604" s="81">
        <v>1</v>
      </c>
      <c r="L604" s="81">
        <v>2</v>
      </c>
      <c r="M604" s="81">
        <v>0</v>
      </c>
      <c r="N604" s="81">
        <v>0</v>
      </c>
    </row>
    <row r="605" spans="1:14">
      <c r="A605" s="81" t="s">
        <v>1004</v>
      </c>
      <c r="B605" s="81" t="s">
        <v>739</v>
      </c>
      <c r="C605" s="82">
        <v>41696</v>
      </c>
      <c r="D605" s="81" t="s">
        <v>151</v>
      </c>
      <c r="E605" s="77" t="s">
        <v>22</v>
      </c>
      <c r="F605" s="81">
        <v>67</v>
      </c>
      <c r="G605" s="81">
        <v>1</v>
      </c>
      <c r="H605" s="81">
        <v>0</v>
      </c>
      <c r="I605" s="81">
        <v>4</v>
      </c>
      <c r="J605" s="81">
        <v>2</v>
      </c>
      <c r="K605" s="81">
        <v>2</v>
      </c>
      <c r="L605" s="81">
        <v>4</v>
      </c>
      <c r="M605" s="81">
        <v>0</v>
      </c>
      <c r="N605" s="81">
        <v>0</v>
      </c>
    </row>
    <row r="606" spans="1:14">
      <c r="A606" s="81" t="s">
        <v>1004</v>
      </c>
      <c r="B606" s="81" t="s">
        <v>623</v>
      </c>
      <c r="C606" s="82">
        <v>41692</v>
      </c>
      <c r="D606" s="81" t="s">
        <v>606</v>
      </c>
      <c r="E606" s="77" t="s">
        <v>31</v>
      </c>
      <c r="F606" s="81">
        <f>90-61</f>
        <v>29</v>
      </c>
      <c r="G606" s="81">
        <v>0</v>
      </c>
      <c r="H606" s="81">
        <v>0</v>
      </c>
      <c r="I606" s="81">
        <v>2</v>
      </c>
      <c r="J606" s="81">
        <v>0</v>
      </c>
      <c r="K606" s="81">
        <v>2</v>
      </c>
      <c r="L606" s="81">
        <v>1</v>
      </c>
      <c r="M606" s="81">
        <v>0</v>
      </c>
      <c r="N606" s="81">
        <v>0</v>
      </c>
    </row>
    <row r="607" spans="1:14">
      <c r="A607" s="81" t="s">
        <v>1004</v>
      </c>
      <c r="B607" s="81" t="s">
        <v>611</v>
      </c>
      <c r="C607" s="82">
        <v>41685</v>
      </c>
      <c r="D607" s="81" t="s">
        <v>604</v>
      </c>
      <c r="E607" s="77" t="s">
        <v>158</v>
      </c>
      <c r="F607" s="81">
        <f>90-60</f>
        <v>30</v>
      </c>
      <c r="G607" s="81">
        <v>0</v>
      </c>
      <c r="H607" s="81">
        <v>0</v>
      </c>
      <c r="I607" s="81">
        <v>0</v>
      </c>
      <c r="J607" s="81">
        <v>0</v>
      </c>
      <c r="K607" s="81">
        <v>2</v>
      </c>
      <c r="L607" s="81">
        <v>0</v>
      </c>
      <c r="M607" s="81">
        <v>0</v>
      </c>
      <c r="N607" s="81">
        <v>0</v>
      </c>
    </row>
    <row r="608" spans="1:14">
      <c r="A608" s="81" t="s">
        <v>1004</v>
      </c>
      <c r="B608" s="81" t="s">
        <v>611</v>
      </c>
      <c r="C608" s="82">
        <v>41685</v>
      </c>
      <c r="D608" s="81" t="s">
        <v>604</v>
      </c>
      <c r="E608" s="77" t="s">
        <v>158</v>
      </c>
      <c r="F608" s="81">
        <f>90-60</f>
        <v>30</v>
      </c>
      <c r="G608" s="81">
        <v>0</v>
      </c>
      <c r="H608" s="81">
        <v>0</v>
      </c>
      <c r="I608" s="81">
        <v>0</v>
      </c>
      <c r="J608" s="81">
        <v>0</v>
      </c>
      <c r="K608" s="81">
        <v>2</v>
      </c>
      <c r="L608" s="81">
        <v>0</v>
      </c>
      <c r="M608" s="81">
        <v>0</v>
      </c>
      <c r="N608" s="81">
        <v>0</v>
      </c>
    </row>
    <row r="609" spans="1:14">
      <c r="A609" s="81" t="s">
        <v>1004</v>
      </c>
      <c r="B609" s="81" t="s">
        <v>626</v>
      </c>
      <c r="C609" s="82">
        <v>41681</v>
      </c>
      <c r="D609" s="81" t="s">
        <v>606</v>
      </c>
      <c r="E609" s="77" t="s">
        <v>22</v>
      </c>
      <c r="F609" s="81">
        <f>90-68</f>
        <v>22</v>
      </c>
      <c r="G609" s="81">
        <v>0</v>
      </c>
      <c r="H609" s="81">
        <v>0</v>
      </c>
      <c r="I609" s="81">
        <v>0</v>
      </c>
      <c r="J609" s="81">
        <v>0</v>
      </c>
      <c r="K609" s="81">
        <v>1</v>
      </c>
      <c r="L609" s="81">
        <v>1</v>
      </c>
      <c r="M609" s="81">
        <v>0</v>
      </c>
      <c r="N609" s="81">
        <v>0</v>
      </c>
    </row>
    <row r="610" spans="1:14">
      <c r="A610" s="81" t="s">
        <v>1004</v>
      </c>
      <c r="B610" s="81" t="s">
        <v>284</v>
      </c>
      <c r="C610" s="82">
        <v>41658</v>
      </c>
      <c r="D610" s="81" t="s">
        <v>606</v>
      </c>
      <c r="E610" s="77" t="s">
        <v>26</v>
      </c>
      <c r="F610" s="81">
        <f>90-78</f>
        <v>12</v>
      </c>
      <c r="G610" s="81">
        <v>0</v>
      </c>
      <c r="H610" s="81">
        <v>0</v>
      </c>
      <c r="I610" s="81">
        <v>0</v>
      </c>
      <c r="J610" s="81">
        <v>0</v>
      </c>
      <c r="K610" s="81">
        <v>0</v>
      </c>
      <c r="L610" s="81">
        <v>0</v>
      </c>
      <c r="M610" s="81">
        <v>0</v>
      </c>
      <c r="N610" s="81">
        <v>0</v>
      </c>
    </row>
    <row r="611" spans="1:14">
      <c r="A611" s="81" t="s">
        <v>1004</v>
      </c>
      <c r="B611" s="81" t="s">
        <v>1013</v>
      </c>
      <c r="C611" s="82">
        <v>41650</v>
      </c>
      <c r="D611" s="81" t="s">
        <v>606</v>
      </c>
      <c r="E611" s="77" t="s">
        <v>82</v>
      </c>
      <c r="F611" s="81">
        <v>90</v>
      </c>
      <c r="G611" s="81">
        <v>1</v>
      </c>
      <c r="H611" s="81">
        <v>0</v>
      </c>
      <c r="I611" s="81">
        <v>3</v>
      </c>
      <c r="J611" s="81">
        <v>1</v>
      </c>
      <c r="K611" s="81">
        <v>1</v>
      </c>
      <c r="L611" s="81">
        <v>2</v>
      </c>
      <c r="M611" s="81">
        <v>0</v>
      </c>
      <c r="N611" s="81">
        <v>0</v>
      </c>
    </row>
    <row r="612" spans="1:14">
      <c r="A612" s="81" t="s">
        <v>1004</v>
      </c>
      <c r="B612" s="81" t="s">
        <v>686</v>
      </c>
      <c r="C612" s="82">
        <v>41644</v>
      </c>
      <c r="D612" s="81" t="s">
        <v>604</v>
      </c>
      <c r="E612" s="77" t="s">
        <v>82</v>
      </c>
      <c r="F612" s="81">
        <f>90-63</f>
        <v>27</v>
      </c>
      <c r="G612" s="81">
        <v>0</v>
      </c>
      <c r="H612" s="81">
        <v>0</v>
      </c>
      <c r="I612" s="81">
        <v>1</v>
      </c>
      <c r="J612" s="81">
        <v>1</v>
      </c>
      <c r="K612" s="81">
        <v>0</v>
      </c>
      <c r="L612" s="81">
        <v>0</v>
      </c>
      <c r="M612" s="81">
        <v>0</v>
      </c>
      <c r="N612" s="81">
        <v>0</v>
      </c>
    </row>
    <row r="613" spans="1:14">
      <c r="A613" s="81" t="s">
        <v>1004</v>
      </c>
      <c r="B613" s="81" t="s">
        <v>686</v>
      </c>
      <c r="C613" s="82">
        <v>41644</v>
      </c>
      <c r="D613" s="81" t="s">
        <v>604</v>
      </c>
      <c r="E613" s="77" t="s">
        <v>82</v>
      </c>
      <c r="F613" s="81">
        <f>90-63</f>
        <v>27</v>
      </c>
      <c r="G613" s="81">
        <v>0</v>
      </c>
      <c r="H613" s="81">
        <v>0</v>
      </c>
      <c r="I613" s="81">
        <v>1</v>
      </c>
      <c r="J613" s="81">
        <v>1</v>
      </c>
      <c r="K613" s="81">
        <v>0</v>
      </c>
      <c r="L613" s="81">
        <v>0</v>
      </c>
      <c r="M613" s="81">
        <v>0</v>
      </c>
      <c r="N613" s="81">
        <v>0</v>
      </c>
    </row>
    <row r="614" spans="1:14">
      <c r="A614" s="81" t="s">
        <v>1004</v>
      </c>
      <c r="B614" s="81" t="s">
        <v>634</v>
      </c>
      <c r="C614" s="82">
        <v>41640</v>
      </c>
      <c r="D614" s="81" t="s">
        <v>606</v>
      </c>
      <c r="E614" s="77" t="s">
        <v>67</v>
      </c>
      <c r="F614" s="81">
        <v>90</v>
      </c>
      <c r="G614" s="81">
        <v>1</v>
      </c>
      <c r="H614" s="81">
        <v>0</v>
      </c>
      <c r="I614" s="81">
        <v>4</v>
      </c>
      <c r="J614" s="81">
        <v>1</v>
      </c>
      <c r="K614" s="81">
        <v>0</v>
      </c>
      <c r="L614" s="81">
        <v>0</v>
      </c>
      <c r="M614" s="81">
        <v>0</v>
      </c>
      <c r="N614" s="81">
        <v>0</v>
      </c>
    </row>
    <row r="615" spans="1:14">
      <c r="A615" s="81" t="s">
        <v>1004</v>
      </c>
      <c r="B615" s="81" t="s">
        <v>199</v>
      </c>
      <c r="C615" s="82">
        <v>41637</v>
      </c>
      <c r="D615" s="81" t="s">
        <v>606</v>
      </c>
      <c r="E615" s="77" t="s">
        <v>63</v>
      </c>
      <c r="F615" s="81">
        <f>90-86</f>
        <v>4</v>
      </c>
      <c r="G615" s="81">
        <v>0</v>
      </c>
      <c r="H615" s="81">
        <v>0</v>
      </c>
      <c r="I615" s="81">
        <v>1</v>
      </c>
      <c r="J615" s="81">
        <v>1</v>
      </c>
      <c r="K615" s="81">
        <v>0</v>
      </c>
      <c r="L615" s="81">
        <v>0</v>
      </c>
      <c r="M615" s="81">
        <v>0</v>
      </c>
      <c r="N615" s="81">
        <v>0</v>
      </c>
    </row>
    <row r="616" spans="1:14">
      <c r="A616" s="81" t="s">
        <v>1004</v>
      </c>
      <c r="B616" s="81" t="s">
        <v>1117</v>
      </c>
      <c r="C616" s="82">
        <v>41634</v>
      </c>
      <c r="D616" s="81" t="s">
        <v>606</v>
      </c>
      <c r="E616" s="77" t="s">
        <v>31</v>
      </c>
      <c r="F616" s="81">
        <v>0</v>
      </c>
      <c r="G616" s="81"/>
      <c r="H616" s="81"/>
      <c r="I616" s="81"/>
      <c r="J616" s="81"/>
      <c r="K616" s="81"/>
      <c r="L616" s="81"/>
      <c r="M616" s="81"/>
      <c r="N616" s="81"/>
    </row>
    <row r="617" spans="1:14">
      <c r="A617" s="81" t="s">
        <v>1004</v>
      </c>
      <c r="B617" s="81" t="s">
        <v>502</v>
      </c>
      <c r="C617" s="82">
        <v>41631</v>
      </c>
      <c r="D617" s="81" t="s">
        <v>606</v>
      </c>
      <c r="E617" s="77" t="s">
        <v>33</v>
      </c>
      <c r="F617" s="81">
        <v>86</v>
      </c>
      <c r="G617" s="81">
        <v>0</v>
      </c>
      <c r="H617" s="81">
        <v>0</v>
      </c>
      <c r="I617" s="81">
        <v>3</v>
      </c>
      <c r="J617" s="81">
        <v>1</v>
      </c>
      <c r="K617" s="81">
        <v>1</v>
      </c>
      <c r="L617" s="81">
        <v>1</v>
      </c>
      <c r="M617" s="81">
        <v>0</v>
      </c>
      <c r="N617" s="81">
        <v>0</v>
      </c>
    </row>
    <row r="618" spans="1:14">
      <c r="A618" s="81" t="s">
        <v>1004</v>
      </c>
      <c r="B618" s="81" t="s">
        <v>663</v>
      </c>
      <c r="C618" s="82">
        <v>41625</v>
      </c>
      <c r="D618" s="81" t="s">
        <v>627</v>
      </c>
      <c r="E618" s="77" t="s">
        <v>85</v>
      </c>
      <c r="F618" s="81">
        <v>0</v>
      </c>
      <c r="G618" s="81"/>
      <c r="H618" s="81"/>
      <c r="I618" s="81"/>
      <c r="J618" s="81"/>
      <c r="K618" s="81"/>
      <c r="L618" s="81"/>
      <c r="M618" s="81"/>
      <c r="N618" s="81"/>
    </row>
    <row r="619" spans="1:14">
      <c r="A619" s="81" t="s">
        <v>1004</v>
      </c>
      <c r="B619" s="81" t="s">
        <v>772</v>
      </c>
      <c r="C619" s="82">
        <v>41622</v>
      </c>
      <c r="D619" s="81" t="s">
        <v>606</v>
      </c>
      <c r="E619" s="77" t="s">
        <v>63</v>
      </c>
      <c r="F619" s="81">
        <v>83</v>
      </c>
      <c r="G619" s="81">
        <v>1</v>
      </c>
      <c r="H619" s="81">
        <v>0</v>
      </c>
      <c r="I619" s="81">
        <v>1</v>
      </c>
      <c r="J619" s="81">
        <v>1</v>
      </c>
      <c r="K619" s="81">
        <v>1</v>
      </c>
      <c r="L619" s="81">
        <v>1</v>
      </c>
      <c r="M619" s="81">
        <v>0</v>
      </c>
      <c r="N619" s="81">
        <v>0</v>
      </c>
    </row>
    <row r="620" spans="1:14">
      <c r="A620" s="81" t="s">
        <v>1004</v>
      </c>
      <c r="B620" s="81" t="s">
        <v>510</v>
      </c>
      <c r="C620" s="82">
        <v>41619</v>
      </c>
      <c r="D620" s="81" t="s">
        <v>151</v>
      </c>
      <c r="E620" s="77" t="s">
        <v>31</v>
      </c>
      <c r="F620" s="81">
        <v>0</v>
      </c>
      <c r="G620" s="81"/>
      <c r="H620" s="81"/>
      <c r="I620" s="81"/>
      <c r="J620" s="81"/>
      <c r="K620" s="81"/>
      <c r="L620" s="81"/>
      <c r="M620" s="81"/>
      <c r="N620" s="81"/>
    </row>
    <row r="621" spans="1:14">
      <c r="A621" s="81" t="s">
        <v>1004</v>
      </c>
      <c r="B621" s="81" t="s">
        <v>690</v>
      </c>
      <c r="C621" s="82">
        <v>41615</v>
      </c>
      <c r="D621" s="81" t="s">
        <v>606</v>
      </c>
      <c r="E621" s="77" t="s">
        <v>69</v>
      </c>
      <c r="F621" s="81">
        <v>58</v>
      </c>
      <c r="G621" s="81">
        <v>0</v>
      </c>
      <c r="H621" s="81">
        <v>0</v>
      </c>
      <c r="I621" s="81">
        <v>1</v>
      </c>
      <c r="J621" s="81">
        <v>0</v>
      </c>
      <c r="K621" s="81">
        <v>1</v>
      </c>
      <c r="L621" s="81">
        <v>0</v>
      </c>
      <c r="M621" s="81">
        <v>0</v>
      </c>
      <c r="N621" s="81">
        <v>0</v>
      </c>
    </row>
    <row r="622" spans="1:14">
      <c r="A622" s="81" t="s">
        <v>1004</v>
      </c>
      <c r="B622" s="81" t="s">
        <v>663</v>
      </c>
      <c r="C622" s="82">
        <v>41612</v>
      </c>
      <c r="D622" s="81" t="s">
        <v>606</v>
      </c>
      <c r="E622" s="77" t="s">
        <v>619</v>
      </c>
      <c r="F622" s="81">
        <v>64</v>
      </c>
      <c r="G622" s="81">
        <v>0</v>
      </c>
      <c r="H622" s="81">
        <v>1</v>
      </c>
      <c r="I622" s="81">
        <v>2</v>
      </c>
      <c r="J622" s="81">
        <v>0</v>
      </c>
      <c r="K622" s="81">
        <v>2</v>
      </c>
      <c r="L622" s="81">
        <v>1</v>
      </c>
      <c r="M622" s="81">
        <v>0</v>
      </c>
      <c r="N622" s="81">
        <v>0</v>
      </c>
    </row>
    <row r="623" spans="1:14">
      <c r="A623" s="81" t="s">
        <v>1004</v>
      </c>
      <c r="B623" s="81" t="s">
        <v>620</v>
      </c>
      <c r="C623" s="82">
        <v>41609</v>
      </c>
      <c r="D623" s="81" t="s">
        <v>606</v>
      </c>
      <c r="E623" s="77" t="s">
        <v>26</v>
      </c>
      <c r="F623" s="81">
        <v>83</v>
      </c>
      <c r="G623" s="81">
        <v>0</v>
      </c>
      <c r="H623" s="81">
        <v>0</v>
      </c>
      <c r="I623" s="81">
        <v>3</v>
      </c>
      <c r="J623" s="81">
        <v>1</v>
      </c>
      <c r="K623" s="81">
        <v>0</v>
      </c>
      <c r="L623" s="81">
        <v>2</v>
      </c>
      <c r="M623" s="81">
        <v>0</v>
      </c>
      <c r="N623" s="81">
        <v>0</v>
      </c>
    </row>
    <row r="624" spans="1:14">
      <c r="A624" s="81" t="s">
        <v>1004</v>
      </c>
      <c r="B624" s="81" t="s">
        <v>792</v>
      </c>
      <c r="C624" s="82">
        <v>41604</v>
      </c>
      <c r="D624" s="81" t="s">
        <v>151</v>
      </c>
      <c r="E624" s="77" t="s">
        <v>17</v>
      </c>
      <c r="F624" s="81">
        <f>90-41</f>
        <v>49</v>
      </c>
      <c r="G624" s="81">
        <v>0</v>
      </c>
      <c r="H624" s="81">
        <v>0</v>
      </c>
      <c r="I624" s="81">
        <v>0</v>
      </c>
      <c r="J624" s="81">
        <v>0</v>
      </c>
      <c r="K624" s="81">
        <v>3</v>
      </c>
      <c r="L624" s="81">
        <v>3</v>
      </c>
      <c r="M624" s="81">
        <v>0</v>
      </c>
      <c r="N624" s="81">
        <v>0</v>
      </c>
    </row>
    <row r="625" spans="1:14">
      <c r="A625" s="81" t="s">
        <v>1004</v>
      </c>
      <c r="B625" s="81" t="s">
        <v>636</v>
      </c>
      <c r="C625" s="82">
        <v>41580</v>
      </c>
      <c r="D625" s="81" t="s">
        <v>606</v>
      </c>
      <c r="E625" s="77" t="s">
        <v>158</v>
      </c>
      <c r="F625" s="81">
        <v>61</v>
      </c>
      <c r="G625" s="81">
        <v>0</v>
      </c>
      <c r="H625" s="81">
        <v>0</v>
      </c>
      <c r="I625" s="81">
        <v>0</v>
      </c>
      <c r="J625" s="81">
        <v>0</v>
      </c>
      <c r="K625" s="81">
        <v>2</v>
      </c>
      <c r="L625" s="81">
        <v>0</v>
      </c>
      <c r="M625" s="81">
        <v>0</v>
      </c>
      <c r="N625" s="81">
        <v>0</v>
      </c>
    </row>
    <row r="626" spans="1:14">
      <c r="A626" s="81" t="s">
        <v>1004</v>
      </c>
      <c r="B626" s="81" t="s">
        <v>502</v>
      </c>
      <c r="C626" s="82">
        <v>41576</v>
      </c>
      <c r="D626" s="81" t="s">
        <v>627</v>
      </c>
      <c r="E626" s="77" t="s">
        <v>82</v>
      </c>
      <c r="F626" s="81">
        <v>0</v>
      </c>
      <c r="G626" s="81"/>
      <c r="H626" s="81"/>
      <c r="I626" s="81"/>
      <c r="J626" s="81"/>
      <c r="K626" s="81"/>
      <c r="L626" s="81"/>
      <c r="M626" s="81"/>
      <c r="N626" s="81"/>
    </row>
    <row r="627" spans="1:14">
      <c r="A627" s="81" t="s">
        <v>1004</v>
      </c>
      <c r="B627" s="81" t="s">
        <v>616</v>
      </c>
      <c r="C627" s="82">
        <v>41574</v>
      </c>
      <c r="D627" s="81" t="s">
        <v>606</v>
      </c>
      <c r="E627" s="77" t="s">
        <v>63</v>
      </c>
      <c r="F627" s="81">
        <v>90</v>
      </c>
      <c r="G627" s="81">
        <v>1</v>
      </c>
      <c r="H627" s="81">
        <v>1</v>
      </c>
      <c r="I627" s="81">
        <v>5</v>
      </c>
      <c r="J627" s="81">
        <v>3</v>
      </c>
      <c r="K627" s="81">
        <v>0</v>
      </c>
      <c r="L627" s="81">
        <v>4</v>
      </c>
      <c r="M627" s="81">
        <v>0</v>
      </c>
      <c r="N627" s="81">
        <v>0</v>
      </c>
    </row>
    <row r="628" spans="1:14">
      <c r="A628" s="81" t="s">
        <v>1004</v>
      </c>
      <c r="B628" s="81" t="s">
        <v>749</v>
      </c>
      <c r="C628" s="82">
        <v>41569</v>
      </c>
      <c r="D628" s="81" t="s">
        <v>151</v>
      </c>
      <c r="E628" s="77" t="s">
        <v>67</v>
      </c>
      <c r="F628" s="81">
        <v>90</v>
      </c>
      <c r="G628" s="81">
        <v>2</v>
      </c>
      <c r="H628" s="81">
        <v>0</v>
      </c>
      <c r="I628" s="81">
        <v>4</v>
      </c>
      <c r="J628" s="81">
        <v>2</v>
      </c>
      <c r="K628" s="81">
        <v>2</v>
      </c>
      <c r="L628" s="81">
        <v>1</v>
      </c>
      <c r="M628" s="81">
        <v>0</v>
      </c>
      <c r="N628" s="81">
        <v>0</v>
      </c>
    </row>
    <row r="629" spans="1:14">
      <c r="A629" s="81" t="s">
        <v>1004</v>
      </c>
      <c r="B629" s="81" t="s">
        <v>1102</v>
      </c>
      <c r="C629" s="82">
        <v>41566</v>
      </c>
      <c r="D629" s="81" t="s">
        <v>606</v>
      </c>
      <c r="E629" s="77" t="s">
        <v>103</v>
      </c>
      <c r="F629" s="81">
        <f>90-63</f>
        <v>27</v>
      </c>
      <c r="G629" s="81">
        <v>0</v>
      </c>
      <c r="H629" s="81">
        <v>0</v>
      </c>
      <c r="I629" s="81">
        <v>1</v>
      </c>
      <c r="J629" s="81">
        <v>0</v>
      </c>
      <c r="K629" s="81">
        <v>0</v>
      </c>
      <c r="L629" s="81">
        <v>0</v>
      </c>
      <c r="M629" s="81">
        <v>0</v>
      </c>
      <c r="N629" s="81">
        <v>0</v>
      </c>
    </row>
    <row r="630" spans="1:14">
      <c r="A630" s="81" t="s">
        <v>1004</v>
      </c>
      <c r="B630" s="81" t="s">
        <v>511</v>
      </c>
      <c r="C630" s="82">
        <v>41548</v>
      </c>
      <c r="D630" s="81" t="s">
        <v>151</v>
      </c>
      <c r="E630" s="77" t="s">
        <v>95</v>
      </c>
      <c r="F630" s="81">
        <v>10</v>
      </c>
      <c r="G630" s="81">
        <v>0</v>
      </c>
      <c r="H630" s="81">
        <v>0</v>
      </c>
      <c r="I630" s="81">
        <v>0</v>
      </c>
      <c r="J630" s="81">
        <v>0</v>
      </c>
      <c r="K630" s="81">
        <v>0</v>
      </c>
      <c r="L630" s="81">
        <v>0</v>
      </c>
      <c r="M630" s="81">
        <v>0</v>
      </c>
      <c r="N630" s="81">
        <v>0</v>
      </c>
    </row>
    <row r="631" spans="1:14">
      <c r="A631" s="81" t="s">
        <v>1004</v>
      </c>
      <c r="B631" s="81" t="s">
        <v>624</v>
      </c>
      <c r="C631" s="82">
        <v>41545</v>
      </c>
      <c r="D631" s="81" t="s">
        <v>606</v>
      </c>
      <c r="E631" s="77" t="s">
        <v>22</v>
      </c>
      <c r="F631" s="81">
        <v>90</v>
      </c>
      <c r="G631" s="81">
        <v>0</v>
      </c>
      <c r="H631" s="81">
        <v>0</v>
      </c>
      <c r="I631" s="81">
        <v>1</v>
      </c>
      <c r="J631" s="81">
        <v>1</v>
      </c>
      <c r="K631" s="81">
        <v>3</v>
      </c>
      <c r="L631" s="81">
        <v>2</v>
      </c>
      <c r="M631" s="81">
        <v>0</v>
      </c>
      <c r="N631" s="81">
        <v>1</v>
      </c>
    </row>
    <row r="632" spans="1:14">
      <c r="A632" s="81" t="s">
        <v>1004</v>
      </c>
      <c r="B632" s="81" t="s">
        <v>1166</v>
      </c>
      <c r="C632" s="82">
        <v>41541</v>
      </c>
      <c r="D632" s="81" t="s">
        <v>627</v>
      </c>
      <c r="E632" s="77" t="s">
        <v>82</v>
      </c>
      <c r="F632" s="81">
        <v>90</v>
      </c>
      <c r="G632" s="81">
        <v>1</v>
      </c>
      <c r="H632" s="81">
        <v>1</v>
      </c>
      <c r="I632" s="81">
        <v>2</v>
      </c>
      <c r="J632" s="81">
        <v>2</v>
      </c>
      <c r="K632" s="81">
        <v>3</v>
      </c>
      <c r="L632" s="81">
        <v>2</v>
      </c>
      <c r="M632" s="81">
        <v>0</v>
      </c>
      <c r="N632" s="81">
        <v>0</v>
      </c>
    </row>
    <row r="633" spans="1:14">
      <c r="A633" s="81" t="s">
        <v>1004</v>
      </c>
      <c r="B633" s="81" t="s">
        <v>613</v>
      </c>
      <c r="C633" s="82">
        <v>41538</v>
      </c>
      <c r="D633" s="81" t="s">
        <v>606</v>
      </c>
      <c r="E633" s="77" t="s">
        <v>19</v>
      </c>
      <c r="F633" s="81">
        <f>90-63</f>
        <v>27</v>
      </c>
      <c r="G633" s="81">
        <v>0</v>
      </c>
      <c r="H633" s="81">
        <v>0</v>
      </c>
      <c r="I633" s="81">
        <v>2</v>
      </c>
      <c r="J633" s="81">
        <v>1</v>
      </c>
      <c r="K633" s="81">
        <v>0</v>
      </c>
      <c r="L633" s="81">
        <v>0</v>
      </c>
      <c r="M633" s="81">
        <v>0</v>
      </c>
      <c r="N633" s="81">
        <v>0</v>
      </c>
    </row>
    <row r="634" spans="1:14">
      <c r="A634" s="81" t="s">
        <v>1004</v>
      </c>
      <c r="B634" s="81" t="s">
        <v>618</v>
      </c>
      <c r="C634" s="82">
        <v>41531</v>
      </c>
      <c r="D634" s="81" t="s">
        <v>606</v>
      </c>
      <c r="E634" s="77" t="s">
        <v>17</v>
      </c>
      <c r="F634" s="81">
        <f>90-68</f>
        <v>22</v>
      </c>
      <c r="G634" s="81">
        <v>0</v>
      </c>
      <c r="H634" s="81">
        <v>0</v>
      </c>
      <c r="I634" s="81">
        <v>1</v>
      </c>
      <c r="J634" s="81">
        <v>0</v>
      </c>
      <c r="K634" s="81">
        <v>0</v>
      </c>
      <c r="L634" s="81">
        <v>0</v>
      </c>
      <c r="M634" s="81">
        <v>0</v>
      </c>
      <c r="N634" s="81">
        <v>0</v>
      </c>
    </row>
    <row r="635" spans="1:14">
      <c r="A635" s="81" t="s">
        <v>1004</v>
      </c>
      <c r="B635" s="81" t="s">
        <v>473</v>
      </c>
      <c r="C635" s="82">
        <v>41516</v>
      </c>
      <c r="D635" s="81" t="s">
        <v>208</v>
      </c>
      <c r="E635" s="77" t="s">
        <v>1167</v>
      </c>
      <c r="F635" s="81">
        <v>96</v>
      </c>
      <c r="G635" s="81">
        <v>1</v>
      </c>
      <c r="H635" s="81">
        <v>0</v>
      </c>
      <c r="I635" s="81">
        <v>0</v>
      </c>
      <c r="J635" s="81">
        <v>0</v>
      </c>
      <c r="K635" s="81">
        <v>0</v>
      </c>
      <c r="L635" s="81">
        <v>0</v>
      </c>
      <c r="M635" s="81">
        <v>1</v>
      </c>
      <c r="N635" s="81">
        <v>0</v>
      </c>
    </row>
    <row r="636" spans="1:14">
      <c r="A636" s="81" t="s">
        <v>1004</v>
      </c>
      <c r="B636" s="81" t="s">
        <v>281</v>
      </c>
      <c r="C636" s="82">
        <v>41512</v>
      </c>
      <c r="D636" s="81" t="s">
        <v>606</v>
      </c>
      <c r="E636" s="77" t="s">
        <v>33</v>
      </c>
      <c r="F636" s="81">
        <f>90-59</f>
        <v>31</v>
      </c>
      <c r="G636" s="81">
        <v>0</v>
      </c>
      <c r="H636" s="81">
        <v>0</v>
      </c>
      <c r="I636" s="81">
        <v>1</v>
      </c>
      <c r="J636" s="81">
        <v>0</v>
      </c>
      <c r="K636" s="81">
        <v>2</v>
      </c>
      <c r="L636" s="81">
        <v>0</v>
      </c>
      <c r="M636" s="81">
        <v>1</v>
      </c>
      <c r="N636" s="81">
        <v>0</v>
      </c>
    </row>
    <row r="637" spans="1:14">
      <c r="A637" s="81" t="s">
        <v>1004</v>
      </c>
      <c r="B637" s="81" t="s">
        <v>695</v>
      </c>
      <c r="C637" s="82">
        <v>41504</v>
      </c>
      <c r="D637" s="81" t="s">
        <v>606</v>
      </c>
      <c r="E637" s="77" t="s">
        <v>19</v>
      </c>
      <c r="F637" s="81">
        <v>74</v>
      </c>
      <c r="G637" s="81">
        <v>0</v>
      </c>
      <c r="H637" s="81">
        <v>0</v>
      </c>
      <c r="I637" s="81">
        <v>2</v>
      </c>
      <c r="J637" s="81">
        <v>0</v>
      </c>
      <c r="K637" s="81">
        <v>0</v>
      </c>
      <c r="L637" s="81">
        <v>2</v>
      </c>
      <c r="M637" s="81">
        <v>0</v>
      </c>
      <c r="N637" s="81">
        <v>0</v>
      </c>
    </row>
    <row r="638" spans="1:14">
      <c r="A638" s="81" t="s">
        <v>1004</v>
      </c>
      <c r="B638" s="81" t="s">
        <v>104</v>
      </c>
      <c r="C638" s="82">
        <v>41493</v>
      </c>
      <c r="D638" s="81" t="s">
        <v>754</v>
      </c>
      <c r="E638" s="77" t="s">
        <v>74</v>
      </c>
      <c r="F638" s="81">
        <f>90-45</f>
        <v>45</v>
      </c>
      <c r="G638" s="81">
        <v>0</v>
      </c>
      <c r="H638" s="81">
        <v>0</v>
      </c>
      <c r="I638" s="81">
        <v>0</v>
      </c>
      <c r="J638" s="81">
        <v>0</v>
      </c>
      <c r="K638" s="81">
        <v>0</v>
      </c>
      <c r="L638" s="81">
        <v>0</v>
      </c>
      <c r="M638" s="81">
        <v>0</v>
      </c>
      <c r="N638" s="81">
        <v>0</v>
      </c>
    </row>
    <row r="639" spans="1:14">
      <c r="A639" s="81" t="s">
        <v>1004</v>
      </c>
      <c r="B639" s="81" t="s">
        <v>163</v>
      </c>
      <c r="C639" s="82">
        <v>41490</v>
      </c>
      <c r="D639" s="81" t="s">
        <v>754</v>
      </c>
      <c r="E639" s="77" t="s">
        <v>82</v>
      </c>
      <c r="F639" s="81" t="s">
        <v>1179</v>
      </c>
      <c r="G639" s="81">
        <v>0</v>
      </c>
      <c r="H639" s="81">
        <v>0</v>
      </c>
      <c r="I639" s="81">
        <v>0</v>
      </c>
      <c r="J639" s="81">
        <v>0</v>
      </c>
      <c r="K639" s="81">
        <v>2</v>
      </c>
      <c r="L639" s="81">
        <v>1</v>
      </c>
      <c r="M639" s="81">
        <v>0</v>
      </c>
      <c r="N639" s="81">
        <v>0</v>
      </c>
    </row>
    <row r="640" spans="1:14">
      <c r="A640" s="81" t="s">
        <v>1004</v>
      </c>
      <c r="B640" s="81" t="s">
        <v>264</v>
      </c>
      <c r="C640" s="82">
        <v>41487</v>
      </c>
      <c r="D640" s="81" t="s">
        <v>754</v>
      </c>
      <c r="E640" s="77" t="s">
        <v>19</v>
      </c>
      <c r="F640" s="81">
        <f>90-72</f>
        <v>18</v>
      </c>
      <c r="G640" s="81">
        <v>0</v>
      </c>
      <c r="H640" s="81">
        <v>0</v>
      </c>
      <c r="I640" s="81">
        <v>1</v>
      </c>
      <c r="J640" s="81">
        <v>1</v>
      </c>
      <c r="K640" s="81">
        <v>0</v>
      </c>
      <c r="L640" s="81">
        <v>0</v>
      </c>
      <c r="M640" s="81">
        <v>0</v>
      </c>
      <c r="N640" s="81">
        <v>0</v>
      </c>
    </row>
    <row r="641" spans="1:14">
      <c r="A641" s="81" t="s">
        <v>462</v>
      </c>
      <c r="B641" s="81" t="s">
        <v>784</v>
      </c>
      <c r="C641" s="82">
        <v>41455</v>
      </c>
      <c r="D641" s="81" t="s">
        <v>184</v>
      </c>
      <c r="E641" s="77" t="s">
        <v>29</v>
      </c>
      <c r="F641" s="81">
        <v>58</v>
      </c>
      <c r="G641" s="81">
        <v>0</v>
      </c>
      <c r="H641" s="81">
        <v>0</v>
      </c>
      <c r="I641" s="81">
        <v>3</v>
      </c>
      <c r="J641" s="81">
        <v>0</v>
      </c>
      <c r="K641" s="81">
        <v>1</v>
      </c>
      <c r="L641" s="81">
        <v>2</v>
      </c>
      <c r="M641" s="81">
        <v>0</v>
      </c>
      <c r="N641" s="81">
        <v>0</v>
      </c>
    </row>
    <row r="642" spans="1:14">
      <c r="A642" s="81" t="s">
        <v>462</v>
      </c>
      <c r="B642" s="81" t="s">
        <v>297</v>
      </c>
      <c r="C642" s="82">
        <v>41452</v>
      </c>
      <c r="D642" s="81" t="s">
        <v>184</v>
      </c>
      <c r="E642" s="77" t="s">
        <v>1168</v>
      </c>
      <c r="F642" s="81">
        <v>93</v>
      </c>
      <c r="G642" s="81">
        <v>0</v>
      </c>
      <c r="H642" s="81">
        <v>0</v>
      </c>
      <c r="I642" s="81">
        <v>1</v>
      </c>
      <c r="J642" s="81">
        <v>0</v>
      </c>
      <c r="K642" s="81">
        <v>4</v>
      </c>
      <c r="L642" s="81">
        <v>4</v>
      </c>
      <c r="M642" s="81">
        <v>0</v>
      </c>
      <c r="N642" s="81">
        <v>0</v>
      </c>
    </row>
    <row r="643" spans="1:14">
      <c r="A643" s="81" t="s">
        <v>462</v>
      </c>
      <c r="B643" s="81" t="s">
        <v>1069</v>
      </c>
      <c r="C643" s="82">
        <v>41448</v>
      </c>
      <c r="D643" s="81" t="s">
        <v>184</v>
      </c>
      <c r="E643" s="77" t="s">
        <v>67</v>
      </c>
      <c r="F643" s="81">
        <f>90-59</f>
        <v>31</v>
      </c>
      <c r="G643" s="81">
        <v>1</v>
      </c>
      <c r="H643" s="81">
        <v>0</v>
      </c>
      <c r="I643" s="81">
        <v>4</v>
      </c>
      <c r="J643" s="81">
        <v>1</v>
      </c>
      <c r="K643" s="81">
        <v>1</v>
      </c>
      <c r="L643" s="81">
        <v>0</v>
      </c>
      <c r="M643" s="81">
        <v>0</v>
      </c>
      <c r="N643" s="81">
        <v>0</v>
      </c>
    </row>
    <row r="644" spans="1:14">
      <c r="A644" s="81" t="s">
        <v>462</v>
      </c>
      <c r="B644" s="81" t="s">
        <v>1169</v>
      </c>
      <c r="C644" s="82">
        <v>41445</v>
      </c>
      <c r="D644" s="81" t="s">
        <v>184</v>
      </c>
      <c r="E644" s="77" t="s">
        <v>1170</v>
      </c>
      <c r="F644" s="81">
        <v>90</v>
      </c>
      <c r="G644" s="81">
        <v>4</v>
      </c>
      <c r="H644" s="81">
        <v>1</v>
      </c>
      <c r="I644" s="81">
        <v>9</v>
      </c>
      <c r="J644" s="81">
        <v>5</v>
      </c>
      <c r="K644" s="81">
        <v>1</v>
      </c>
      <c r="L644" s="81">
        <v>2</v>
      </c>
      <c r="M644" s="81">
        <v>0</v>
      </c>
      <c r="N644" s="81">
        <v>0</v>
      </c>
    </row>
    <row r="645" spans="1:14">
      <c r="A645" s="81" t="s">
        <v>462</v>
      </c>
      <c r="B645" s="81" t="s">
        <v>222</v>
      </c>
      <c r="C645" s="82">
        <v>41441</v>
      </c>
      <c r="D645" s="81" t="s">
        <v>184</v>
      </c>
      <c r="E645" s="77" t="s">
        <v>63</v>
      </c>
      <c r="F645" s="81">
        <v>0</v>
      </c>
      <c r="G645" s="81"/>
      <c r="H645" s="81"/>
      <c r="I645" s="81"/>
      <c r="J645" s="81"/>
      <c r="K645" s="81"/>
      <c r="L645" s="81"/>
      <c r="M645" s="81"/>
      <c r="N645" s="81"/>
    </row>
    <row r="646" spans="1:14">
      <c r="A646" s="81" t="s">
        <v>462</v>
      </c>
      <c r="B646" s="81" t="s">
        <v>789</v>
      </c>
      <c r="C646" s="82">
        <v>41436</v>
      </c>
      <c r="D646" s="81" t="s">
        <v>78</v>
      </c>
      <c r="E646" s="77" t="s">
        <v>19</v>
      </c>
      <c r="F646" s="81">
        <v>0</v>
      </c>
      <c r="G646" s="81"/>
      <c r="H646" s="81"/>
      <c r="I646" s="81"/>
      <c r="J646" s="81"/>
      <c r="K646" s="81"/>
      <c r="L646" s="81"/>
      <c r="M646" s="81"/>
      <c r="N646" s="81"/>
    </row>
    <row r="647" spans="1:14">
      <c r="A647" s="81" t="s">
        <v>462</v>
      </c>
      <c r="B647" s="81" t="s">
        <v>1171</v>
      </c>
      <c r="C647" s="82">
        <v>41433</v>
      </c>
      <c r="D647" s="81" t="s">
        <v>78</v>
      </c>
      <c r="E647" s="77" t="s">
        <v>63</v>
      </c>
      <c r="F647" s="81">
        <v>58</v>
      </c>
      <c r="G647" s="81">
        <v>0</v>
      </c>
      <c r="H647" s="81">
        <v>0</v>
      </c>
      <c r="I647" s="81">
        <v>0</v>
      </c>
      <c r="J647" s="81">
        <v>0</v>
      </c>
      <c r="K647" s="81">
        <v>0</v>
      </c>
      <c r="L647" s="81">
        <v>0</v>
      </c>
      <c r="M647" s="81">
        <v>0</v>
      </c>
      <c r="N647" s="81">
        <v>0</v>
      </c>
    </row>
    <row r="648" spans="1:14">
      <c r="A648" s="81" t="s">
        <v>1142</v>
      </c>
      <c r="B648" s="81" t="s">
        <v>464</v>
      </c>
      <c r="C648" s="82">
        <v>42141</v>
      </c>
      <c r="D648" s="81" t="s">
        <v>99</v>
      </c>
      <c r="E648" s="77" t="s">
        <v>64</v>
      </c>
      <c r="F648" s="81">
        <v>79</v>
      </c>
      <c r="G648" s="81">
        <v>0</v>
      </c>
      <c r="H648" s="81">
        <v>0</v>
      </c>
      <c r="I648" s="81">
        <v>1</v>
      </c>
      <c r="J648" s="81">
        <v>1</v>
      </c>
      <c r="K648" s="81">
        <v>3</v>
      </c>
      <c r="L648" s="81">
        <v>1</v>
      </c>
      <c r="M648" s="81">
        <v>0</v>
      </c>
      <c r="N648" s="81">
        <v>0</v>
      </c>
    </row>
    <row r="649" spans="1:14">
      <c r="A649" s="81" t="s">
        <v>1142</v>
      </c>
      <c r="B649" s="81" t="s">
        <v>145</v>
      </c>
      <c r="C649" s="82">
        <v>42134</v>
      </c>
      <c r="D649" s="81" t="s">
        <v>99</v>
      </c>
      <c r="E649" s="77" t="s">
        <v>53</v>
      </c>
      <c r="F649" s="81" t="s">
        <v>221</v>
      </c>
      <c r="G649" s="81">
        <v>1</v>
      </c>
      <c r="H649" s="81">
        <v>0</v>
      </c>
      <c r="I649" s="81">
        <v>2</v>
      </c>
      <c r="J649" s="81">
        <v>2</v>
      </c>
      <c r="K649" s="81">
        <v>1</v>
      </c>
      <c r="L649" s="81">
        <v>0</v>
      </c>
      <c r="M649" s="81">
        <v>0</v>
      </c>
      <c r="N649" s="81">
        <v>0</v>
      </c>
    </row>
    <row r="650" spans="1:14">
      <c r="A650" s="81" t="s">
        <v>1142</v>
      </c>
      <c r="B650" s="81" t="s">
        <v>123</v>
      </c>
      <c r="C650" s="82">
        <v>42126</v>
      </c>
      <c r="D650" s="81" t="s">
        <v>99</v>
      </c>
      <c r="E650" s="77" t="s">
        <v>33</v>
      </c>
      <c r="F650" s="81">
        <v>90</v>
      </c>
      <c r="G650" s="81">
        <v>0</v>
      </c>
      <c r="H650" s="81">
        <v>0</v>
      </c>
      <c r="I650" s="81">
        <v>1</v>
      </c>
      <c r="J650" s="81">
        <v>1</v>
      </c>
      <c r="K650" s="81">
        <v>1</v>
      </c>
      <c r="L650" s="81">
        <v>2</v>
      </c>
      <c r="M650" s="81">
        <v>1</v>
      </c>
      <c r="N650" s="81">
        <v>0</v>
      </c>
    </row>
    <row r="651" spans="1:14">
      <c r="A651" s="81" t="s">
        <v>1142</v>
      </c>
      <c r="B651" s="81" t="s">
        <v>155</v>
      </c>
      <c r="C651" s="82">
        <v>42123</v>
      </c>
      <c r="D651" s="81" t="s">
        <v>99</v>
      </c>
      <c r="E651" s="77" t="s">
        <v>24</v>
      </c>
      <c r="F651" s="81">
        <f>90-61</f>
        <v>29</v>
      </c>
      <c r="G651" s="81">
        <v>1</v>
      </c>
      <c r="H651" s="81">
        <v>0</v>
      </c>
      <c r="I651" s="81">
        <v>1</v>
      </c>
      <c r="J651" s="81">
        <v>1</v>
      </c>
      <c r="K651" s="81">
        <v>1</v>
      </c>
      <c r="L651" s="81">
        <v>0</v>
      </c>
      <c r="M651" s="81">
        <v>0</v>
      </c>
      <c r="N651" s="81">
        <v>0</v>
      </c>
    </row>
    <row r="652" spans="1:14">
      <c r="A652" s="81" t="s">
        <v>1142</v>
      </c>
      <c r="B652" s="81" t="s">
        <v>1065</v>
      </c>
      <c r="C652" s="82">
        <v>42119</v>
      </c>
      <c r="D652" s="81" t="s">
        <v>99</v>
      </c>
      <c r="E652" s="77" t="s">
        <v>59</v>
      </c>
      <c r="F652" s="81">
        <v>90</v>
      </c>
      <c r="G652" s="81">
        <v>0</v>
      </c>
      <c r="H652" s="81">
        <v>0</v>
      </c>
      <c r="I652" s="81">
        <v>4</v>
      </c>
      <c r="J652" s="81">
        <v>1</v>
      </c>
      <c r="K652" s="81">
        <v>2</v>
      </c>
      <c r="L652" s="81">
        <v>4</v>
      </c>
      <c r="M652" s="81">
        <v>1</v>
      </c>
      <c r="N652" s="81">
        <v>0</v>
      </c>
    </row>
    <row r="653" spans="1:14">
      <c r="A653" s="81" t="s">
        <v>1142</v>
      </c>
      <c r="B653" s="81" t="s">
        <v>104</v>
      </c>
      <c r="C653" s="82">
        <v>42116</v>
      </c>
      <c r="D653" s="81" t="s">
        <v>151</v>
      </c>
      <c r="E653" s="77" t="s">
        <v>17</v>
      </c>
      <c r="F653" s="81">
        <v>0</v>
      </c>
      <c r="G653" s="81"/>
      <c r="H653" s="81"/>
      <c r="I653" s="81"/>
      <c r="J653" s="81"/>
      <c r="K653" s="81"/>
      <c r="L653" s="81"/>
      <c r="M653" s="81"/>
      <c r="N653" s="81"/>
    </row>
    <row r="654" spans="1:14">
      <c r="A654" s="81" t="s">
        <v>1142</v>
      </c>
      <c r="B654" s="81" t="s">
        <v>117</v>
      </c>
      <c r="C654" s="82">
        <v>42112</v>
      </c>
      <c r="D654" s="81" t="s">
        <v>99</v>
      </c>
      <c r="E654" s="77" t="s">
        <v>38</v>
      </c>
      <c r="F654" s="81">
        <f>90-65</f>
        <v>25</v>
      </c>
      <c r="G654" s="81">
        <v>0</v>
      </c>
      <c r="H654" s="81">
        <v>0</v>
      </c>
      <c r="I654" s="81">
        <v>1</v>
      </c>
      <c r="J654" s="81">
        <v>1</v>
      </c>
      <c r="K654" s="81">
        <v>0</v>
      </c>
      <c r="L654" s="81">
        <v>0</v>
      </c>
      <c r="M654" s="81">
        <v>0</v>
      </c>
      <c r="N654" s="81">
        <v>0</v>
      </c>
    </row>
    <row r="655" spans="1:14">
      <c r="A655" s="81" t="s">
        <v>1142</v>
      </c>
      <c r="B655" s="81" t="s">
        <v>160</v>
      </c>
      <c r="C655" s="82">
        <v>42108</v>
      </c>
      <c r="D655" s="81" t="s">
        <v>151</v>
      </c>
      <c r="E655" s="77" t="s">
        <v>33</v>
      </c>
      <c r="F655" s="81">
        <f>90-82</f>
        <v>8</v>
      </c>
      <c r="G655" s="81">
        <v>0</v>
      </c>
      <c r="H655" s="81">
        <v>0</v>
      </c>
      <c r="I655" s="81">
        <v>0</v>
      </c>
      <c r="J655" s="81">
        <v>0</v>
      </c>
      <c r="K655" s="81">
        <v>0</v>
      </c>
      <c r="L655" s="81">
        <v>1</v>
      </c>
      <c r="M655" s="81">
        <v>0</v>
      </c>
      <c r="N655" s="81">
        <v>0</v>
      </c>
    </row>
    <row r="656" spans="1:14">
      <c r="A656" s="81" t="s">
        <v>1142</v>
      </c>
      <c r="B656" s="81" t="s">
        <v>147</v>
      </c>
      <c r="C656" s="82">
        <v>42105</v>
      </c>
      <c r="D656" s="81" t="s">
        <v>99</v>
      </c>
      <c r="E656" s="77" t="s">
        <v>53</v>
      </c>
      <c r="F656" s="81">
        <v>90</v>
      </c>
      <c r="G656" s="81">
        <v>0</v>
      </c>
      <c r="H656" s="81">
        <v>0</v>
      </c>
      <c r="I656" s="81">
        <v>4</v>
      </c>
      <c r="J656" s="81">
        <v>2</v>
      </c>
      <c r="K656" s="81">
        <v>0</v>
      </c>
      <c r="L656" s="81">
        <v>0</v>
      </c>
      <c r="M656" s="81">
        <v>0</v>
      </c>
      <c r="N656" s="81">
        <v>0</v>
      </c>
    </row>
    <row r="657" spans="1:14">
      <c r="A657" s="81" t="s">
        <v>1142</v>
      </c>
      <c r="B657" s="81" t="s">
        <v>111</v>
      </c>
      <c r="C657" s="82">
        <v>42101</v>
      </c>
      <c r="D657" s="81" t="s">
        <v>99</v>
      </c>
      <c r="E657" s="77" t="s">
        <v>19</v>
      </c>
      <c r="F657" s="81">
        <v>90</v>
      </c>
      <c r="G657" s="81">
        <v>0</v>
      </c>
      <c r="H657" s="81">
        <v>0</v>
      </c>
      <c r="I657" s="81">
        <v>1</v>
      </c>
      <c r="J657" s="81">
        <v>0</v>
      </c>
      <c r="K657" s="81">
        <v>2</v>
      </c>
      <c r="L657" s="81">
        <v>0</v>
      </c>
      <c r="M657" s="81">
        <v>0</v>
      </c>
      <c r="N657" s="81">
        <v>0</v>
      </c>
    </row>
    <row r="658" spans="1:14">
      <c r="A658" s="81" t="s">
        <v>1142</v>
      </c>
      <c r="B658" s="81" t="s">
        <v>148</v>
      </c>
      <c r="C658" s="82">
        <v>42084</v>
      </c>
      <c r="D658" s="81" t="s">
        <v>99</v>
      </c>
      <c r="E658" s="77" t="s">
        <v>19</v>
      </c>
      <c r="F658" s="81">
        <v>90</v>
      </c>
      <c r="G658" s="81">
        <v>1</v>
      </c>
      <c r="H658" s="81">
        <v>0</v>
      </c>
      <c r="I658" s="81">
        <v>4</v>
      </c>
      <c r="J658" s="81">
        <v>2</v>
      </c>
      <c r="K658" s="81">
        <v>0</v>
      </c>
      <c r="L658" s="81">
        <v>3</v>
      </c>
      <c r="M658" s="81">
        <v>0</v>
      </c>
      <c r="N658" s="81">
        <v>0</v>
      </c>
    </row>
    <row r="659" spans="1:14">
      <c r="A659" s="81" t="s">
        <v>1142</v>
      </c>
      <c r="B659" s="81" t="s">
        <v>479</v>
      </c>
      <c r="C659" s="82">
        <v>42080</v>
      </c>
      <c r="D659" s="81" t="s">
        <v>151</v>
      </c>
      <c r="E659" s="77" t="s">
        <v>1172</v>
      </c>
      <c r="F659" s="81">
        <f>90-82</f>
        <v>8</v>
      </c>
      <c r="G659" s="81">
        <v>0</v>
      </c>
      <c r="H659" s="81">
        <v>0</v>
      </c>
      <c r="I659" s="81">
        <v>3</v>
      </c>
      <c r="J659" s="81">
        <v>2</v>
      </c>
      <c r="K659" s="81">
        <v>1</v>
      </c>
      <c r="L659" s="81">
        <v>2</v>
      </c>
      <c r="M659" s="81">
        <v>1</v>
      </c>
      <c r="N659" s="81">
        <v>0</v>
      </c>
    </row>
    <row r="660" spans="1:14">
      <c r="A660" s="81" t="s">
        <v>1142</v>
      </c>
      <c r="B660" s="81" t="s">
        <v>127</v>
      </c>
      <c r="C660" s="82">
        <v>42077</v>
      </c>
      <c r="D660" s="81" t="s">
        <v>99</v>
      </c>
      <c r="E660" s="77" t="s">
        <v>33</v>
      </c>
      <c r="F660" s="81">
        <v>90</v>
      </c>
      <c r="G660" s="81">
        <v>0</v>
      </c>
      <c r="H660" s="81">
        <v>0</v>
      </c>
      <c r="I660" s="81">
        <v>1</v>
      </c>
      <c r="J660" s="81">
        <v>1</v>
      </c>
      <c r="K660" s="81">
        <v>2</v>
      </c>
      <c r="L660" s="81">
        <v>2</v>
      </c>
      <c r="M660" s="81">
        <v>0</v>
      </c>
      <c r="N660" s="81">
        <v>0</v>
      </c>
    </row>
    <row r="661" spans="1:14">
      <c r="A661" s="81" t="s">
        <v>1142</v>
      </c>
      <c r="B661" s="81" t="s">
        <v>138</v>
      </c>
      <c r="C661" s="82">
        <v>42071</v>
      </c>
      <c r="D661" s="81" t="s">
        <v>99</v>
      </c>
      <c r="E661" s="77" t="s">
        <v>22</v>
      </c>
      <c r="F661" s="81">
        <v>90</v>
      </c>
      <c r="G661" s="81">
        <v>0</v>
      </c>
      <c r="H661" s="81">
        <v>0</v>
      </c>
      <c r="I661" s="81">
        <v>0</v>
      </c>
      <c r="J661" s="81">
        <v>0</v>
      </c>
      <c r="K661" s="81">
        <v>3</v>
      </c>
      <c r="L661" s="81">
        <v>1</v>
      </c>
      <c r="M661" s="81">
        <v>1</v>
      </c>
      <c r="N661" s="81">
        <v>0</v>
      </c>
    </row>
    <row r="662" spans="1:14">
      <c r="A662" s="81" t="s">
        <v>1142</v>
      </c>
      <c r="B662" s="81" t="s">
        <v>483</v>
      </c>
      <c r="C662" s="82">
        <v>42060</v>
      </c>
      <c r="D662" s="81" t="s">
        <v>151</v>
      </c>
      <c r="E662" s="77" t="s">
        <v>17</v>
      </c>
      <c r="F662" s="81">
        <f>90-63</f>
        <v>27</v>
      </c>
      <c r="G662" s="81">
        <v>0</v>
      </c>
      <c r="H662" s="81">
        <v>0</v>
      </c>
      <c r="I662" s="81">
        <v>2</v>
      </c>
      <c r="J662" s="81">
        <v>2</v>
      </c>
      <c r="K662" s="81">
        <v>2</v>
      </c>
      <c r="L662" s="81">
        <v>1</v>
      </c>
      <c r="M662" s="81">
        <v>1</v>
      </c>
      <c r="N662" s="81">
        <v>0</v>
      </c>
    </row>
    <row r="663" spans="1:14">
      <c r="A663" s="81" t="s">
        <v>1142</v>
      </c>
      <c r="B663" s="81" t="s">
        <v>101</v>
      </c>
      <c r="C663" s="82">
        <v>42050</v>
      </c>
      <c r="D663" s="81" t="s">
        <v>99</v>
      </c>
      <c r="E663" s="77" t="s">
        <v>158</v>
      </c>
      <c r="F663" s="81">
        <v>45</v>
      </c>
      <c r="G663" s="81">
        <v>0</v>
      </c>
      <c r="H663" s="81">
        <v>0</v>
      </c>
      <c r="I663" s="81">
        <v>1</v>
      </c>
      <c r="J663" s="81">
        <v>0</v>
      </c>
      <c r="K663" s="81">
        <v>2</v>
      </c>
      <c r="L663" s="81">
        <v>0</v>
      </c>
      <c r="M663" s="81">
        <v>0</v>
      </c>
      <c r="N663" s="81">
        <v>0</v>
      </c>
    </row>
    <row r="664" spans="1:14">
      <c r="A664" s="81" t="s">
        <v>1142</v>
      </c>
      <c r="B664" s="81" t="s">
        <v>160</v>
      </c>
      <c r="C664" s="82">
        <v>42042</v>
      </c>
      <c r="D664" s="81" t="s">
        <v>99</v>
      </c>
      <c r="E664" s="77" t="s">
        <v>51</v>
      </c>
      <c r="F664" s="81">
        <f>90-76</f>
        <v>14</v>
      </c>
      <c r="G664" s="81">
        <v>0</v>
      </c>
      <c r="H664" s="81">
        <v>1</v>
      </c>
      <c r="I664" s="81">
        <v>0</v>
      </c>
      <c r="J664" s="81">
        <v>0</v>
      </c>
      <c r="K664" s="81">
        <v>0</v>
      </c>
      <c r="L664" s="81">
        <v>1</v>
      </c>
      <c r="M664" s="81">
        <v>0</v>
      </c>
      <c r="N664" s="81">
        <v>0</v>
      </c>
    </row>
    <row r="665" spans="1:14">
      <c r="A665" s="81" t="s">
        <v>1142</v>
      </c>
      <c r="B665" s="81" t="s">
        <v>1051</v>
      </c>
      <c r="C665" s="82">
        <v>42035</v>
      </c>
      <c r="D665" s="81" t="s">
        <v>99</v>
      </c>
      <c r="E665" s="77" t="s">
        <v>107</v>
      </c>
      <c r="F665" s="81">
        <v>0</v>
      </c>
      <c r="G665" s="81"/>
      <c r="H665" s="81"/>
      <c r="I665" s="81"/>
      <c r="J665" s="81"/>
      <c r="K665" s="81"/>
      <c r="L665" s="81"/>
      <c r="M665" s="81"/>
      <c r="N665" s="81"/>
    </row>
    <row r="666" spans="1:14">
      <c r="A666" s="81" t="s">
        <v>1142</v>
      </c>
      <c r="B666" s="81" t="s">
        <v>464</v>
      </c>
      <c r="C666" s="82">
        <v>42032</v>
      </c>
      <c r="D666" s="81" t="s">
        <v>193</v>
      </c>
      <c r="E666" s="77" t="s">
        <v>231</v>
      </c>
      <c r="F666" s="81">
        <v>90</v>
      </c>
      <c r="G666" s="81">
        <v>1</v>
      </c>
      <c r="H666" s="81">
        <v>0</v>
      </c>
      <c r="I666" s="81">
        <v>2</v>
      </c>
      <c r="J666" s="81">
        <v>1</v>
      </c>
      <c r="K666" s="81">
        <v>1</v>
      </c>
      <c r="L666" s="81">
        <v>1</v>
      </c>
      <c r="M666" s="81">
        <v>0</v>
      </c>
      <c r="N666" s="81">
        <v>0</v>
      </c>
    </row>
    <row r="667" spans="1:14">
      <c r="A667" s="81" t="s">
        <v>1142</v>
      </c>
      <c r="B667" s="81" t="s">
        <v>458</v>
      </c>
      <c r="C667" s="82">
        <v>42028</v>
      </c>
      <c r="D667" s="81" t="s">
        <v>99</v>
      </c>
      <c r="E667" s="77" t="s">
        <v>26</v>
      </c>
      <c r="F667" s="81">
        <f>90-69</f>
        <v>21</v>
      </c>
      <c r="G667" s="81">
        <v>0</v>
      </c>
      <c r="H667" s="81">
        <v>0</v>
      </c>
      <c r="I667" s="81">
        <v>0</v>
      </c>
      <c r="J667" s="81">
        <v>0</v>
      </c>
      <c r="K667" s="81">
        <v>1</v>
      </c>
      <c r="L667" s="81">
        <v>1</v>
      </c>
      <c r="M667" s="81">
        <v>0</v>
      </c>
      <c r="N667" s="81">
        <v>0</v>
      </c>
    </row>
    <row r="668" spans="1:14">
      <c r="A668" s="81" t="s">
        <v>1142</v>
      </c>
      <c r="B668" s="81" t="s">
        <v>459</v>
      </c>
      <c r="C668" s="82">
        <v>42025</v>
      </c>
      <c r="D668" s="81" t="s">
        <v>193</v>
      </c>
      <c r="E668" s="77" t="s">
        <v>17</v>
      </c>
      <c r="F668" s="81">
        <v>90</v>
      </c>
      <c r="G668" s="81">
        <v>0</v>
      </c>
      <c r="H668" s="81">
        <v>0</v>
      </c>
      <c r="I668" s="81">
        <v>1</v>
      </c>
      <c r="J668" s="81">
        <v>0</v>
      </c>
      <c r="K668" s="81">
        <v>2</v>
      </c>
      <c r="L668" s="81">
        <v>0</v>
      </c>
      <c r="M668" s="81">
        <v>0</v>
      </c>
      <c r="N668" s="81">
        <v>0</v>
      </c>
    </row>
    <row r="669" spans="1:14">
      <c r="A669" s="81" t="s">
        <v>1142</v>
      </c>
      <c r="B669" s="81" t="s">
        <v>743</v>
      </c>
      <c r="C669" s="82">
        <v>42022</v>
      </c>
      <c r="D669" s="81" t="s">
        <v>99</v>
      </c>
      <c r="E669" s="77" t="s">
        <v>19</v>
      </c>
      <c r="F669" s="81">
        <v>58</v>
      </c>
      <c r="G669" s="81">
        <v>0</v>
      </c>
      <c r="H669" s="81">
        <v>0</v>
      </c>
      <c r="I669" s="81">
        <v>0</v>
      </c>
      <c r="J669" s="81">
        <v>0</v>
      </c>
      <c r="K669" s="81">
        <v>2</v>
      </c>
      <c r="L669" s="81">
        <v>4</v>
      </c>
      <c r="M669" s="81">
        <v>0</v>
      </c>
      <c r="N669" s="81">
        <v>0</v>
      </c>
    </row>
    <row r="670" spans="1:14">
      <c r="A670" s="81" t="s">
        <v>227</v>
      </c>
      <c r="B670" s="81" t="s">
        <v>249</v>
      </c>
      <c r="C670" s="82">
        <v>41993</v>
      </c>
      <c r="D670" s="81" t="s">
        <v>229</v>
      </c>
      <c r="E670" s="77" t="s">
        <v>33</v>
      </c>
      <c r="F670" s="81">
        <v>0</v>
      </c>
      <c r="G670" s="81"/>
      <c r="H670" s="81"/>
      <c r="I670" s="81"/>
      <c r="J670" s="81"/>
      <c r="K670" s="81"/>
      <c r="L670" s="81"/>
      <c r="M670" s="81"/>
      <c r="N670" s="81"/>
    </row>
    <row r="671" spans="1:14">
      <c r="A671" s="81" t="s">
        <v>227</v>
      </c>
      <c r="B671" s="81" t="s">
        <v>268</v>
      </c>
      <c r="C671" s="82">
        <v>41980</v>
      </c>
      <c r="D671" s="81" t="s">
        <v>229</v>
      </c>
      <c r="E671" s="77" t="s">
        <v>17</v>
      </c>
      <c r="F671" s="81">
        <v>0</v>
      </c>
      <c r="G671" s="81"/>
      <c r="H671" s="81"/>
      <c r="I671" s="81"/>
      <c r="J671" s="81"/>
      <c r="K671" s="81"/>
      <c r="L671" s="81"/>
      <c r="M671" s="81"/>
      <c r="N671" s="81"/>
    </row>
    <row r="672" spans="1:14">
      <c r="A672" s="81" t="s">
        <v>227</v>
      </c>
      <c r="B672" s="81" t="s">
        <v>180</v>
      </c>
      <c r="C672" s="82">
        <v>41973</v>
      </c>
      <c r="D672" s="81" t="s">
        <v>229</v>
      </c>
      <c r="E672" s="77" t="s">
        <v>19</v>
      </c>
      <c r="F672" s="81">
        <v>0</v>
      </c>
      <c r="G672" s="81"/>
      <c r="H672" s="81"/>
      <c r="I672" s="81"/>
      <c r="J672" s="81"/>
      <c r="K672" s="81"/>
      <c r="L672" s="81"/>
      <c r="M672" s="81"/>
      <c r="N672" s="81"/>
    </row>
    <row r="673" spans="1:14">
      <c r="A673" s="81" t="s">
        <v>227</v>
      </c>
      <c r="B673" s="81" t="s">
        <v>264</v>
      </c>
      <c r="C673" s="82">
        <v>41966</v>
      </c>
      <c r="D673" s="81" t="s">
        <v>229</v>
      </c>
      <c r="E673" s="77" t="s">
        <v>22</v>
      </c>
      <c r="F673" s="81">
        <v>72</v>
      </c>
      <c r="G673" s="81">
        <v>0</v>
      </c>
      <c r="H673" s="81">
        <v>0</v>
      </c>
      <c r="I673" s="81">
        <v>0</v>
      </c>
      <c r="J673" s="81">
        <v>0</v>
      </c>
      <c r="K673" s="81">
        <v>1</v>
      </c>
      <c r="L673" s="81">
        <v>1</v>
      </c>
      <c r="M673" s="81">
        <v>0</v>
      </c>
      <c r="N673" s="81">
        <v>0</v>
      </c>
    </row>
    <row r="674" spans="1:14">
      <c r="A674" s="81" t="s">
        <v>227</v>
      </c>
      <c r="B674" s="81" t="s">
        <v>278</v>
      </c>
      <c r="C674" s="82">
        <v>41951</v>
      </c>
      <c r="D674" s="81" t="s">
        <v>229</v>
      </c>
      <c r="E674" s="77" t="s">
        <v>53</v>
      </c>
      <c r="F674" s="81">
        <f>90-58</f>
        <v>32</v>
      </c>
      <c r="G674" s="81">
        <v>0</v>
      </c>
      <c r="H674" s="81">
        <v>0</v>
      </c>
      <c r="I674" s="81">
        <v>0</v>
      </c>
      <c r="J674" s="81">
        <v>0</v>
      </c>
      <c r="K674" s="81">
        <v>1</v>
      </c>
      <c r="L674" s="81">
        <v>1</v>
      </c>
      <c r="M674" s="81">
        <v>0</v>
      </c>
      <c r="N674" s="81">
        <v>0</v>
      </c>
    </row>
    <row r="675" spans="1:14">
      <c r="A675" s="81" t="s">
        <v>227</v>
      </c>
      <c r="B675" s="81" t="s">
        <v>235</v>
      </c>
      <c r="C675" s="82">
        <v>41945</v>
      </c>
      <c r="D675" s="81" t="s">
        <v>229</v>
      </c>
      <c r="E675" s="77" t="s">
        <v>135</v>
      </c>
      <c r="F675" s="81">
        <v>90</v>
      </c>
      <c r="G675" s="81">
        <v>0</v>
      </c>
      <c r="H675" s="81">
        <v>0</v>
      </c>
      <c r="I675" s="81">
        <v>4</v>
      </c>
      <c r="J675" s="81">
        <v>0</v>
      </c>
      <c r="K675" s="81">
        <v>1</v>
      </c>
      <c r="L675" s="81">
        <v>1</v>
      </c>
      <c r="M675" s="81">
        <v>0</v>
      </c>
      <c r="N675" s="81">
        <v>0</v>
      </c>
    </row>
    <row r="676" spans="1:14">
      <c r="A676" s="81" t="s">
        <v>227</v>
      </c>
      <c r="B676" s="81" t="s">
        <v>262</v>
      </c>
      <c r="C676" s="82">
        <v>41941</v>
      </c>
      <c r="D676" s="81" t="s">
        <v>229</v>
      </c>
      <c r="E676" s="77" t="s">
        <v>22</v>
      </c>
      <c r="F676" s="81">
        <v>77</v>
      </c>
      <c r="G676" s="81">
        <v>0</v>
      </c>
      <c r="H676" s="81">
        <v>0</v>
      </c>
      <c r="I676" s="81">
        <v>3</v>
      </c>
      <c r="J676" s="81">
        <v>1</v>
      </c>
      <c r="K676" s="81">
        <v>3</v>
      </c>
      <c r="L676" s="81">
        <v>0</v>
      </c>
      <c r="M676" s="81">
        <v>0</v>
      </c>
      <c r="N676" s="81">
        <v>0</v>
      </c>
    </row>
    <row r="677" spans="1:14">
      <c r="A677" s="81" t="s">
        <v>227</v>
      </c>
      <c r="B677" s="81" t="s">
        <v>847</v>
      </c>
      <c r="C677" s="82">
        <v>41931</v>
      </c>
      <c r="D677" s="81" t="s">
        <v>229</v>
      </c>
      <c r="E677" s="77" t="s">
        <v>107</v>
      </c>
      <c r="F677" s="81">
        <v>68</v>
      </c>
      <c r="G677" s="81">
        <v>0</v>
      </c>
      <c r="H677" s="81">
        <v>0</v>
      </c>
      <c r="I677" s="81">
        <v>2</v>
      </c>
      <c r="J677" s="81">
        <v>1</v>
      </c>
      <c r="K677" s="81">
        <v>0</v>
      </c>
      <c r="L677" s="81">
        <v>0</v>
      </c>
      <c r="M677" s="81">
        <v>0</v>
      </c>
      <c r="N677" s="81">
        <v>0</v>
      </c>
    </row>
    <row r="678" spans="1:14">
      <c r="A678" s="81" t="s">
        <v>227</v>
      </c>
      <c r="B678" s="81" t="s">
        <v>255</v>
      </c>
      <c r="C678" s="82">
        <v>41916</v>
      </c>
      <c r="D678" s="81" t="s">
        <v>229</v>
      </c>
      <c r="E678" s="77" t="s">
        <v>19</v>
      </c>
      <c r="F678" s="81">
        <v>73</v>
      </c>
      <c r="G678" s="81">
        <v>0</v>
      </c>
      <c r="H678" s="81">
        <v>0</v>
      </c>
      <c r="I678" s="81">
        <v>3</v>
      </c>
      <c r="J678" s="81">
        <v>0</v>
      </c>
      <c r="K678" s="81">
        <v>1</v>
      </c>
      <c r="L678" s="81">
        <v>2</v>
      </c>
      <c r="M678" s="81">
        <v>0</v>
      </c>
      <c r="N678" s="81">
        <v>0</v>
      </c>
    </row>
    <row r="679" spans="1:14">
      <c r="A679" s="81" t="s">
        <v>227</v>
      </c>
      <c r="B679" s="81" t="s">
        <v>302</v>
      </c>
      <c r="C679" s="82">
        <v>41910</v>
      </c>
      <c r="D679" s="81" t="s">
        <v>229</v>
      </c>
      <c r="E679" s="77" t="s">
        <v>22</v>
      </c>
      <c r="F679" s="81">
        <v>70</v>
      </c>
      <c r="G679" s="81">
        <v>0</v>
      </c>
      <c r="H679" s="81">
        <v>0</v>
      </c>
      <c r="I679" s="81">
        <v>2</v>
      </c>
      <c r="J679" s="81">
        <v>1</v>
      </c>
      <c r="K679" s="81">
        <v>0</v>
      </c>
      <c r="L679" s="81">
        <v>1</v>
      </c>
      <c r="M679" s="81">
        <v>0</v>
      </c>
      <c r="N679" s="81">
        <v>0</v>
      </c>
    </row>
    <row r="680" spans="1:14">
      <c r="A680" s="81" t="s">
        <v>227</v>
      </c>
      <c r="B680" s="81" t="s">
        <v>852</v>
      </c>
      <c r="C680" s="82">
        <v>41905</v>
      </c>
      <c r="D680" s="81" t="s">
        <v>229</v>
      </c>
      <c r="E680" s="77" t="s">
        <v>53</v>
      </c>
      <c r="F680" s="81">
        <v>80</v>
      </c>
      <c r="G680" s="81">
        <v>1</v>
      </c>
      <c r="H680" s="81">
        <v>0</v>
      </c>
      <c r="I680" s="81">
        <v>4</v>
      </c>
      <c r="J680" s="81">
        <v>2</v>
      </c>
      <c r="K680" s="81">
        <v>2</v>
      </c>
      <c r="L680" s="81">
        <v>0</v>
      </c>
      <c r="M680" s="81">
        <v>0</v>
      </c>
      <c r="N680" s="81">
        <v>0</v>
      </c>
    </row>
    <row r="681" spans="1:14">
      <c r="A681" s="81" t="s">
        <v>227</v>
      </c>
      <c r="B681" s="81" t="s">
        <v>233</v>
      </c>
      <c r="C681" s="82">
        <v>41902</v>
      </c>
      <c r="D681" s="81" t="s">
        <v>229</v>
      </c>
      <c r="E681" s="77" t="s">
        <v>64</v>
      </c>
      <c r="F681" s="81">
        <f>90-75</f>
        <v>15</v>
      </c>
      <c r="G681" s="81">
        <v>0</v>
      </c>
      <c r="H681" s="81">
        <v>0</v>
      </c>
      <c r="I681" s="81">
        <v>0</v>
      </c>
      <c r="J681" s="81">
        <v>0</v>
      </c>
      <c r="K681" s="81">
        <v>0</v>
      </c>
      <c r="L681" s="81">
        <v>1</v>
      </c>
      <c r="M681" s="81">
        <v>1</v>
      </c>
      <c r="N681" s="81">
        <v>0</v>
      </c>
    </row>
    <row r="682" spans="1:14">
      <c r="A682" s="81" t="s">
        <v>1004</v>
      </c>
      <c r="B682" s="81" t="s">
        <v>1139</v>
      </c>
      <c r="C682" s="82">
        <v>41869</v>
      </c>
      <c r="D682" s="81" t="s">
        <v>606</v>
      </c>
      <c r="E682" s="77" t="s">
        <v>107</v>
      </c>
      <c r="F682" s="81">
        <v>0</v>
      </c>
      <c r="G682" s="81"/>
      <c r="H682" s="81"/>
      <c r="I682" s="81"/>
      <c r="J682" s="81"/>
      <c r="K682" s="81"/>
      <c r="L682" s="81"/>
      <c r="M682" s="81"/>
      <c r="N682" s="81"/>
    </row>
    <row r="683" spans="1:14">
      <c r="A683" s="81" t="s">
        <v>462</v>
      </c>
      <c r="B683" s="81" t="s">
        <v>1173</v>
      </c>
      <c r="C683" s="82">
        <v>41813</v>
      </c>
      <c r="D683" s="81" t="s">
        <v>89</v>
      </c>
      <c r="E683" s="77" t="s">
        <v>67</v>
      </c>
      <c r="F683" s="81">
        <v>90</v>
      </c>
      <c r="G683" s="81">
        <v>1</v>
      </c>
      <c r="H683" s="81">
        <v>0</v>
      </c>
      <c r="I683" s="81">
        <v>2</v>
      </c>
      <c r="J683" s="81">
        <v>2</v>
      </c>
      <c r="K683" s="81">
        <v>0</v>
      </c>
      <c r="L683" s="81">
        <v>2</v>
      </c>
      <c r="M683" s="81">
        <v>0</v>
      </c>
      <c r="N683" s="81">
        <v>0</v>
      </c>
    </row>
    <row r="684" spans="1:14">
      <c r="A684" s="81" t="s">
        <v>462</v>
      </c>
      <c r="B684" s="81" t="s">
        <v>401</v>
      </c>
      <c r="C684" s="82">
        <v>41808</v>
      </c>
      <c r="D684" s="81" t="s">
        <v>89</v>
      </c>
      <c r="E684" s="77" t="s">
        <v>135</v>
      </c>
      <c r="F684" s="81">
        <f>90-63</f>
        <v>27</v>
      </c>
      <c r="G684" s="81">
        <v>0</v>
      </c>
      <c r="H684" s="81">
        <v>0</v>
      </c>
      <c r="I684" s="81">
        <v>0</v>
      </c>
      <c r="J684" s="81">
        <v>0</v>
      </c>
      <c r="K684" s="81">
        <v>2</v>
      </c>
      <c r="L684" s="81">
        <v>1</v>
      </c>
      <c r="M684" s="81">
        <v>0</v>
      </c>
      <c r="N684" s="81">
        <v>0</v>
      </c>
    </row>
    <row r="685" spans="1:14">
      <c r="A685" s="81" t="s">
        <v>462</v>
      </c>
      <c r="B685" s="81" t="s">
        <v>654</v>
      </c>
      <c r="C685" s="82">
        <v>41803</v>
      </c>
      <c r="D685" s="81" t="s">
        <v>89</v>
      </c>
      <c r="E685" s="77" t="s">
        <v>1174</v>
      </c>
      <c r="F685" s="81">
        <f>90-61</f>
        <v>29</v>
      </c>
      <c r="G685" s="81">
        <v>0</v>
      </c>
      <c r="H685" s="81">
        <v>0</v>
      </c>
      <c r="I685" s="81">
        <v>0</v>
      </c>
      <c r="J685" s="81">
        <v>0</v>
      </c>
      <c r="K685" s="81">
        <v>0</v>
      </c>
      <c r="L685" s="81">
        <v>0</v>
      </c>
      <c r="M685" s="81">
        <v>0</v>
      </c>
      <c r="N685" s="81">
        <v>0</v>
      </c>
    </row>
    <row r="686" spans="1:14">
      <c r="A686" s="81" t="s">
        <v>1142</v>
      </c>
      <c r="B686" s="81" t="s">
        <v>104</v>
      </c>
      <c r="C686" s="82">
        <v>42518</v>
      </c>
      <c r="D686" s="81" t="s">
        <v>151</v>
      </c>
      <c r="E686" s="77" t="s">
        <v>1175</v>
      </c>
      <c r="F686" s="81">
        <v>90</v>
      </c>
      <c r="G686" s="81">
        <v>0</v>
      </c>
      <c r="H686" s="81">
        <v>0</v>
      </c>
      <c r="I686" s="81">
        <v>2</v>
      </c>
      <c r="J686" s="81">
        <v>0</v>
      </c>
      <c r="K686" s="81">
        <v>3</v>
      </c>
      <c r="L686" s="81">
        <v>2</v>
      </c>
      <c r="M686" s="81">
        <v>1</v>
      </c>
      <c r="N686" s="81">
        <v>0</v>
      </c>
    </row>
    <row r="687" spans="1:14">
      <c r="A687" s="81" t="s">
        <v>1142</v>
      </c>
      <c r="B687" s="81" t="s">
        <v>126</v>
      </c>
      <c r="C687" s="82">
        <v>42504</v>
      </c>
      <c r="D687" s="81" t="s">
        <v>99</v>
      </c>
      <c r="E687" s="77" t="s">
        <v>19</v>
      </c>
      <c r="F687" s="81">
        <v>77</v>
      </c>
      <c r="G687" s="81">
        <v>1</v>
      </c>
      <c r="H687" s="81">
        <v>0</v>
      </c>
      <c r="I687" s="81">
        <v>2</v>
      </c>
      <c r="J687" s="81">
        <v>1</v>
      </c>
      <c r="K687" s="81">
        <v>0</v>
      </c>
      <c r="L687" s="81">
        <v>1</v>
      </c>
      <c r="M687" s="81">
        <v>0</v>
      </c>
      <c r="N687" s="81">
        <v>0</v>
      </c>
    </row>
    <row r="688" spans="1:14">
      <c r="A688" s="81" t="s">
        <v>1142</v>
      </c>
      <c r="B688" s="81" t="s">
        <v>145</v>
      </c>
      <c r="C688" s="82">
        <v>42498</v>
      </c>
      <c r="D688" s="81" t="s">
        <v>99</v>
      </c>
      <c r="E688" s="77" t="s">
        <v>85</v>
      </c>
      <c r="F688" s="81">
        <v>90</v>
      </c>
      <c r="G688" s="81">
        <v>1</v>
      </c>
      <c r="H688" s="81">
        <v>0</v>
      </c>
      <c r="I688" s="81">
        <v>5</v>
      </c>
      <c r="J688" s="81">
        <v>2</v>
      </c>
      <c r="K688" s="81">
        <v>1</v>
      </c>
      <c r="L688" s="81">
        <v>2</v>
      </c>
      <c r="M688" s="81">
        <v>0</v>
      </c>
      <c r="N688" s="81">
        <v>0</v>
      </c>
    </row>
    <row r="689" spans="1:14">
      <c r="A689" s="81" t="s">
        <v>1142</v>
      </c>
      <c r="B689" s="81" t="s">
        <v>473</v>
      </c>
      <c r="C689" s="82">
        <v>42493</v>
      </c>
      <c r="D689" s="81" t="s">
        <v>151</v>
      </c>
      <c r="E689" s="77" t="s">
        <v>508</v>
      </c>
      <c r="F689" s="81">
        <v>90</v>
      </c>
      <c r="G689" s="81">
        <v>0</v>
      </c>
      <c r="H689" s="81">
        <v>1</v>
      </c>
      <c r="I689" s="81">
        <v>2</v>
      </c>
      <c r="J689" s="81">
        <v>1</v>
      </c>
      <c r="K689" s="81">
        <v>2</v>
      </c>
      <c r="L689" s="81">
        <v>1</v>
      </c>
      <c r="M689" s="81">
        <v>0</v>
      </c>
      <c r="N689" s="81">
        <v>0</v>
      </c>
    </row>
    <row r="690" spans="1:14">
      <c r="A690" s="81" t="s">
        <v>1142</v>
      </c>
      <c r="B690" s="81" t="s">
        <v>458</v>
      </c>
      <c r="C690" s="82">
        <v>42490</v>
      </c>
      <c r="D690" s="81" t="s">
        <v>99</v>
      </c>
      <c r="E690" s="77" t="s">
        <v>31</v>
      </c>
      <c r="F690" s="81">
        <f>90-53</f>
        <v>37</v>
      </c>
      <c r="G690" s="81">
        <v>0</v>
      </c>
      <c r="H690" s="81">
        <v>0</v>
      </c>
      <c r="I690" s="81">
        <v>3</v>
      </c>
      <c r="J690" s="81">
        <v>2</v>
      </c>
      <c r="K690" s="81">
        <v>2</v>
      </c>
      <c r="L690" s="81">
        <v>1</v>
      </c>
      <c r="M690" s="81">
        <v>0</v>
      </c>
      <c r="N690" s="81">
        <v>0</v>
      </c>
    </row>
    <row r="691" spans="1:14">
      <c r="A691" s="81" t="s">
        <v>1142</v>
      </c>
      <c r="B691" s="81" t="s">
        <v>509</v>
      </c>
      <c r="C691" s="82">
        <v>42487</v>
      </c>
      <c r="D691" s="81" t="s">
        <v>151</v>
      </c>
      <c r="E691" s="77" t="s">
        <v>31</v>
      </c>
      <c r="F691" s="81">
        <v>90</v>
      </c>
      <c r="G691" s="81">
        <v>0</v>
      </c>
      <c r="H691" s="81">
        <v>0</v>
      </c>
      <c r="I691" s="81">
        <v>3</v>
      </c>
      <c r="J691" s="81">
        <v>1</v>
      </c>
      <c r="K691" s="81">
        <v>1</v>
      </c>
      <c r="L691" s="81">
        <v>0</v>
      </c>
      <c r="M691" s="81">
        <v>0</v>
      </c>
      <c r="N691" s="81">
        <v>0</v>
      </c>
    </row>
    <row r="692" spans="1:14">
      <c r="A692" s="81" t="s">
        <v>1142</v>
      </c>
      <c r="B692" s="81" t="s">
        <v>105</v>
      </c>
      <c r="C692" s="82">
        <v>42483</v>
      </c>
      <c r="D692" s="81" t="s">
        <v>99</v>
      </c>
      <c r="E692" s="77" t="s">
        <v>31</v>
      </c>
      <c r="F692" s="81">
        <v>90</v>
      </c>
      <c r="G692" s="81">
        <v>0</v>
      </c>
      <c r="H692" s="81">
        <v>0</v>
      </c>
      <c r="I692" s="81">
        <v>3</v>
      </c>
      <c r="J692" s="81">
        <v>0</v>
      </c>
      <c r="K692" s="81">
        <v>1</v>
      </c>
      <c r="L692" s="81">
        <v>2</v>
      </c>
      <c r="M692" s="81">
        <v>1</v>
      </c>
      <c r="N692" s="81">
        <v>0</v>
      </c>
    </row>
    <row r="693" spans="1:14">
      <c r="A693" s="81" t="s">
        <v>1142</v>
      </c>
      <c r="B693" s="81" t="s">
        <v>144</v>
      </c>
      <c r="C693" s="82">
        <v>42480</v>
      </c>
      <c r="D693" s="81" t="s">
        <v>99</v>
      </c>
      <c r="E693" s="77" t="s">
        <v>24</v>
      </c>
      <c r="F693" s="81">
        <v>90</v>
      </c>
      <c r="G693" s="81">
        <v>1</v>
      </c>
      <c r="H693" s="81">
        <v>0</v>
      </c>
      <c r="I693" s="81">
        <v>1</v>
      </c>
      <c r="J693" s="81">
        <v>1</v>
      </c>
      <c r="K693" s="81">
        <v>1</v>
      </c>
      <c r="L693" s="81">
        <v>2</v>
      </c>
      <c r="M693" s="81">
        <v>0</v>
      </c>
      <c r="N693" s="81">
        <v>0</v>
      </c>
    </row>
    <row r="694" spans="1:14">
      <c r="A694" s="81" t="s">
        <v>1142</v>
      </c>
      <c r="B694" s="81" t="s">
        <v>743</v>
      </c>
      <c r="C694" s="82">
        <v>42477</v>
      </c>
      <c r="D694" s="81" t="s">
        <v>99</v>
      </c>
      <c r="E694" s="77" t="s">
        <v>59</v>
      </c>
      <c r="F694" s="81">
        <v>90</v>
      </c>
      <c r="G694" s="81">
        <v>1</v>
      </c>
      <c r="H694" s="81">
        <v>1</v>
      </c>
      <c r="I694" s="81">
        <v>3</v>
      </c>
      <c r="J694" s="81">
        <v>1</v>
      </c>
      <c r="K694" s="81">
        <v>0</v>
      </c>
      <c r="L694" s="81">
        <v>1</v>
      </c>
      <c r="M694" s="81">
        <v>0</v>
      </c>
      <c r="N694" s="81">
        <v>0</v>
      </c>
    </row>
    <row r="695" spans="1:14">
      <c r="A695" s="81" t="s">
        <v>1142</v>
      </c>
      <c r="B695" s="81" t="s">
        <v>127</v>
      </c>
      <c r="C695" s="82">
        <v>42469</v>
      </c>
      <c r="D695" s="81" t="s">
        <v>99</v>
      </c>
      <c r="E695" s="77" t="s">
        <v>107</v>
      </c>
      <c r="F695" s="81">
        <v>90</v>
      </c>
      <c r="G695" s="81">
        <v>1</v>
      </c>
      <c r="H695" s="81">
        <v>1</v>
      </c>
      <c r="I695" s="81">
        <v>4</v>
      </c>
      <c r="J695" s="81">
        <v>1</v>
      </c>
      <c r="K695" s="81">
        <v>0</v>
      </c>
      <c r="L695" s="81">
        <v>2</v>
      </c>
      <c r="M695" s="81">
        <v>0</v>
      </c>
      <c r="N695" s="81">
        <v>0</v>
      </c>
    </row>
    <row r="696" spans="1:14">
      <c r="A696" s="81" t="s">
        <v>1142</v>
      </c>
      <c r="B696" s="81" t="s">
        <v>459</v>
      </c>
      <c r="C696" s="82">
        <v>42465</v>
      </c>
      <c r="D696" s="81" t="s">
        <v>151</v>
      </c>
      <c r="E696" s="77" t="s">
        <v>85</v>
      </c>
      <c r="F696" s="81">
        <v>90</v>
      </c>
      <c r="G696" s="81">
        <v>1</v>
      </c>
      <c r="H696" s="81">
        <v>0</v>
      </c>
      <c r="I696" s="81">
        <v>1</v>
      </c>
      <c r="J696" s="81">
        <v>1</v>
      </c>
      <c r="K696" s="81">
        <v>3</v>
      </c>
      <c r="L696" s="81">
        <v>1</v>
      </c>
      <c r="M696" s="81">
        <v>0</v>
      </c>
      <c r="N696" s="81">
        <v>1</v>
      </c>
    </row>
    <row r="697" spans="1:14">
      <c r="A697" s="81" t="s">
        <v>1142</v>
      </c>
      <c r="B697" s="81" t="s">
        <v>128</v>
      </c>
      <c r="C697" s="82">
        <v>42462</v>
      </c>
      <c r="D697" s="81" t="s">
        <v>99</v>
      </c>
      <c r="E697" s="77" t="s">
        <v>175</v>
      </c>
      <c r="F697" s="81">
        <v>62</v>
      </c>
      <c r="G697" s="81">
        <v>1</v>
      </c>
      <c r="H697" s="81">
        <v>0</v>
      </c>
      <c r="I697" s="81">
        <v>4</v>
      </c>
      <c r="J697" s="81">
        <v>4</v>
      </c>
      <c r="K697" s="81">
        <v>0</v>
      </c>
      <c r="L697" s="81">
        <v>2</v>
      </c>
      <c r="M697" s="81">
        <v>0</v>
      </c>
      <c r="N697" s="81">
        <v>0</v>
      </c>
    </row>
    <row r="698" spans="1:14">
      <c r="A698" s="81" t="s">
        <v>1142</v>
      </c>
      <c r="B698" s="81" t="s">
        <v>529</v>
      </c>
      <c r="C698" s="82">
        <v>42448</v>
      </c>
      <c r="D698" s="81" t="s">
        <v>99</v>
      </c>
      <c r="E698" s="77" t="s">
        <v>85</v>
      </c>
      <c r="F698" s="81">
        <f>90-62</f>
        <v>28</v>
      </c>
      <c r="G698" s="81">
        <v>0</v>
      </c>
      <c r="H698" s="81">
        <v>0</v>
      </c>
      <c r="I698" s="81">
        <v>1</v>
      </c>
      <c r="J698" s="81">
        <v>0</v>
      </c>
      <c r="K698" s="81">
        <v>0</v>
      </c>
      <c r="L698" s="81">
        <v>0</v>
      </c>
      <c r="M698" s="81">
        <v>0</v>
      </c>
      <c r="N698" s="81">
        <v>0</v>
      </c>
    </row>
    <row r="699" spans="1:14">
      <c r="A699" s="81" t="s">
        <v>1142</v>
      </c>
      <c r="B699" s="81" t="s">
        <v>119</v>
      </c>
      <c r="C699" s="82">
        <v>42435</v>
      </c>
      <c r="D699" s="81" t="s">
        <v>99</v>
      </c>
      <c r="E699" s="77" t="s">
        <v>107</v>
      </c>
      <c r="F699" s="81">
        <f>90-62</f>
        <v>28</v>
      </c>
      <c r="G699" s="81">
        <v>1</v>
      </c>
      <c r="H699" s="81">
        <v>0</v>
      </c>
      <c r="I699" s="81">
        <v>1</v>
      </c>
      <c r="J699" s="81">
        <v>1</v>
      </c>
      <c r="K699" s="81">
        <v>1</v>
      </c>
      <c r="L699" s="81">
        <v>2</v>
      </c>
      <c r="M699" s="81">
        <v>0</v>
      </c>
      <c r="N699" s="81">
        <v>0</v>
      </c>
    </row>
    <row r="700" spans="1:14">
      <c r="A700" s="81" t="s">
        <v>1142</v>
      </c>
      <c r="B700" s="81" t="s">
        <v>111</v>
      </c>
      <c r="C700" s="82">
        <v>42430</v>
      </c>
      <c r="D700" s="81" t="s">
        <v>99</v>
      </c>
      <c r="E700" s="77" t="s">
        <v>59</v>
      </c>
      <c r="F700" s="81">
        <v>0</v>
      </c>
      <c r="G700" s="81"/>
      <c r="H700" s="81"/>
      <c r="I700" s="81"/>
      <c r="J700" s="81"/>
      <c r="K700" s="81"/>
      <c r="L700" s="81"/>
      <c r="M700" s="81"/>
      <c r="N700" s="81"/>
    </row>
    <row r="701" spans="1:14">
      <c r="A701" s="81" t="s">
        <v>1142</v>
      </c>
      <c r="B701" s="81" t="s">
        <v>104</v>
      </c>
      <c r="C701" s="82">
        <v>42427</v>
      </c>
      <c r="D701" s="81" t="s">
        <v>99</v>
      </c>
      <c r="E701" s="77" t="s">
        <v>24</v>
      </c>
      <c r="F701" s="81">
        <v>80</v>
      </c>
      <c r="G701" s="81">
        <v>0</v>
      </c>
      <c r="H701" s="81">
        <v>0</v>
      </c>
      <c r="I701" s="81">
        <v>1</v>
      </c>
      <c r="J701" s="81">
        <v>0</v>
      </c>
      <c r="K701" s="81">
        <v>4</v>
      </c>
      <c r="L701" s="81">
        <v>4</v>
      </c>
      <c r="M701" s="81">
        <v>0</v>
      </c>
      <c r="N701" s="81">
        <v>0</v>
      </c>
    </row>
    <row r="702" spans="1:14">
      <c r="A702" s="81" t="s">
        <v>1142</v>
      </c>
      <c r="B702" s="81" t="s">
        <v>108</v>
      </c>
      <c r="C702" s="82">
        <v>42421</v>
      </c>
      <c r="D702" s="81" t="s">
        <v>99</v>
      </c>
      <c r="E702" s="77" t="s">
        <v>33</v>
      </c>
      <c r="F702" s="81">
        <v>90</v>
      </c>
      <c r="G702" s="81">
        <v>0</v>
      </c>
      <c r="H702" s="81">
        <v>0</v>
      </c>
      <c r="I702" s="81">
        <v>2</v>
      </c>
      <c r="J702" s="81">
        <v>1</v>
      </c>
      <c r="K702" s="81">
        <v>2</v>
      </c>
      <c r="L702" s="81">
        <v>0</v>
      </c>
      <c r="M702" s="81">
        <v>0</v>
      </c>
      <c r="N702" s="81">
        <v>0</v>
      </c>
    </row>
    <row r="703" spans="1:14">
      <c r="A703" s="81" t="s">
        <v>1142</v>
      </c>
      <c r="B703" s="81" t="s">
        <v>159</v>
      </c>
      <c r="C703" s="82">
        <v>42414</v>
      </c>
      <c r="D703" s="81" t="s">
        <v>99</v>
      </c>
      <c r="E703" s="77" t="s">
        <v>24</v>
      </c>
      <c r="F703" s="81">
        <v>66</v>
      </c>
      <c r="G703" s="81">
        <v>1</v>
      </c>
      <c r="H703" s="81">
        <v>0</v>
      </c>
      <c r="I703" s="81">
        <v>2</v>
      </c>
      <c r="J703" s="81">
        <v>1</v>
      </c>
      <c r="K703" s="81">
        <v>0</v>
      </c>
      <c r="L703" s="81">
        <v>0</v>
      </c>
      <c r="M703" s="81">
        <v>0</v>
      </c>
      <c r="N703" s="81">
        <v>0</v>
      </c>
    </row>
    <row r="704" spans="1:14">
      <c r="A704" s="81" t="s">
        <v>1142</v>
      </c>
      <c r="B704" s="81" t="s">
        <v>1067</v>
      </c>
      <c r="C704" s="82">
        <v>42406</v>
      </c>
      <c r="D704" s="81" t="s">
        <v>99</v>
      </c>
      <c r="E704" s="77" t="s">
        <v>26</v>
      </c>
      <c r="F704" s="81">
        <f>90-75</f>
        <v>15</v>
      </c>
      <c r="G704" s="81">
        <v>1</v>
      </c>
      <c r="H704" s="81">
        <v>0</v>
      </c>
      <c r="I704" s="81">
        <v>4</v>
      </c>
      <c r="J704" s="81">
        <v>1</v>
      </c>
      <c r="K704" s="81">
        <v>2</v>
      </c>
      <c r="L704" s="81">
        <v>1</v>
      </c>
      <c r="M704" s="81">
        <v>0</v>
      </c>
      <c r="N704" s="81">
        <v>0</v>
      </c>
    </row>
    <row r="705" spans="1:14">
      <c r="A705" s="81" t="s">
        <v>1142</v>
      </c>
      <c r="B705" s="81" t="s">
        <v>101</v>
      </c>
      <c r="C705" s="82">
        <v>42379</v>
      </c>
      <c r="D705" s="81" t="s">
        <v>99</v>
      </c>
      <c r="E705" s="77" t="s">
        <v>82</v>
      </c>
      <c r="F705" s="81">
        <v>0</v>
      </c>
      <c r="G705" s="81"/>
      <c r="H705" s="81"/>
      <c r="I705" s="81"/>
      <c r="J705" s="81"/>
      <c r="K705" s="81"/>
      <c r="L705" s="81"/>
      <c r="M705" s="81"/>
      <c r="N705" s="81"/>
    </row>
    <row r="706" spans="1:14">
      <c r="A706" s="81" t="s">
        <v>1142</v>
      </c>
      <c r="B706" s="81" t="s">
        <v>461</v>
      </c>
      <c r="C706" s="82">
        <v>42375</v>
      </c>
      <c r="D706" s="81" t="s">
        <v>193</v>
      </c>
      <c r="E706" s="77" t="s">
        <v>22</v>
      </c>
      <c r="F706" s="81">
        <v>75</v>
      </c>
      <c r="G706" s="81">
        <v>0</v>
      </c>
      <c r="H706" s="81">
        <v>0</v>
      </c>
      <c r="I706" s="81">
        <v>1</v>
      </c>
      <c r="J706" s="81">
        <v>0</v>
      </c>
      <c r="K706" s="81">
        <v>1</v>
      </c>
      <c r="L706" s="81">
        <v>0</v>
      </c>
      <c r="M706" s="81">
        <v>1</v>
      </c>
      <c r="N706" s="81">
        <v>0</v>
      </c>
    </row>
    <row r="707" spans="1:14">
      <c r="A707" s="81" t="s">
        <v>1142</v>
      </c>
      <c r="B707" s="81" t="s">
        <v>156</v>
      </c>
      <c r="C707" s="82">
        <v>42371</v>
      </c>
      <c r="D707" s="81" t="s">
        <v>99</v>
      </c>
      <c r="E707" s="77" t="s">
        <v>31</v>
      </c>
      <c r="F707" s="81">
        <v>0</v>
      </c>
      <c r="G707" s="81"/>
      <c r="H707" s="81"/>
      <c r="I707" s="81"/>
      <c r="J707" s="81"/>
      <c r="K707" s="81"/>
      <c r="L707" s="81"/>
      <c r="M707" s="81"/>
      <c r="N707" s="81"/>
    </row>
    <row r="708" spans="1:14">
      <c r="A708" s="81" t="s">
        <v>1142</v>
      </c>
      <c r="B708" s="81" t="s">
        <v>461</v>
      </c>
      <c r="C708" s="82">
        <v>42368</v>
      </c>
      <c r="D708" s="81" t="s">
        <v>99</v>
      </c>
      <c r="E708" s="77" t="s">
        <v>82</v>
      </c>
      <c r="F708" s="81">
        <v>61</v>
      </c>
      <c r="G708" s="81">
        <v>0</v>
      </c>
      <c r="H708" s="81">
        <v>0</v>
      </c>
      <c r="I708" s="81">
        <v>1</v>
      </c>
      <c r="J708" s="81">
        <v>1</v>
      </c>
      <c r="K708" s="81">
        <v>2</v>
      </c>
      <c r="L708" s="81">
        <v>1</v>
      </c>
      <c r="M708" s="81">
        <v>1</v>
      </c>
      <c r="N708" s="81">
        <v>0</v>
      </c>
    </row>
    <row r="709" spans="1:14">
      <c r="A709" s="81" t="s">
        <v>1142</v>
      </c>
      <c r="B709" s="81" t="s">
        <v>147</v>
      </c>
      <c r="C709" s="82">
        <v>42358</v>
      </c>
      <c r="D709" s="81" t="s">
        <v>99</v>
      </c>
      <c r="E709" s="77" t="s">
        <v>17</v>
      </c>
      <c r="F709" s="81">
        <f>90-45</f>
        <v>45</v>
      </c>
      <c r="G709" s="81">
        <v>0</v>
      </c>
      <c r="H709" s="81">
        <v>0</v>
      </c>
      <c r="I709" s="81">
        <v>1</v>
      </c>
      <c r="J709" s="81">
        <v>1</v>
      </c>
      <c r="K709" s="81">
        <v>0</v>
      </c>
      <c r="L709" s="81">
        <v>2</v>
      </c>
      <c r="M709" s="81">
        <v>0</v>
      </c>
      <c r="N709" s="81">
        <v>0</v>
      </c>
    </row>
    <row r="710" spans="1:14">
      <c r="A710" s="81" t="s">
        <v>1142</v>
      </c>
      <c r="B710" s="81" t="s">
        <v>1176</v>
      </c>
      <c r="C710" s="82">
        <v>42355</v>
      </c>
      <c r="D710" s="81" t="s">
        <v>193</v>
      </c>
      <c r="E710" s="77" t="s">
        <v>31</v>
      </c>
      <c r="F710" s="81">
        <v>90</v>
      </c>
      <c r="G710" s="81">
        <v>0</v>
      </c>
      <c r="H710" s="81">
        <v>0</v>
      </c>
      <c r="I710" s="81">
        <v>4</v>
      </c>
      <c r="J710" s="81">
        <v>3</v>
      </c>
      <c r="K710" s="81">
        <v>0</v>
      </c>
      <c r="L710" s="81">
        <v>2</v>
      </c>
      <c r="M710" s="81">
        <v>0</v>
      </c>
      <c r="N710" s="81">
        <v>0</v>
      </c>
    </row>
    <row r="711" spans="1:14">
      <c r="A711" s="81" t="s">
        <v>1142</v>
      </c>
      <c r="B711" s="81" t="s">
        <v>123</v>
      </c>
      <c r="C711" s="82">
        <v>42351</v>
      </c>
      <c r="D711" s="81" t="s">
        <v>99</v>
      </c>
      <c r="E711" s="77" t="s">
        <v>63</v>
      </c>
      <c r="F711" s="81">
        <f>90-60</f>
        <v>30</v>
      </c>
      <c r="G711" s="81">
        <v>0</v>
      </c>
      <c r="H711" s="81">
        <v>0</v>
      </c>
      <c r="I711" s="81">
        <v>0</v>
      </c>
      <c r="J711" s="81">
        <v>0</v>
      </c>
      <c r="K711" s="81">
        <v>1</v>
      </c>
      <c r="L711" s="81">
        <v>0</v>
      </c>
      <c r="M711" s="81">
        <v>0</v>
      </c>
      <c r="N711" s="81">
        <v>0</v>
      </c>
    </row>
    <row r="712" spans="1:14">
      <c r="A712" s="81" t="s">
        <v>1142</v>
      </c>
      <c r="B712" s="81" t="s">
        <v>173</v>
      </c>
      <c r="C712" s="82">
        <v>42346</v>
      </c>
      <c r="D712" s="81" t="s">
        <v>151</v>
      </c>
      <c r="E712" s="77" t="s">
        <v>38</v>
      </c>
      <c r="F712" s="81">
        <f>90-62</f>
        <v>28</v>
      </c>
      <c r="G712" s="81">
        <v>0</v>
      </c>
      <c r="H712" s="81">
        <v>0</v>
      </c>
      <c r="I712" s="81">
        <v>1</v>
      </c>
      <c r="J712" s="81">
        <v>0</v>
      </c>
      <c r="K712" s="81">
        <v>0</v>
      </c>
      <c r="L712" s="81">
        <v>0</v>
      </c>
      <c r="M712" s="81">
        <v>0</v>
      </c>
      <c r="N712" s="81">
        <v>0</v>
      </c>
    </row>
    <row r="713" spans="1:14">
      <c r="A713" s="81" t="s">
        <v>1142</v>
      </c>
      <c r="B713" s="81" t="s">
        <v>724</v>
      </c>
      <c r="C713" s="82">
        <v>42343</v>
      </c>
      <c r="D713" s="81" t="s">
        <v>99</v>
      </c>
      <c r="E713" s="77" t="s">
        <v>82</v>
      </c>
      <c r="F713" s="81">
        <v>90</v>
      </c>
      <c r="G713" s="81">
        <v>0</v>
      </c>
      <c r="H713" s="81">
        <v>0</v>
      </c>
      <c r="I713" s="81">
        <v>3</v>
      </c>
      <c r="J713" s="81">
        <v>1</v>
      </c>
      <c r="K713" s="81">
        <v>1</v>
      </c>
      <c r="L713" s="81">
        <v>1</v>
      </c>
      <c r="M713" s="81">
        <v>0</v>
      </c>
      <c r="N713" s="81">
        <v>0</v>
      </c>
    </row>
    <row r="714" spans="1:14">
      <c r="A714" s="81" t="s">
        <v>1142</v>
      </c>
      <c r="B714" s="81" t="s">
        <v>740</v>
      </c>
      <c r="C714" s="82">
        <v>42333</v>
      </c>
      <c r="D714" s="81" t="s">
        <v>151</v>
      </c>
      <c r="E714" s="77" t="s">
        <v>19</v>
      </c>
      <c r="F714" s="81">
        <v>90</v>
      </c>
      <c r="G714" s="81">
        <v>0</v>
      </c>
      <c r="H714" s="81">
        <v>0</v>
      </c>
      <c r="I714" s="81">
        <v>4</v>
      </c>
      <c r="J714" s="81">
        <v>1</v>
      </c>
      <c r="K714" s="81">
        <v>1</v>
      </c>
      <c r="L714" s="81">
        <v>0</v>
      </c>
      <c r="M714" s="81">
        <v>0</v>
      </c>
      <c r="N714" s="81">
        <v>0</v>
      </c>
    </row>
    <row r="715" spans="1:14">
      <c r="A715" s="81" t="s">
        <v>1142</v>
      </c>
      <c r="B715" s="81" t="s">
        <v>161</v>
      </c>
      <c r="C715" s="82">
        <v>42330</v>
      </c>
      <c r="D715" s="81" t="s">
        <v>99</v>
      </c>
      <c r="E715" s="77" t="s">
        <v>24</v>
      </c>
      <c r="F715" s="81">
        <v>70</v>
      </c>
      <c r="G715" s="81">
        <v>0</v>
      </c>
      <c r="H715" s="81">
        <v>0</v>
      </c>
      <c r="I715" s="81">
        <v>1</v>
      </c>
      <c r="J715" s="81">
        <v>1</v>
      </c>
      <c r="K715" s="81">
        <v>1</v>
      </c>
      <c r="L715" s="81">
        <v>1</v>
      </c>
      <c r="M715" s="81">
        <v>0</v>
      </c>
      <c r="N715" s="81">
        <v>0</v>
      </c>
    </row>
    <row r="716" spans="1:14">
      <c r="A716" s="81" t="s">
        <v>1142</v>
      </c>
      <c r="B716" s="81" t="s">
        <v>536</v>
      </c>
      <c r="C716" s="82">
        <v>42316</v>
      </c>
      <c r="D716" s="81" t="s">
        <v>99</v>
      </c>
      <c r="E716" s="77" t="s">
        <v>31</v>
      </c>
      <c r="F716" s="81">
        <v>0</v>
      </c>
      <c r="G716" s="81"/>
      <c r="H716" s="81"/>
      <c r="I716" s="81"/>
      <c r="J716" s="81"/>
      <c r="K716" s="81"/>
      <c r="L716" s="81"/>
      <c r="M716" s="81"/>
      <c r="N716" s="81"/>
    </row>
    <row r="717" spans="1:14">
      <c r="A717" s="81" t="s">
        <v>1142</v>
      </c>
      <c r="B717" s="81" t="s">
        <v>1177</v>
      </c>
      <c r="C717" s="82">
        <v>42311</v>
      </c>
      <c r="D717" s="81" t="s">
        <v>151</v>
      </c>
      <c r="E717" s="77" t="s">
        <v>33</v>
      </c>
      <c r="F717" s="81">
        <v>90</v>
      </c>
      <c r="G717" s="81">
        <v>0</v>
      </c>
      <c r="H717" s="81">
        <v>0</v>
      </c>
      <c r="I717" s="81">
        <v>1</v>
      </c>
      <c r="J717" s="81">
        <v>0</v>
      </c>
      <c r="K717" s="81">
        <v>2</v>
      </c>
      <c r="L717" s="81">
        <v>1</v>
      </c>
      <c r="M717" s="81">
        <v>0</v>
      </c>
      <c r="N717" s="81">
        <v>0</v>
      </c>
    </row>
    <row r="718" spans="1:14">
      <c r="A718" s="81" t="s">
        <v>1142</v>
      </c>
      <c r="B718" s="81" t="s">
        <v>117</v>
      </c>
      <c r="C718" s="82">
        <v>42307</v>
      </c>
      <c r="D718" s="81" t="s">
        <v>99</v>
      </c>
      <c r="E718" s="77" t="s">
        <v>22</v>
      </c>
      <c r="F718" s="81">
        <f>90-81</f>
        <v>9</v>
      </c>
      <c r="G718" s="81">
        <v>0</v>
      </c>
      <c r="H718" s="81">
        <v>0</v>
      </c>
      <c r="I718" s="81">
        <v>0</v>
      </c>
      <c r="J718" s="81">
        <v>0</v>
      </c>
      <c r="K718" s="81">
        <v>0</v>
      </c>
      <c r="L718" s="81">
        <v>0</v>
      </c>
      <c r="M718" s="81">
        <v>0</v>
      </c>
      <c r="N718" s="81">
        <v>0</v>
      </c>
    </row>
    <row r="719" spans="1:14">
      <c r="A719" s="81" t="s">
        <v>1142</v>
      </c>
      <c r="B719" s="81" t="s">
        <v>1178</v>
      </c>
      <c r="C719" s="82">
        <v>42298</v>
      </c>
      <c r="D719" s="81" t="s">
        <v>151</v>
      </c>
      <c r="E719" s="77" t="s">
        <v>51</v>
      </c>
      <c r="F719" s="81">
        <f>90-66</f>
        <v>24</v>
      </c>
      <c r="G719" s="81">
        <v>0</v>
      </c>
      <c r="H719" s="81">
        <v>0</v>
      </c>
      <c r="I719" s="81">
        <v>1</v>
      </c>
      <c r="J719" s="81">
        <v>1</v>
      </c>
      <c r="K719" s="81">
        <v>1</v>
      </c>
      <c r="L719" s="81">
        <v>1</v>
      </c>
      <c r="M719" s="81">
        <v>0</v>
      </c>
      <c r="N719" s="81">
        <v>0</v>
      </c>
    </row>
    <row r="720" spans="1:14">
      <c r="A720" s="81" t="s">
        <v>1142</v>
      </c>
      <c r="B720" s="81" t="s">
        <v>130</v>
      </c>
      <c r="C720" s="82">
        <v>42295</v>
      </c>
      <c r="D720" s="81" t="s">
        <v>99</v>
      </c>
      <c r="E720" s="77" t="s">
        <v>82</v>
      </c>
      <c r="F720" s="81">
        <f>90-64</f>
        <v>26</v>
      </c>
      <c r="G720" s="81">
        <v>0</v>
      </c>
      <c r="H720" s="81">
        <v>1</v>
      </c>
      <c r="I720" s="81">
        <v>0</v>
      </c>
      <c r="J720" s="81">
        <v>0</v>
      </c>
      <c r="K720" s="81">
        <v>0</v>
      </c>
      <c r="L720" s="81">
        <v>2</v>
      </c>
      <c r="M720" s="81">
        <v>0</v>
      </c>
      <c r="N720" s="81">
        <v>0</v>
      </c>
    </row>
    <row r="721" spans="1:14">
      <c r="A721" s="81" t="s">
        <v>1142</v>
      </c>
      <c r="B721" s="81" t="s">
        <v>160</v>
      </c>
      <c r="C721" s="82">
        <v>42281</v>
      </c>
      <c r="D721" s="81" t="s">
        <v>99</v>
      </c>
      <c r="E721" s="77" t="s">
        <v>22</v>
      </c>
      <c r="F721" s="81">
        <v>63</v>
      </c>
      <c r="G721" s="81">
        <v>0</v>
      </c>
      <c r="H721" s="81">
        <v>0</v>
      </c>
      <c r="I721" s="81">
        <v>3</v>
      </c>
      <c r="J721" s="81">
        <v>0</v>
      </c>
      <c r="K721" s="81">
        <v>0</v>
      </c>
      <c r="L721" s="81">
        <v>1</v>
      </c>
      <c r="M721" s="81">
        <v>0</v>
      </c>
      <c r="N721" s="81">
        <v>0</v>
      </c>
    </row>
    <row r="722" spans="1:14">
      <c r="A722" s="81" t="s">
        <v>1142</v>
      </c>
      <c r="B722" s="81" t="s">
        <v>172</v>
      </c>
      <c r="C722" s="82">
        <v>42277</v>
      </c>
      <c r="D722" s="81" t="s">
        <v>151</v>
      </c>
      <c r="E722" s="77" t="s">
        <v>40</v>
      </c>
      <c r="F722" s="81">
        <f>90-76</f>
        <v>14</v>
      </c>
      <c r="G722" s="81">
        <v>0</v>
      </c>
      <c r="H722" s="81">
        <v>0</v>
      </c>
      <c r="I722" s="81">
        <v>1</v>
      </c>
      <c r="J722" s="81">
        <v>1</v>
      </c>
      <c r="K722" s="81">
        <v>0</v>
      </c>
      <c r="L722" s="81">
        <v>2</v>
      </c>
      <c r="M722" s="81">
        <v>0</v>
      </c>
      <c r="N722" s="81">
        <v>0</v>
      </c>
    </row>
    <row r="723" spans="1:14">
      <c r="A723" s="81" t="s">
        <v>1142</v>
      </c>
      <c r="B723" s="81" t="s">
        <v>155</v>
      </c>
      <c r="C723" s="82">
        <v>42273</v>
      </c>
      <c r="D723" s="81" t="s">
        <v>99</v>
      </c>
      <c r="E723" s="77" t="s">
        <v>17</v>
      </c>
      <c r="F723" s="81">
        <f>90-45</f>
        <v>45</v>
      </c>
      <c r="G723" s="81">
        <v>0</v>
      </c>
      <c r="H723" s="81">
        <v>0</v>
      </c>
      <c r="I723" s="81">
        <v>1</v>
      </c>
      <c r="J723" s="81">
        <v>1</v>
      </c>
      <c r="K723" s="81">
        <v>0</v>
      </c>
      <c r="L723" s="81">
        <v>1</v>
      </c>
      <c r="M723" s="81">
        <v>0</v>
      </c>
      <c r="N723" s="81">
        <v>0</v>
      </c>
    </row>
    <row r="724" spans="1:14">
      <c r="A724" s="81" t="s">
        <v>1142</v>
      </c>
      <c r="B724" s="81" t="s">
        <v>148</v>
      </c>
      <c r="C724" s="82">
        <v>42269</v>
      </c>
      <c r="D724" s="81" t="s">
        <v>99</v>
      </c>
      <c r="E724" s="77" t="s">
        <v>19</v>
      </c>
      <c r="F724" s="81">
        <v>56</v>
      </c>
      <c r="G724" s="81">
        <v>0</v>
      </c>
      <c r="H724" s="81">
        <v>0</v>
      </c>
      <c r="I724" s="81">
        <v>0</v>
      </c>
      <c r="J724" s="81">
        <v>0</v>
      </c>
      <c r="K724" s="81">
        <v>1</v>
      </c>
      <c r="L724" s="81">
        <v>1</v>
      </c>
      <c r="M724" s="81">
        <v>0</v>
      </c>
      <c r="N724" s="81">
        <v>0</v>
      </c>
    </row>
    <row r="725" spans="1:14">
      <c r="A725" s="81" t="s">
        <v>1142</v>
      </c>
      <c r="B725" s="81" t="s">
        <v>1051</v>
      </c>
      <c r="C725" s="82">
        <v>42266</v>
      </c>
      <c r="D725" s="81" t="s">
        <v>99</v>
      </c>
      <c r="E725" s="77" t="s">
        <v>82</v>
      </c>
      <c r="F725" s="81">
        <f>90-45</f>
        <v>45</v>
      </c>
      <c r="G725" s="81">
        <v>1</v>
      </c>
      <c r="H725" s="81">
        <v>1</v>
      </c>
      <c r="I725" s="81">
        <v>1</v>
      </c>
      <c r="J725" s="81">
        <v>1</v>
      </c>
      <c r="K725" s="81">
        <v>0</v>
      </c>
      <c r="L725" s="81">
        <v>1</v>
      </c>
      <c r="M725" s="81">
        <v>0</v>
      </c>
      <c r="N725" s="81">
        <v>0</v>
      </c>
    </row>
    <row r="726" spans="1:14">
      <c r="A726" s="81" t="s">
        <v>1142</v>
      </c>
      <c r="B726" s="81" t="s">
        <v>739</v>
      </c>
      <c r="C726" s="82">
        <v>42262</v>
      </c>
      <c r="D726" s="81" t="s">
        <v>151</v>
      </c>
      <c r="E726" s="77" t="s">
        <v>82</v>
      </c>
      <c r="F726" s="81">
        <f>90-59</f>
        <v>31</v>
      </c>
      <c r="G726" s="81">
        <v>0</v>
      </c>
      <c r="H726" s="81">
        <v>0</v>
      </c>
      <c r="I726" s="81">
        <v>0</v>
      </c>
      <c r="J726" s="81">
        <v>0</v>
      </c>
      <c r="K726" s="81">
        <v>3</v>
      </c>
      <c r="L726" s="81">
        <v>0</v>
      </c>
      <c r="M726" s="81">
        <v>0</v>
      </c>
      <c r="N726" s="81">
        <v>0</v>
      </c>
    </row>
    <row r="727" spans="1:14">
      <c r="A727" s="81" t="s">
        <v>1142</v>
      </c>
      <c r="B727" s="81" t="s">
        <v>464</v>
      </c>
      <c r="C727" s="82">
        <v>42259</v>
      </c>
      <c r="D727" s="81" t="s">
        <v>99</v>
      </c>
      <c r="E727" s="77" t="s">
        <v>40</v>
      </c>
      <c r="F727" s="81">
        <v>61</v>
      </c>
      <c r="G727" s="81">
        <v>1</v>
      </c>
      <c r="H727" s="81">
        <v>0</v>
      </c>
      <c r="I727" s="81">
        <v>6</v>
      </c>
      <c r="J727" s="81">
        <v>1</v>
      </c>
      <c r="K727" s="81">
        <v>0</v>
      </c>
      <c r="L727" s="81">
        <v>1</v>
      </c>
      <c r="M727" s="81">
        <v>0</v>
      </c>
      <c r="N727" s="81">
        <v>0</v>
      </c>
    </row>
    <row r="728" spans="1:14">
      <c r="A728" s="81" t="s">
        <v>1142</v>
      </c>
      <c r="B728" s="81" t="s">
        <v>122</v>
      </c>
      <c r="C728" s="82">
        <v>42246</v>
      </c>
      <c r="D728" s="81" t="s">
        <v>99</v>
      </c>
      <c r="E728" s="77" t="s">
        <v>67</v>
      </c>
      <c r="F728" s="81">
        <v>77</v>
      </c>
      <c r="G728" s="81">
        <v>0</v>
      </c>
      <c r="H728" s="81">
        <v>0</v>
      </c>
      <c r="I728" s="81">
        <v>1</v>
      </c>
      <c r="J728" s="81">
        <v>0</v>
      </c>
      <c r="K728" s="81">
        <v>2</v>
      </c>
      <c r="L728" s="81">
        <v>3</v>
      </c>
      <c r="M728" s="81">
        <v>0</v>
      </c>
      <c r="N728" s="81">
        <v>0</v>
      </c>
    </row>
    <row r="729" spans="1:14">
      <c r="A729" s="81" t="s">
        <v>1142</v>
      </c>
      <c r="B729" s="81" t="s">
        <v>1054</v>
      </c>
      <c r="C729" s="82">
        <v>42238</v>
      </c>
      <c r="D729" s="81" t="s">
        <v>99</v>
      </c>
      <c r="E729" s="77" t="s">
        <v>31</v>
      </c>
      <c r="F729" s="81">
        <f>90-58</f>
        <v>32</v>
      </c>
      <c r="G729" s="81">
        <v>0</v>
      </c>
      <c r="H729" s="81">
        <v>0</v>
      </c>
      <c r="I729" s="81">
        <v>0</v>
      </c>
      <c r="J729" s="81">
        <v>0</v>
      </c>
      <c r="K729" s="81">
        <v>0</v>
      </c>
      <c r="L729" s="81">
        <v>0</v>
      </c>
      <c r="M729" s="81">
        <v>1</v>
      </c>
      <c r="N729" s="81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</hyperlinks>
  <pageMargins left="0.75" right="0.75" top="1" bottom="1" header="0.5" footer="0.5"/>
  <pageSetup paperSize="9" orientation="portrait" horizontalDpi="4294967292" verticalDpi="4294967292"/>
  <drawing r:id="rId729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3"/>
  <sheetViews>
    <sheetView topLeftCell="C1" workbookViewId="0">
      <selection activeCell="Q2" activeCellId="2" sqref="X2:X16 AC2:AC16 Q2:Q16"/>
    </sheetView>
  </sheetViews>
  <sheetFormatPr baseColWidth="10" defaultRowHeight="15" x14ac:dyDescent="0"/>
  <cols>
    <col min="2" max="2" width="0" hidden="1" customWidth="1"/>
    <col min="3" max="3" width="12.1640625" bestFit="1" customWidth="1"/>
    <col min="5" max="5" width="0" hidden="1" customWidth="1"/>
    <col min="6" max="6" width="11.5" bestFit="1" customWidth="1"/>
    <col min="11" max="14" width="0" hidden="1" customWidth="1"/>
    <col min="25" max="25" width="0" hidden="1" customWidth="1"/>
  </cols>
  <sheetData>
    <row r="1" spans="1:29" ht="16" thickBot="1">
      <c r="A1" s="79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80" t="s">
        <v>8</v>
      </c>
      <c r="J1" s="80" t="s">
        <v>9</v>
      </c>
      <c r="K1" s="80" t="s">
        <v>10</v>
      </c>
      <c r="L1" s="80" t="s">
        <v>11</v>
      </c>
      <c r="M1" s="80" t="s">
        <v>12</v>
      </c>
      <c r="N1" s="80" t="s">
        <v>13</v>
      </c>
      <c r="Q1" s="88" t="s">
        <v>1229</v>
      </c>
      <c r="R1" s="86"/>
      <c r="S1" s="114">
        <v>50</v>
      </c>
      <c r="T1" s="114">
        <v>20</v>
      </c>
      <c r="U1" s="114">
        <v>1</v>
      </c>
      <c r="V1" s="114">
        <v>4</v>
      </c>
      <c r="W1" s="86"/>
      <c r="X1" s="86"/>
      <c r="Y1" s="86"/>
      <c r="Z1" s="86"/>
      <c r="AA1" s="86"/>
      <c r="AB1" s="86"/>
      <c r="AC1" s="87"/>
    </row>
    <row r="2" spans="1:29" ht="16" thickBot="1">
      <c r="A2" s="81" t="s">
        <v>1180</v>
      </c>
      <c r="B2" s="81" t="s">
        <v>467</v>
      </c>
      <c r="C2" s="82">
        <v>37387</v>
      </c>
      <c r="D2" s="81" t="s">
        <v>99</v>
      </c>
      <c r="E2" s="77" t="s">
        <v>63</v>
      </c>
      <c r="F2" s="81">
        <v>90</v>
      </c>
      <c r="G2" s="81">
        <v>0</v>
      </c>
      <c r="H2" s="81">
        <v>0</v>
      </c>
      <c r="I2" s="81">
        <v>0</v>
      </c>
      <c r="J2" s="81">
        <v>0</v>
      </c>
      <c r="K2" s="81">
        <v>0</v>
      </c>
      <c r="L2" s="81">
        <v>0</v>
      </c>
      <c r="M2" s="81">
        <v>0</v>
      </c>
      <c r="N2" s="81">
        <v>0</v>
      </c>
      <c r="Q2" s="89" t="s">
        <v>432</v>
      </c>
      <c r="R2" s="90" t="s">
        <v>454</v>
      </c>
      <c r="S2" s="90" t="s">
        <v>433</v>
      </c>
      <c r="T2" s="90" t="s">
        <v>434</v>
      </c>
      <c r="U2" s="90" t="s">
        <v>436</v>
      </c>
      <c r="V2" s="90" t="s">
        <v>435</v>
      </c>
      <c r="W2" s="90" t="s">
        <v>453</v>
      </c>
      <c r="X2" s="90" t="s">
        <v>455</v>
      </c>
      <c r="Y2" s="91"/>
      <c r="Z2" s="90" t="s">
        <v>1227</v>
      </c>
      <c r="AA2" s="90" t="s">
        <v>1228</v>
      </c>
      <c r="AB2" s="90" t="s">
        <v>452</v>
      </c>
      <c r="AC2" s="92" t="s">
        <v>1226</v>
      </c>
    </row>
    <row r="3" spans="1:29">
      <c r="A3" s="81" t="s">
        <v>1180</v>
      </c>
      <c r="B3" s="81" t="s">
        <v>104</v>
      </c>
      <c r="C3" s="82">
        <v>37381</v>
      </c>
      <c r="D3" s="81" t="s">
        <v>99</v>
      </c>
      <c r="E3" s="77" t="s">
        <v>33</v>
      </c>
      <c r="F3" s="81">
        <v>90</v>
      </c>
      <c r="G3" s="81">
        <v>0</v>
      </c>
      <c r="H3" s="81">
        <v>0</v>
      </c>
      <c r="I3" s="81">
        <v>0</v>
      </c>
      <c r="J3" s="81">
        <v>0</v>
      </c>
      <c r="K3" s="81">
        <v>0</v>
      </c>
      <c r="L3" s="81">
        <v>0</v>
      </c>
      <c r="M3" s="81">
        <v>0</v>
      </c>
      <c r="N3" s="81">
        <v>0</v>
      </c>
      <c r="Q3" s="93" t="s">
        <v>437</v>
      </c>
      <c r="R3" s="94">
        <f>SUMIFS($F$2:F1000,$C$2:C1000,"&gt;="&amp;Z3,$C$2:C1000,"&lt;="&amp;AA3)</f>
        <v>2763</v>
      </c>
      <c r="S3" s="94">
        <f>SUMIFS(G2:G1000,C2:C1000,"&gt;="&amp;Z3,C2:C1000,"&lt;="&amp;AA3)</f>
        <v>10</v>
      </c>
      <c r="T3" s="94">
        <f>SUMIFS($H$2:H1000,$C$2:C1000,"&gt;="&amp;Z3,$C$2:C1000,"&lt;="&amp;AA3)</f>
        <v>1</v>
      </c>
      <c r="U3" s="94">
        <f>SUMIFS($I$2:I1000,$C$2:C1000,"&gt;="&amp;Z3,$C$2:C1000,"&lt;="&amp;AA3)-V3</f>
        <v>2</v>
      </c>
      <c r="V3" s="94">
        <f>SUMIFS($J$2:J1000,$C$2:C1000,"&gt;="&amp;Z3,$C$2:C1000,"&lt;="&amp;AA3)</f>
        <v>2</v>
      </c>
      <c r="W3" s="94">
        <f>COUNTIFS($C$2:C1000,"&gt;="&amp;Z3,$C$2:C1000,"&lt;="&amp;AA3)</f>
        <v>38</v>
      </c>
      <c r="X3" s="106">
        <f>R3/IF(W3=0,1,W3)</f>
        <v>72.71052631578948</v>
      </c>
      <c r="Y3" s="130">
        <f>X3*10</f>
        <v>727.1052631578948</v>
      </c>
      <c r="Z3" s="95">
        <v>37104</v>
      </c>
      <c r="AA3" s="95">
        <v>37437</v>
      </c>
      <c r="AB3" s="94">
        <f t="shared" ref="AB3:AB17" si="0">SUM(S3*$S$1,T3*$T$1,U3*$U$1,V3*$V$1)</f>
        <v>530</v>
      </c>
      <c r="AC3" s="110">
        <f>AB3/10</f>
        <v>53</v>
      </c>
    </row>
    <row r="4" spans="1:29">
      <c r="A4" s="81" t="s">
        <v>1180</v>
      </c>
      <c r="B4" s="81" t="s">
        <v>128</v>
      </c>
      <c r="C4" s="82">
        <v>37374</v>
      </c>
      <c r="D4" s="81" t="s">
        <v>99</v>
      </c>
      <c r="E4" s="77" t="s">
        <v>425</v>
      </c>
      <c r="F4" s="81">
        <v>90</v>
      </c>
      <c r="G4" s="81">
        <v>0</v>
      </c>
      <c r="H4" s="81">
        <v>0</v>
      </c>
      <c r="I4" s="81">
        <v>0</v>
      </c>
      <c r="J4" s="81">
        <v>0</v>
      </c>
      <c r="K4" s="81">
        <v>0</v>
      </c>
      <c r="L4" s="81">
        <v>0</v>
      </c>
      <c r="M4" s="81">
        <v>0</v>
      </c>
      <c r="N4" s="81">
        <v>0</v>
      </c>
      <c r="Q4" s="96" t="s">
        <v>438</v>
      </c>
      <c r="R4" s="97">
        <f>SUMIFS($F$2:F1001,$C$2:C1001,"&gt;="&amp;Z4,$C$2:C1001,"&lt;="&amp;AA4)</f>
        <v>2563</v>
      </c>
      <c r="S4" s="97">
        <f>SUMIFS($G$2:G1001,$C$2:C1001,"&gt;="&amp;Z4,$C$2:C1001,"&lt;="&amp;AA4)</f>
        <v>14</v>
      </c>
      <c r="T4" s="97">
        <f>SUMIFS($H$2:H1001,$C$2:C1001,"&gt;="&amp;Z4,$C$2:C1001,"&lt;="&amp;AA4)</f>
        <v>0</v>
      </c>
      <c r="U4" s="97">
        <f>SUMIFS($I$2:I1001,$C$2:C1001,"&gt;="&amp;Z4,$C$2:C1001,"&lt;="&amp;AA4)-V4</f>
        <v>0</v>
      </c>
      <c r="V4" s="97">
        <f>SUMIFS($J$2:J1001,$C$2:C1001,"&gt;="&amp;Z4,$C$2:C1001,"&lt;="&amp;AA4)</f>
        <v>0</v>
      </c>
      <c r="W4" s="97">
        <f>COUNTIFS($C$2:C1001,"&gt;="&amp;Z4,$C$2:C1001,"&lt;="&amp;AA4)</f>
        <v>30</v>
      </c>
      <c r="X4" s="107">
        <f>R4/IF(W4=0,1,W4)</f>
        <v>85.433333333333337</v>
      </c>
      <c r="Y4" s="131">
        <f t="shared" ref="Y4:Y17" si="1">X4*10</f>
        <v>854.33333333333337</v>
      </c>
      <c r="Z4" s="98">
        <v>37469</v>
      </c>
      <c r="AA4" s="98">
        <v>37802</v>
      </c>
      <c r="AB4" s="97">
        <f t="shared" si="0"/>
        <v>700</v>
      </c>
      <c r="AC4" s="111">
        <f t="shared" ref="AC4:AC17" si="2">AB4/10</f>
        <v>70</v>
      </c>
    </row>
    <row r="5" spans="1:29">
      <c r="A5" s="81" t="s">
        <v>1180</v>
      </c>
      <c r="B5" s="81" t="s">
        <v>147</v>
      </c>
      <c r="C5" s="82">
        <v>37367</v>
      </c>
      <c r="D5" s="81" t="s">
        <v>99</v>
      </c>
      <c r="E5" s="77" t="s">
        <v>33</v>
      </c>
      <c r="F5" s="81">
        <v>90</v>
      </c>
      <c r="G5" s="81">
        <v>0</v>
      </c>
      <c r="H5" s="81">
        <v>0</v>
      </c>
      <c r="I5" s="81">
        <v>0</v>
      </c>
      <c r="J5" s="81">
        <v>0</v>
      </c>
      <c r="K5" s="81">
        <v>0</v>
      </c>
      <c r="L5" s="81">
        <v>0</v>
      </c>
      <c r="M5" s="81">
        <v>0</v>
      </c>
      <c r="N5" s="81">
        <v>0</v>
      </c>
      <c r="Q5" s="99" t="s">
        <v>439</v>
      </c>
      <c r="R5" s="97">
        <f>SUMIFS($F$2:F1002,$C$2:C1002,"&gt;="&amp;Z5,$C$2:C1002,"&lt;="&amp;AA5)</f>
        <v>3572</v>
      </c>
      <c r="S5" s="97">
        <f>SUMIFS($G$2:G1002,$C$2:C1002,"&gt;="&amp;Z5,$C$2:C1002,"&lt;="&amp;AA5)</f>
        <v>22</v>
      </c>
      <c r="T5" s="97">
        <f>SUMIFS($H$2:H1002,$C$2:C1002,"&gt;="&amp;Z5,$C$2:C1002,"&lt;="&amp;AA5)</f>
        <v>0</v>
      </c>
      <c r="U5" s="97">
        <f>SUMIFS($I$2:I1002,$C$2:C1002,"&gt;="&amp;Z5,$C$2:C1002,"&lt;="&amp;AA5)-V5</f>
        <v>0</v>
      </c>
      <c r="V5" s="97">
        <f>SUMIFS($J$2:J1002,$C$2:C1002,"&gt;="&amp;Z5,$C$2:C1002,"&lt;="&amp;AA5)</f>
        <v>0</v>
      </c>
      <c r="W5" s="97">
        <f>COUNTIFS($C$2:C1002,"&gt;="&amp;Z5,$C$2:C1002,"&lt;="&amp;AA5)</f>
        <v>43</v>
      </c>
      <c r="X5" s="107">
        <f>R5/IF(W5=0,1,W5)</f>
        <v>83.069767441860463</v>
      </c>
      <c r="Y5" s="131">
        <f t="shared" si="1"/>
        <v>830.69767441860461</v>
      </c>
      <c r="Z5" s="98">
        <v>37834</v>
      </c>
      <c r="AA5" s="98">
        <v>38168</v>
      </c>
      <c r="AB5" s="97">
        <f t="shared" si="0"/>
        <v>1100</v>
      </c>
      <c r="AC5" s="111">
        <f t="shared" si="2"/>
        <v>110</v>
      </c>
    </row>
    <row r="6" spans="1:29">
      <c r="A6" s="81" t="s">
        <v>1180</v>
      </c>
      <c r="B6" s="81" t="s">
        <v>138</v>
      </c>
      <c r="C6" s="82">
        <v>37359</v>
      </c>
      <c r="D6" s="81" t="s">
        <v>99</v>
      </c>
      <c r="E6" s="77" t="s">
        <v>22</v>
      </c>
      <c r="F6" s="81">
        <v>90</v>
      </c>
      <c r="G6" s="81">
        <v>0</v>
      </c>
      <c r="H6" s="81">
        <v>0</v>
      </c>
      <c r="I6" s="81">
        <v>0</v>
      </c>
      <c r="J6" s="81">
        <v>0</v>
      </c>
      <c r="K6" s="81">
        <v>0</v>
      </c>
      <c r="L6" s="81">
        <v>0</v>
      </c>
      <c r="M6" s="81">
        <v>1</v>
      </c>
      <c r="N6" s="81">
        <v>0</v>
      </c>
      <c r="Q6" s="96" t="s">
        <v>440</v>
      </c>
      <c r="R6" s="97">
        <f>SUMIFS($F$2:F1003,$C$2:C1003,"&gt;="&amp;Z6,$C$2:C1003,"&lt;="&amp;AA6)</f>
        <v>3940</v>
      </c>
      <c r="S6" s="97">
        <f>SUMIFS($G$2:G1003,$C$2:C1003,"&gt;="&amp;Z6,$C$2:C1003,"&lt;="&amp;AA6)</f>
        <v>28</v>
      </c>
      <c r="T6" s="97">
        <f>SUMIFS($H$2:H1003,$C$2:C1003,"&gt;="&amp;Z6,$C$2:C1003,"&lt;="&amp;AA6)</f>
        <v>0</v>
      </c>
      <c r="U6" s="97">
        <f>SUMIFS($I$2:I1003,$C$2:C1003,"&gt;="&amp;Z6,$C$2:C1003,"&lt;="&amp;AA6)-V6</f>
        <v>32</v>
      </c>
      <c r="V6" s="97">
        <f>SUMIFS($J$2:J1003,$C$2:C1003,"&gt;="&amp;Z6,$C$2:C1003,"&lt;="&amp;AA6)</f>
        <v>50</v>
      </c>
      <c r="W6" s="97">
        <f>COUNTIFS($C$2:C1003,"&gt;="&amp;Z6,$C$2:C1003,"&lt;="&amp;AA6)</f>
        <v>46</v>
      </c>
      <c r="X6" s="107">
        <f>R6/IF(W6=0,1,W6)</f>
        <v>85.652173913043484</v>
      </c>
      <c r="Y6" s="131">
        <f t="shared" si="1"/>
        <v>856.52173913043487</v>
      </c>
      <c r="Z6" s="98">
        <v>38200</v>
      </c>
      <c r="AA6" s="98">
        <v>38533</v>
      </c>
      <c r="AB6" s="97">
        <f t="shared" si="0"/>
        <v>1632</v>
      </c>
      <c r="AC6" s="111">
        <f t="shared" si="2"/>
        <v>163.19999999999999</v>
      </c>
    </row>
    <row r="7" spans="1:29">
      <c r="A7" s="81" t="s">
        <v>1180</v>
      </c>
      <c r="B7" s="81" t="s">
        <v>117</v>
      </c>
      <c r="C7" s="82">
        <v>37352</v>
      </c>
      <c r="D7" s="81" t="s">
        <v>99</v>
      </c>
      <c r="E7" s="77" t="s">
        <v>418</v>
      </c>
      <c r="F7" s="81">
        <v>70</v>
      </c>
      <c r="G7" s="81">
        <v>0</v>
      </c>
      <c r="H7" s="81">
        <v>0</v>
      </c>
      <c r="I7" s="81">
        <v>0</v>
      </c>
      <c r="J7" s="81">
        <v>0</v>
      </c>
      <c r="K7" s="81">
        <v>0</v>
      </c>
      <c r="L7" s="81">
        <v>0</v>
      </c>
      <c r="M7" s="81">
        <v>0</v>
      </c>
      <c r="N7" s="81">
        <v>0</v>
      </c>
      <c r="Q7" s="96" t="s">
        <v>441</v>
      </c>
      <c r="R7" s="97">
        <f>SUMIFS($F$2:F1004,$C$2:C1004,"&gt;="&amp;Z7,$C$2:C1004,"&lt;="&amp;AA7)</f>
        <v>4396</v>
      </c>
      <c r="S7" s="97">
        <f>SUMIFS($G$2:G1004,$C$2:C1004,"&gt;="&amp;Z7,$C$2:C1004,"&lt;="&amp;AA7)</f>
        <v>36</v>
      </c>
      <c r="T7" s="97">
        <f>SUMIFS($H$2:H1004,$C$2:C1004,"&gt;="&amp;Z7,$C$2:C1004,"&lt;="&amp;AA7)</f>
        <v>8</v>
      </c>
      <c r="U7" s="97">
        <f>SUMIFS($I$2:I1004,$C$2:C1004,"&gt;="&amp;Z7,$C$2:C1004,"&lt;="&amp;AA7)-V7</f>
        <v>109</v>
      </c>
      <c r="V7" s="97">
        <f>SUMIFS($J$2:J1004,$C$2:C1004,"&gt;="&amp;Z7,$C$2:C1004,"&lt;="&amp;AA7)</f>
        <v>87</v>
      </c>
      <c r="W7" s="97">
        <f>COUNTIFS($C$2:C1004,"&gt;="&amp;Z7,$C$2:C1004,"&lt;="&amp;AA7)</f>
        <v>50</v>
      </c>
      <c r="X7" s="107">
        <f t="shared" ref="X7:X17" si="3">R7/IF(W7=0,1,W7)</f>
        <v>87.92</v>
      </c>
      <c r="Y7" s="131">
        <f t="shared" si="1"/>
        <v>879.2</v>
      </c>
      <c r="Z7" s="98">
        <v>38565</v>
      </c>
      <c r="AA7" s="98">
        <v>38898</v>
      </c>
      <c r="AB7" s="97">
        <f t="shared" si="0"/>
        <v>2417</v>
      </c>
      <c r="AC7" s="111">
        <f t="shared" si="2"/>
        <v>241.7</v>
      </c>
    </row>
    <row r="8" spans="1:29">
      <c r="A8" s="81" t="s">
        <v>1180</v>
      </c>
      <c r="B8" s="81" t="s">
        <v>102</v>
      </c>
      <c r="C8" s="82">
        <v>37346</v>
      </c>
      <c r="D8" s="81" t="s">
        <v>99</v>
      </c>
      <c r="E8" s="77" t="s">
        <v>63</v>
      </c>
      <c r="F8" s="81">
        <v>89</v>
      </c>
      <c r="G8" s="81">
        <v>1</v>
      </c>
      <c r="H8" s="81">
        <v>0</v>
      </c>
      <c r="I8" s="81">
        <v>0</v>
      </c>
      <c r="J8" s="81">
        <v>0</v>
      </c>
      <c r="K8" s="81">
        <v>0</v>
      </c>
      <c r="L8" s="81">
        <v>0</v>
      </c>
      <c r="M8" s="81">
        <v>0</v>
      </c>
      <c r="N8" s="81">
        <v>0</v>
      </c>
      <c r="Q8" s="96" t="s">
        <v>442</v>
      </c>
      <c r="R8" s="97">
        <f>SUMIFS($F$2:F1005,$C$2:C1005,"&gt;="&amp;Z8,$C$2:C1005,"&lt;="&amp;AA8)</f>
        <v>2194</v>
      </c>
      <c r="S8" s="97">
        <f>SUMIFS($G$2:G1005,$C$2:C1005,"&gt;="&amp;Z8,$C$2:C1005,"&lt;="&amp;AA8)</f>
        <v>14</v>
      </c>
      <c r="T8" s="97">
        <f>SUMIFS($H$2:H1005,$C$2:C1005,"&gt;="&amp;Z8,$C$2:C1005,"&lt;="&amp;AA8)</f>
        <v>11</v>
      </c>
      <c r="U8" s="97">
        <f>SUMIFS($I$2:I1005,$C$2:C1005,"&gt;="&amp;Z8,$C$2:C1005,"&lt;="&amp;AA8)-V8</f>
        <v>45</v>
      </c>
      <c r="V8" s="97">
        <f>SUMIFS($J$2:J1005,$C$2:C1005,"&gt;="&amp;Z8,$C$2:C1005,"&lt;="&amp;AA8)</f>
        <v>40</v>
      </c>
      <c r="W8" s="97">
        <f>COUNTIFS($C$2:C1005,"&gt;="&amp;Z8,$C$2:C1005,"&lt;="&amp;AA8)</f>
        <v>26</v>
      </c>
      <c r="X8" s="107">
        <f t="shared" si="3"/>
        <v>84.384615384615387</v>
      </c>
      <c r="Y8" s="131">
        <f t="shared" si="1"/>
        <v>843.84615384615381</v>
      </c>
      <c r="Z8" s="98">
        <v>38930</v>
      </c>
      <c r="AA8" s="98">
        <v>39263</v>
      </c>
      <c r="AB8" s="97">
        <f t="shared" si="0"/>
        <v>1125</v>
      </c>
      <c r="AC8" s="111">
        <f t="shared" si="2"/>
        <v>112.5</v>
      </c>
    </row>
    <row r="9" spans="1:29">
      <c r="A9" s="81" t="s">
        <v>1180</v>
      </c>
      <c r="B9" s="81" t="s">
        <v>111</v>
      </c>
      <c r="C9" s="82">
        <v>37339</v>
      </c>
      <c r="D9" s="81" t="s">
        <v>99</v>
      </c>
      <c r="E9" s="77" t="s">
        <v>135</v>
      </c>
      <c r="F9" s="81">
        <v>90</v>
      </c>
      <c r="G9" s="81">
        <v>0</v>
      </c>
      <c r="H9" s="81">
        <v>0</v>
      </c>
      <c r="I9" s="81">
        <v>0</v>
      </c>
      <c r="J9" s="81">
        <v>0</v>
      </c>
      <c r="K9" s="81">
        <v>0</v>
      </c>
      <c r="L9" s="81">
        <v>0</v>
      </c>
      <c r="M9" s="81">
        <v>0</v>
      </c>
      <c r="N9" s="81">
        <v>0</v>
      </c>
      <c r="Q9" s="96" t="s">
        <v>443</v>
      </c>
      <c r="R9" s="97">
        <f>SUMIFS($F$2:F1006,$C$2:C1006,"&gt;="&amp;Z9,$C$2:C1006,"&lt;="&amp;AA9)</f>
        <v>3116</v>
      </c>
      <c r="S9" s="97">
        <f>SUMIFS($G$2:G1006,$C$2:C1006,"&gt;="&amp;Z9,$C$2:C1006,"&lt;="&amp;AA9)</f>
        <v>30</v>
      </c>
      <c r="T9" s="97">
        <f>SUMIFS($H$2:H1006,$C$2:C1006,"&gt;="&amp;Z9,$C$2:C1006,"&lt;="&amp;AA9)</f>
        <v>3</v>
      </c>
      <c r="U9" s="97">
        <f>SUMIFS($I$2:I1006,$C$2:C1006,"&gt;="&amp;Z9,$C$2:C1006,"&lt;="&amp;AA9)-V9</f>
        <v>53</v>
      </c>
      <c r="V9" s="97">
        <f>SUMIFS($J$2:J1006,$C$2:C1006,"&gt;="&amp;Z9,$C$2:C1006,"&lt;="&amp;AA9)</f>
        <v>55</v>
      </c>
      <c r="W9" s="97">
        <f>COUNTIFS($C$2:C1006,"&gt;="&amp;Z9,$C$2:C1006,"&lt;="&amp;AA9)</f>
        <v>37</v>
      </c>
      <c r="X9" s="107">
        <f t="shared" si="3"/>
        <v>84.21621621621621</v>
      </c>
      <c r="Y9" s="131">
        <f t="shared" si="1"/>
        <v>842.16216216216208</v>
      </c>
      <c r="Z9" s="98">
        <v>39295</v>
      </c>
      <c r="AA9" s="98">
        <v>39629</v>
      </c>
      <c r="AB9" s="97">
        <f t="shared" si="0"/>
        <v>1833</v>
      </c>
      <c r="AC9" s="111">
        <f t="shared" si="2"/>
        <v>183.3</v>
      </c>
    </row>
    <row r="10" spans="1:29">
      <c r="A10" s="81" t="s">
        <v>1180</v>
      </c>
      <c r="B10" s="81" t="s">
        <v>460</v>
      </c>
      <c r="C10" s="82">
        <v>37332</v>
      </c>
      <c r="D10" s="81" t="s">
        <v>99</v>
      </c>
      <c r="E10" s="77" t="s">
        <v>33</v>
      </c>
      <c r="F10" s="81">
        <v>83</v>
      </c>
      <c r="G10" s="81">
        <v>0</v>
      </c>
      <c r="H10" s="81">
        <v>0</v>
      </c>
      <c r="I10" s="81">
        <v>0</v>
      </c>
      <c r="J10" s="81">
        <v>0</v>
      </c>
      <c r="K10" s="81">
        <v>0</v>
      </c>
      <c r="L10" s="81">
        <v>0</v>
      </c>
      <c r="M10" s="81">
        <v>0</v>
      </c>
      <c r="N10" s="81">
        <v>0</v>
      </c>
      <c r="Q10" s="96" t="s">
        <v>444</v>
      </c>
      <c r="R10" s="97">
        <f>SUMIFS($F$2:F1007,$C$2:C1007,"&gt;="&amp;Z10,$C$2:C1007,"&lt;="&amp;AA10)</f>
        <v>4178</v>
      </c>
      <c r="S10" s="97">
        <f>SUMIFS($G$2:G1007,$C$2:C1007,"&gt;="&amp;Z10,$C$2:C1007,"&lt;="&amp;AA10)</f>
        <v>38</v>
      </c>
      <c r="T10" s="97">
        <f>SUMIFS($H$2:H1007,$C$2:C1007,"&gt;="&amp;Z10,$C$2:C1007,"&lt;="&amp;AA10)</f>
        <v>6</v>
      </c>
      <c r="U10" s="97">
        <f>SUMIFS($I$2:I1007,$C$2:C1007,"&gt;="&amp;Z10,$C$2:C1007,"&lt;="&amp;AA10)-V10</f>
        <v>101</v>
      </c>
      <c r="V10" s="97">
        <f>SUMIFS($J$2:J1007,$C$2:C1007,"&gt;="&amp;Z10,$C$2:C1007,"&lt;="&amp;AA10)</f>
        <v>73</v>
      </c>
      <c r="W10" s="97">
        <f>COUNTIFS($C$2:C1007,"&gt;="&amp;Z10,$C$2:C1007,"&lt;="&amp;AA10)</f>
        <v>56</v>
      </c>
      <c r="X10" s="107">
        <f t="shared" si="3"/>
        <v>74.607142857142861</v>
      </c>
      <c r="Y10" s="131">
        <f t="shared" si="1"/>
        <v>746.07142857142867</v>
      </c>
      <c r="Z10" s="98">
        <v>39661</v>
      </c>
      <c r="AA10" s="98">
        <v>39994</v>
      </c>
      <c r="AB10" s="97">
        <f t="shared" si="0"/>
        <v>2413</v>
      </c>
      <c r="AC10" s="111">
        <f t="shared" si="2"/>
        <v>241.3</v>
      </c>
    </row>
    <row r="11" spans="1:29">
      <c r="A11" s="81" t="s">
        <v>1180</v>
      </c>
      <c r="B11" s="81" t="s">
        <v>141</v>
      </c>
      <c r="C11" s="82">
        <v>37325</v>
      </c>
      <c r="D11" s="81" t="s">
        <v>99</v>
      </c>
      <c r="E11" s="77" t="s">
        <v>68</v>
      </c>
      <c r="F11" s="81">
        <v>90</v>
      </c>
      <c r="G11" s="81">
        <v>2</v>
      </c>
      <c r="H11" s="81">
        <v>0</v>
      </c>
      <c r="I11" s="81">
        <v>0</v>
      </c>
      <c r="J11" s="81">
        <v>0</v>
      </c>
      <c r="K11" s="81">
        <v>0</v>
      </c>
      <c r="L11" s="81">
        <v>0</v>
      </c>
      <c r="M11" s="81">
        <v>0</v>
      </c>
      <c r="N11" s="81">
        <v>0</v>
      </c>
      <c r="Q11" s="96" t="s">
        <v>445</v>
      </c>
      <c r="R11" s="97">
        <f>SUMIFS($F$2:F1008,$C$2:C1008,"&gt;="&amp;Z11,$C$2:C1008,"&lt;="&amp;AA11)</f>
        <v>4959</v>
      </c>
      <c r="S11" s="97">
        <f>SUMIFS($G$2:G1008,$C$2:C1008,"&gt;="&amp;Z11,$C$2:C1008,"&lt;="&amp;AA11)</f>
        <v>22</v>
      </c>
      <c r="T11" s="97">
        <f>SUMIFS($H$2:H1008,$C$2:C1008,"&gt;="&amp;Z11,$C$2:C1008,"&lt;="&amp;AA11)</f>
        <v>7</v>
      </c>
      <c r="U11" s="97">
        <f>SUMIFS($I$2:I1008,$C$2:C1008,"&gt;="&amp;Z11,$C$2:C1008,"&lt;="&amp;AA11)-V11</f>
        <v>81</v>
      </c>
      <c r="V11" s="97">
        <f>SUMIFS($J$2:J1008,$C$2:C1008,"&gt;="&amp;Z11,$C$2:C1008,"&lt;="&amp;AA11)</f>
        <v>48</v>
      </c>
      <c r="W11" s="97">
        <f>COUNTIFS($C$2:C1008,"&gt;="&amp;Z11,$C$2:C1008,"&lt;="&amp;AA11)</f>
        <v>61</v>
      </c>
      <c r="X11" s="107">
        <f t="shared" si="3"/>
        <v>81.295081967213122</v>
      </c>
      <c r="Y11" s="131">
        <f t="shared" si="1"/>
        <v>812.95081967213127</v>
      </c>
      <c r="Z11" s="98">
        <v>40026</v>
      </c>
      <c r="AA11" s="98">
        <v>40359</v>
      </c>
      <c r="AB11" s="97">
        <f t="shared" si="0"/>
        <v>1513</v>
      </c>
      <c r="AC11" s="111">
        <f t="shared" si="2"/>
        <v>151.30000000000001</v>
      </c>
    </row>
    <row r="12" spans="1:29">
      <c r="A12" s="81" t="s">
        <v>1180</v>
      </c>
      <c r="B12" s="81" t="s">
        <v>461</v>
      </c>
      <c r="C12" s="82">
        <v>37318</v>
      </c>
      <c r="D12" s="81" t="s">
        <v>99</v>
      </c>
      <c r="E12" s="77" t="s">
        <v>82</v>
      </c>
      <c r="F12" s="81">
        <v>90</v>
      </c>
      <c r="G12" s="81">
        <v>1</v>
      </c>
      <c r="H12" s="81">
        <v>0</v>
      </c>
      <c r="I12" s="81">
        <v>0</v>
      </c>
      <c r="J12" s="81">
        <v>0</v>
      </c>
      <c r="K12" s="81">
        <v>0</v>
      </c>
      <c r="L12" s="81">
        <v>0</v>
      </c>
      <c r="M12" s="81">
        <v>0</v>
      </c>
      <c r="N12" s="81">
        <v>0</v>
      </c>
      <c r="Q12" s="96" t="s">
        <v>446</v>
      </c>
      <c r="R12" s="97">
        <f>SUMIFS($F$2:F1009,$C$2:C1009,"&gt;="&amp;Z12,$C$2:C1009,"&lt;="&amp;AA12)</f>
        <v>4467</v>
      </c>
      <c r="S12" s="97">
        <f>SUMIFS($G$2:G1009,$C$2:C1009,"&gt;="&amp;Z12,$C$2:C1009,"&lt;="&amp;AA12)</f>
        <v>35</v>
      </c>
      <c r="T12" s="97">
        <f>SUMIFS($H$2:H1009,$C$2:C1009,"&gt;="&amp;Z12,$C$2:C1009,"&lt;="&amp;AA12)</f>
        <v>15</v>
      </c>
      <c r="U12" s="97">
        <f>SUMIFS($I$2:I1009,$C$2:C1009,"&gt;="&amp;Z12,$C$2:C1009,"&lt;="&amp;AA12)-V12</f>
        <v>91</v>
      </c>
      <c r="V12" s="97">
        <f>SUMIFS($J$2:J1009,$C$2:C1009,"&gt;="&amp;Z12,$C$2:C1009,"&lt;="&amp;AA12)</f>
        <v>69</v>
      </c>
      <c r="W12" s="97">
        <f>COUNTIFS($C$2:C1009,"&gt;="&amp;Z12,$C$2:C1009,"&lt;="&amp;AA12)</f>
        <v>52</v>
      </c>
      <c r="X12" s="107">
        <f t="shared" si="3"/>
        <v>85.90384615384616</v>
      </c>
      <c r="Y12" s="131">
        <f t="shared" si="1"/>
        <v>859.03846153846166</v>
      </c>
      <c r="Z12" s="98">
        <v>40391</v>
      </c>
      <c r="AA12" s="98">
        <v>40724</v>
      </c>
      <c r="AB12" s="97">
        <f t="shared" si="0"/>
        <v>2417</v>
      </c>
      <c r="AC12" s="111">
        <f t="shared" si="2"/>
        <v>241.7</v>
      </c>
    </row>
    <row r="13" spans="1:29">
      <c r="A13" s="81" t="s">
        <v>1180</v>
      </c>
      <c r="B13" s="81" t="s">
        <v>143</v>
      </c>
      <c r="C13" s="82">
        <v>37311</v>
      </c>
      <c r="D13" s="81" t="s">
        <v>99</v>
      </c>
      <c r="E13" s="77" t="s">
        <v>293</v>
      </c>
      <c r="F13" s="81">
        <v>90</v>
      </c>
      <c r="G13" s="81">
        <v>0</v>
      </c>
      <c r="H13" s="81">
        <v>0</v>
      </c>
      <c r="I13" s="81">
        <v>0</v>
      </c>
      <c r="J13" s="81">
        <v>0</v>
      </c>
      <c r="K13" s="81">
        <v>0</v>
      </c>
      <c r="L13" s="81">
        <v>0</v>
      </c>
      <c r="M13" s="81">
        <v>0</v>
      </c>
      <c r="N13" s="81">
        <v>0</v>
      </c>
      <c r="Q13" s="96" t="s">
        <v>447</v>
      </c>
      <c r="R13" s="97">
        <f>SUMIFS($F$2:F1010,$C$2:C1010,"&gt;="&amp;Z13,$C$2:C1010,"&lt;="&amp;AA13)</f>
        <v>1997</v>
      </c>
      <c r="S13" s="97">
        <f>SUMIFS($G$2:G1010,$C$2:C1010,"&gt;="&amp;Z13,$C$2:C1010,"&lt;="&amp;AA13)</f>
        <v>13</v>
      </c>
      <c r="T13" s="97">
        <f>SUMIFS($H$2:H1010,$C$2:C1010,"&gt;="&amp;Z13,$C$2:C1010,"&lt;="&amp;AA13)</f>
        <v>0</v>
      </c>
      <c r="U13" s="97">
        <f>SUMIFS($I$2:I1010,$C$2:C1010,"&gt;="&amp;Z13,$C$2:C1010,"&lt;="&amp;AA13)-V13</f>
        <v>1</v>
      </c>
      <c r="V13" s="97">
        <f>SUMIFS($J$2:J1010,$C$2:C1010,"&gt;="&amp;Z13,$C$2:C1010,"&lt;="&amp;AA13)</f>
        <v>1</v>
      </c>
      <c r="W13" s="97">
        <f>COUNTIFS($C$2:C1010,"&gt;="&amp;Z13,$C$2:C1010,"&lt;="&amp;AA13)</f>
        <v>23</v>
      </c>
      <c r="X13" s="107">
        <f t="shared" si="3"/>
        <v>86.826086956521735</v>
      </c>
      <c r="Y13" s="131">
        <f t="shared" si="1"/>
        <v>868.26086956521738</v>
      </c>
      <c r="Z13" s="98">
        <v>40756</v>
      </c>
      <c r="AA13" s="98">
        <v>41090</v>
      </c>
      <c r="AB13" s="97">
        <f t="shared" si="0"/>
        <v>655</v>
      </c>
      <c r="AC13" s="111">
        <f t="shared" si="2"/>
        <v>65.5</v>
      </c>
    </row>
    <row r="14" spans="1:29">
      <c r="A14" s="81" t="s">
        <v>1180</v>
      </c>
      <c r="B14" s="81" t="s">
        <v>98</v>
      </c>
      <c r="C14" s="82">
        <v>37304</v>
      </c>
      <c r="D14" s="81" t="s">
        <v>99</v>
      </c>
      <c r="E14" s="77" t="s">
        <v>17</v>
      </c>
      <c r="F14" s="81">
        <f>90-55</f>
        <v>35</v>
      </c>
      <c r="G14" s="81">
        <v>0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Q14" s="96" t="s">
        <v>448</v>
      </c>
      <c r="R14" s="97">
        <f>SUMIFS($F$2:F1011,$C$2:C1011,"&gt;="&amp;Z14,$C$2:C1011,"&lt;="&amp;AA14)</f>
        <v>3344</v>
      </c>
      <c r="S14" s="97">
        <f>SUMIFS($G$2:G1011,$C$2:C1011,"&gt;="&amp;Z14,$C$2:C1011,"&lt;="&amp;AA14)</f>
        <v>18</v>
      </c>
      <c r="T14" s="97">
        <f>SUMIFS($H$2:H1011,$C$2:C1011,"&gt;="&amp;Z14,$C$2:C1011,"&lt;="&amp;AA14)</f>
        <v>1</v>
      </c>
      <c r="U14" s="97">
        <f>SUMIFS($I$2:I1011,$C$2:C1011,"&gt;="&amp;Z14,$C$2:C1011,"&lt;="&amp;AA14)-V14</f>
        <v>8</v>
      </c>
      <c r="V14" s="97">
        <f>SUMIFS($J$2:J1011,$C$2:C1011,"&gt;="&amp;Z14,$C$2:C1011,"&lt;="&amp;AA14)</f>
        <v>12</v>
      </c>
      <c r="W14" s="97">
        <f>COUNTIFS($C$2:C1011,"&gt;="&amp;Z14,$C$2:C1011,"&lt;="&amp;AA14)</f>
        <v>39</v>
      </c>
      <c r="X14" s="107">
        <f t="shared" si="3"/>
        <v>85.743589743589737</v>
      </c>
      <c r="Y14" s="131">
        <f t="shared" si="1"/>
        <v>857.43589743589735</v>
      </c>
      <c r="Z14" s="98">
        <v>41122</v>
      </c>
      <c r="AA14" s="98">
        <v>41455</v>
      </c>
      <c r="AB14" s="97">
        <f t="shared" si="0"/>
        <v>976</v>
      </c>
      <c r="AC14" s="111">
        <f t="shared" si="2"/>
        <v>97.6</v>
      </c>
    </row>
    <row r="15" spans="1:29">
      <c r="A15" s="81" t="s">
        <v>1180</v>
      </c>
      <c r="B15" s="81" t="s">
        <v>160</v>
      </c>
      <c r="C15" s="82">
        <v>37248</v>
      </c>
      <c r="D15" s="81" t="s">
        <v>99</v>
      </c>
      <c r="E15" s="77" t="s">
        <v>22</v>
      </c>
      <c r="F15" s="81">
        <v>90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Q15" s="96" t="s">
        <v>449</v>
      </c>
      <c r="R15" s="97">
        <f>SUMIFS($F$2:F1012,$C$2:C1012,"&gt;="&amp;Z15,$C$2:C1012,"&lt;="&amp;AA15)</f>
        <v>3142</v>
      </c>
      <c r="S15" s="97">
        <f>SUMIFS($G$2:G1012,$C$2:C1012,"&gt;="&amp;Z15,$C$2:C1012,"&lt;="&amp;AA15)</f>
        <v>13</v>
      </c>
      <c r="T15" s="97">
        <f>SUMIFS($H$2:H1012,$C$2:C1012,"&gt;="&amp;Z15,$C$2:C1012,"&lt;="&amp;AA15)</f>
        <v>3</v>
      </c>
      <c r="U15" s="97">
        <f>SUMIFS($I$2:I1012,$C$2:C1012,"&gt;="&amp;Z15,$C$2:C1012,"&lt;="&amp;AA15)-V15</f>
        <v>64</v>
      </c>
      <c r="V15" s="97">
        <f>SUMIFS($J$2:J1012,$C$2:C1012,"&gt;="&amp;Z15,$C$2:C1012,"&lt;="&amp;AA15)</f>
        <v>39</v>
      </c>
      <c r="W15" s="97">
        <f>COUNTIFS($C$2:C1012,"&gt;="&amp;Z15,$C$2:C1012,"&lt;="&amp;AA15)</f>
        <v>56</v>
      </c>
      <c r="X15" s="107">
        <f t="shared" si="3"/>
        <v>56.107142857142854</v>
      </c>
      <c r="Y15" s="131">
        <f t="shared" si="1"/>
        <v>561.07142857142856</v>
      </c>
      <c r="Z15" s="98">
        <v>41487</v>
      </c>
      <c r="AA15" s="98">
        <v>41820</v>
      </c>
      <c r="AB15" s="97">
        <f t="shared" si="0"/>
        <v>930</v>
      </c>
      <c r="AC15" s="111">
        <f t="shared" si="2"/>
        <v>93</v>
      </c>
    </row>
    <row r="16" spans="1:29">
      <c r="A16" s="81" t="s">
        <v>1180</v>
      </c>
      <c r="B16" s="81" t="s">
        <v>161</v>
      </c>
      <c r="C16" s="82">
        <v>37241</v>
      </c>
      <c r="D16" s="81" t="s">
        <v>99</v>
      </c>
      <c r="E16" s="77" t="s">
        <v>17</v>
      </c>
      <c r="F16" s="81">
        <v>90</v>
      </c>
      <c r="G16" s="81">
        <v>0</v>
      </c>
      <c r="H16" s="81">
        <v>0</v>
      </c>
      <c r="I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Q16" s="96" t="s">
        <v>450</v>
      </c>
      <c r="R16" s="97">
        <f>SUMIFS($F$2:F1013,$C$2:C1013,"&gt;="&amp;Z16,$C$2:C1013,"&lt;="&amp;AA16)</f>
        <v>2317</v>
      </c>
      <c r="S16" s="97">
        <f>SUMIFS($G$2:G1013,$C$2:C1013,"&gt;="&amp;Z16,$C$2:C1013,"&lt;="&amp;AA16)</f>
        <v>5</v>
      </c>
      <c r="T16" s="97">
        <f>SUMIFS($H$2:H1013,$C$2:C1013,"&gt;="&amp;Z16,$C$2:C1013,"&lt;="&amp;AA16)</f>
        <v>5</v>
      </c>
      <c r="U16" s="97">
        <f>SUMIFS($I$2:I1013,$C$2:C1013,"&gt;="&amp;Z16,$C$2:C1013,"&lt;="&amp;AA16)-V16</f>
        <v>55</v>
      </c>
      <c r="V16" s="97">
        <f>SUMIFS($J$2:J1013,$C$2:C1013,"&gt;="&amp;Z16,$C$2:C1013,"&lt;="&amp;AA16)</f>
        <v>20</v>
      </c>
      <c r="W16" s="97">
        <f>COUNTIFS($C$2:C1013,"&gt;="&amp;Z16,$C$2:C1013,"&lt;="&amp;AA16)</f>
        <v>38</v>
      </c>
      <c r="X16" s="107">
        <f t="shared" si="3"/>
        <v>60.973684210526315</v>
      </c>
      <c r="Y16" s="131">
        <f t="shared" si="1"/>
        <v>609.73684210526312</v>
      </c>
      <c r="Z16" s="98">
        <v>41852</v>
      </c>
      <c r="AA16" s="98">
        <v>42185</v>
      </c>
      <c r="AB16" s="97">
        <f t="shared" si="0"/>
        <v>485</v>
      </c>
      <c r="AC16" s="111">
        <f t="shared" si="2"/>
        <v>48.5</v>
      </c>
    </row>
    <row r="17" spans="1:29" ht="16" thickBot="1">
      <c r="A17" s="81" t="s">
        <v>1180</v>
      </c>
      <c r="B17" s="81" t="s">
        <v>105</v>
      </c>
      <c r="C17" s="82">
        <v>37234</v>
      </c>
      <c r="D17" s="81" t="s">
        <v>99</v>
      </c>
      <c r="E17" s="77" t="s">
        <v>22</v>
      </c>
      <c r="F17" s="81">
        <v>90</v>
      </c>
      <c r="G17" s="81">
        <v>0</v>
      </c>
      <c r="H17" s="81">
        <v>0</v>
      </c>
      <c r="I17" s="81">
        <v>0</v>
      </c>
      <c r="J17" s="81">
        <v>0</v>
      </c>
      <c r="K17" s="81">
        <v>0</v>
      </c>
      <c r="L17" s="81">
        <v>0</v>
      </c>
      <c r="M17" s="81">
        <v>0</v>
      </c>
      <c r="N17" s="81">
        <v>0</v>
      </c>
      <c r="Q17" s="115" t="s">
        <v>451</v>
      </c>
      <c r="R17" s="116">
        <f>SUMIFS($F$2:F1014,$C$2:C1014,"&gt;="&amp;Z17,$C$2:C1014,"&lt;="&amp;AA17)</f>
        <v>0</v>
      </c>
      <c r="S17" s="116">
        <f>SUMIFS($G$2:G1014,$C$2:C1014,"&gt;="&amp;Z17,$C$2:C1014,"&lt;="&amp;AA17)</f>
        <v>0</v>
      </c>
      <c r="T17" s="116">
        <f>SUMIFS($H$2:H1014,$C$2:C1014,"&gt;="&amp;Z17,$C$2:C1014,"&lt;="&amp;AA17)</f>
        <v>0</v>
      </c>
      <c r="U17" s="116">
        <f>SUMIFS($I$2:I1014,$C$2:C1014,"&gt;="&amp;Z17,$C$2:C1014,"&lt;="&amp;AA17)-V17</f>
        <v>0</v>
      </c>
      <c r="V17" s="116">
        <f>SUMIFS($J$2:J1014,$C$2:C1014,"&gt;="&amp;Z17,$C$2:C1014,"&lt;="&amp;AA17)</f>
        <v>0</v>
      </c>
      <c r="W17" s="116">
        <f>COUNTIFS($C$2:C1014,"&gt;="&amp;Z17,$C$2:C1014,"&lt;="&amp;AA17)</f>
        <v>0</v>
      </c>
      <c r="X17" s="117">
        <f t="shared" si="3"/>
        <v>0</v>
      </c>
      <c r="Y17" s="132">
        <f t="shared" si="1"/>
        <v>0</v>
      </c>
      <c r="Z17" s="118">
        <v>42217</v>
      </c>
      <c r="AA17" s="118">
        <v>42551</v>
      </c>
      <c r="AB17" s="116">
        <f t="shared" si="0"/>
        <v>0</v>
      </c>
      <c r="AC17" s="119">
        <f t="shared" si="2"/>
        <v>0</v>
      </c>
    </row>
    <row r="18" spans="1:29">
      <c r="A18" s="81" t="s">
        <v>1180</v>
      </c>
      <c r="B18" s="81" t="s">
        <v>1000</v>
      </c>
      <c r="C18" s="82">
        <v>37231</v>
      </c>
      <c r="D18" s="81" t="s">
        <v>42</v>
      </c>
      <c r="E18" s="77" t="s">
        <v>40</v>
      </c>
      <c r="F18" s="81">
        <v>90</v>
      </c>
      <c r="G18" s="81">
        <v>1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</row>
    <row r="19" spans="1:29">
      <c r="A19" s="81" t="s">
        <v>1180</v>
      </c>
      <c r="B19" s="81" t="s">
        <v>119</v>
      </c>
      <c r="C19" s="82">
        <v>37226</v>
      </c>
      <c r="D19" s="81" t="s">
        <v>99</v>
      </c>
      <c r="E19" s="77" t="s">
        <v>22</v>
      </c>
      <c r="F19" s="81">
        <v>90</v>
      </c>
      <c r="G19" s="81">
        <v>0</v>
      </c>
      <c r="H19" s="81">
        <v>0</v>
      </c>
      <c r="I19" s="81">
        <v>0</v>
      </c>
      <c r="J19" s="81">
        <v>0</v>
      </c>
      <c r="K19" s="81">
        <v>0</v>
      </c>
      <c r="L19" s="81">
        <v>0</v>
      </c>
      <c r="M19" s="81">
        <v>0</v>
      </c>
      <c r="N19" s="81">
        <v>0</v>
      </c>
    </row>
    <row r="20" spans="1:29">
      <c r="A20" s="81" t="s">
        <v>1180</v>
      </c>
      <c r="B20" s="81" t="s">
        <v>134</v>
      </c>
      <c r="C20" s="82">
        <v>37220</v>
      </c>
      <c r="D20" s="81" t="s">
        <v>99</v>
      </c>
      <c r="E20" s="77" t="s">
        <v>103</v>
      </c>
      <c r="F20" s="81">
        <v>90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1</v>
      </c>
      <c r="N20" s="81">
        <v>0</v>
      </c>
    </row>
    <row r="21" spans="1:29">
      <c r="A21" s="81" t="s">
        <v>1180</v>
      </c>
      <c r="B21" s="81" t="s">
        <v>127</v>
      </c>
      <c r="C21" s="82">
        <v>37213</v>
      </c>
      <c r="D21" s="81" t="s">
        <v>99</v>
      </c>
      <c r="E21" s="77" t="s">
        <v>85</v>
      </c>
      <c r="F21" s="81">
        <v>90</v>
      </c>
      <c r="G21" s="81">
        <v>0</v>
      </c>
      <c r="H21" s="81">
        <v>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</row>
    <row r="22" spans="1:29">
      <c r="A22" s="81" t="s">
        <v>1180</v>
      </c>
      <c r="B22" s="81" t="s">
        <v>130</v>
      </c>
      <c r="C22" s="82">
        <v>37206</v>
      </c>
      <c r="D22" s="81" t="s">
        <v>99</v>
      </c>
      <c r="E22" s="77" t="s">
        <v>38</v>
      </c>
      <c r="F22" s="81">
        <v>90</v>
      </c>
      <c r="G22" s="81">
        <v>0</v>
      </c>
      <c r="H22" s="81">
        <v>0</v>
      </c>
      <c r="I22" s="81">
        <v>0</v>
      </c>
      <c r="J22" s="81">
        <v>0</v>
      </c>
      <c r="K22" s="81">
        <v>0</v>
      </c>
      <c r="L22" s="81">
        <v>0</v>
      </c>
      <c r="M22" s="81">
        <v>0</v>
      </c>
      <c r="N22" s="81">
        <v>0</v>
      </c>
    </row>
    <row r="23" spans="1:29">
      <c r="A23" s="81" t="s">
        <v>1180</v>
      </c>
      <c r="B23" s="81" t="s">
        <v>457</v>
      </c>
      <c r="C23" s="82">
        <v>37199</v>
      </c>
      <c r="D23" s="81" t="s">
        <v>99</v>
      </c>
      <c r="E23" s="77" t="s">
        <v>19</v>
      </c>
      <c r="F23" s="81">
        <v>0</v>
      </c>
      <c r="G23" s="81"/>
      <c r="H23" s="81"/>
      <c r="I23" s="81"/>
      <c r="J23" s="81"/>
      <c r="K23" s="81"/>
      <c r="L23" s="81"/>
      <c r="M23" s="81"/>
      <c r="N23" s="81"/>
    </row>
    <row r="24" spans="1:29">
      <c r="A24" s="81" t="s">
        <v>1180</v>
      </c>
      <c r="B24" s="81" t="s">
        <v>121</v>
      </c>
      <c r="C24" s="82">
        <v>37191</v>
      </c>
      <c r="D24" s="81" t="s">
        <v>99</v>
      </c>
      <c r="E24" s="77" t="s">
        <v>194</v>
      </c>
      <c r="F24" s="81">
        <v>0</v>
      </c>
      <c r="G24" s="81"/>
      <c r="H24" s="81"/>
      <c r="I24" s="81"/>
      <c r="J24" s="81"/>
      <c r="K24" s="81"/>
      <c r="L24" s="81"/>
      <c r="M24" s="81"/>
      <c r="N24" s="81"/>
    </row>
    <row r="25" spans="1:29">
      <c r="A25" s="81" t="s">
        <v>1180</v>
      </c>
      <c r="B25" s="81" t="s">
        <v>458</v>
      </c>
      <c r="C25" s="82">
        <v>37185</v>
      </c>
      <c r="D25" s="81" t="s">
        <v>99</v>
      </c>
      <c r="E25" s="77" t="s">
        <v>59</v>
      </c>
      <c r="F25" s="81">
        <v>0</v>
      </c>
      <c r="G25" s="81"/>
      <c r="H25" s="81"/>
      <c r="I25" s="81"/>
      <c r="J25" s="81"/>
      <c r="K25" s="81"/>
      <c r="L25" s="81"/>
      <c r="M25" s="81"/>
      <c r="N25" s="81"/>
    </row>
    <row r="26" spans="1:29">
      <c r="A26" s="81" t="s">
        <v>1180</v>
      </c>
      <c r="B26" s="81" t="s">
        <v>122</v>
      </c>
      <c r="C26" s="82">
        <v>37177</v>
      </c>
      <c r="D26" s="81" t="s">
        <v>99</v>
      </c>
      <c r="E26" s="77" t="s">
        <v>53</v>
      </c>
      <c r="F26" s="81">
        <v>0</v>
      </c>
      <c r="G26" s="81"/>
      <c r="H26" s="81"/>
      <c r="I26" s="81"/>
      <c r="J26" s="81"/>
      <c r="K26" s="81"/>
      <c r="L26" s="81"/>
      <c r="M26" s="81"/>
      <c r="N26" s="81"/>
    </row>
    <row r="27" spans="1:29">
      <c r="A27" s="81" t="s">
        <v>1180</v>
      </c>
      <c r="B27" s="81" t="s">
        <v>124</v>
      </c>
      <c r="C27" s="82">
        <v>37171</v>
      </c>
      <c r="D27" s="81" t="s">
        <v>99</v>
      </c>
      <c r="E27" s="77" t="s">
        <v>64</v>
      </c>
      <c r="F27" s="81">
        <v>0</v>
      </c>
      <c r="G27" s="81"/>
      <c r="H27" s="81"/>
      <c r="I27" s="81"/>
      <c r="J27" s="81"/>
      <c r="K27" s="81"/>
      <c r="L27" s="81"/>
      <c r="M27" s="81"/>
      <c r="N27" s="81"/>
    </row>
    <row r="28" spans="1:29">
      <c r="A28" s="81" t="s">
        <v>1180</v>
      </c>
      <c r="B28" s="81" t="s">
        <v>108</v>
      </c>
      <c r="C28" s="82">
        <v>37164</v>
      </c>
      <c r="D28" s="81" t="s">
        <v>99</v>
      </c>
      <c r="E28" s="77" t="s">
        <v>64</v>
      </c>
      <c r="F28" s="81">
        <v>0</v>
      </c>
      <c r="G28" s="81"/>
      <c r="H28" s="81"/>
      <c r="I28" s="81"/>
      <c r="J28" s="81"/>
      <c r="K28" s="81"/>
      <c r="L28" s="81"/>
      <c r="M28" s="81"/>
      <c r="N28" s="81"/>
    </row>
    <row r="29" spans="1:29">
      <c r="A29" s="81" t="s">
        <v>1180</v>
      </c>
      <c r="B29" s="81" t="s">
        <v>101</v>
      </c>
      <c r="C29" s="82">
        <v>37157</v>
      </c>
      <c r="D29" s="81" t="s">
        <v>99</v>
      </c>
      <c r="E29" s="77" t="s">
        <v>158</v>
      </c>
      <c r="F29" s="81">
        <v>90</v>
      </c>
      <c r="G29" s="81">
        <v>0</v>
      </c>
      <c r="H29" s="81">
        <v>0</v>
      </c>
      <c r="I29" s="81">
        <v>0</v>
      </c>
      <c r="J29" s="81">
        <v>0</v>
      </c>
      <c r="K29" s="81">
        <v>0</v>
      </c>
      <c r="L29" s="81">
        <v>0</v>
      </c>
      <c r="M29" s="81">
        <v>0</v>
      </c>
      <c r="N29" s="81">
        <v>0</v>
      </c>
    </row>
    <row r="30" spans="1:29">
      <c r="A30" s="81" t="s">
        <v>1180</v>
      </c>
      <c r="B30" s="81" t="s">
        <v>176</v>
      </c>
      <c r="C30" s="82">
        <v>37149</v>
      </c>
      <c r="D30" s="81" t="s">
        <v>99</v>
      </c>
      <c r="E30" s="77" t="s">
        <v>33</v>
      </c>
      <c r="F30" s="81">
        <v>90</v>
      </c>
      <c r="G30" s="81">
        <v>0</v>
      </c>
      <c r="H30" s="81">
        <v>0</v>
      </c>
      <c r="I30" s="81">
        <v>0</v>
      </c>
      <c r="J30" s="81">
        <v>0</v>
      </c>
      <c r="K30" s="81">
        <v>0</v>
      </c>
      <c r="L30" s="81">
        <v>0</v>
      </c>
      <c r="M30" s="81">
        <v>0</v>
      </c>
      <c r="N30" s="81">
        <v>0</v>
      </c>
    </row>
    <row r="31" spans="1:29">
      <c r="A31" s="81" t="s">
        <v>1180</v>
      </c>
      <c r="B31" s="81" t="s">
        <v>169</v>
      </c>
      <c r="C31" s="82">
        <v>37145</v>
      </c>
      <c r="D31" s="81" t="s">
        <v>151</v>
      </c>
      <c r="E31" s="77" t="s">
        <v>31</v>
      </c>
      <c r="F31" s="81">
        <v>90</v>
      </c>
      <c r="G31" s="81">
        <v>0</v>
      </c>
      <c r="H31" s="81">
        <v>0</v>
      </c>
      <c r="I31" s="81">
        <v>0</v>
      </c>
      <c r="J31" s="81">
        <v>0</v>
      </c>
      <c r="K31" s="81">
        <v>0</v>
      </c>
      <c r="L31" s="81">
        <v>0</v>
      </c>
      <c r="M31" s="81">
        <v>0</v>
      </c>
      <c r="N31" s="81">
        <v>0</v>
      </c>
    </row>
    <row r="32" spans="1:29">
      <c r="A32" s="81" t="s">
        <v>1180</v>
      </c>
      <c r="B32" s="81" t="s">
        <v>144</v>
      </c>
      <c r="C32" s="82">
        <v>37142</v>
      </c>
      <c r="D32" s="81" t="s">
        <v>99</v>
      </c>
      <c r="E32" s="77" t="s">
        <v>24</v>
      </c>
      <c r="F32" s="81">
        <v>86</v>
      </c>
      <c r="G32" s="81">
        <v>1</v>
      </c>
      <c r="H32" s="81">
        <v>0</v>
      </c>
      <c r="I32" s="81">
        <v>0</v>
      </c>
      <c r="J32" s="81">
        <v>0</v>
      </c>
      <c r="K32" s="81">
        <v>0</v>
      </c>
      <c r="L32" s="81">
        <v>0</v>
      </c>
      <c r="M32" s="81">
        <v>0</v>
      </c>
      <c r="N32" s="81">
        <v>0</v>
      </c>
    </row>
    <row r="33" spans="1:14">
      <c r="A33" s="81" t="s">
        <v>1180</v>
      </c>
      <c r="B33" s="81" t="s">
        <v>1054</v>
      </c>
      <c r="C33" s="82">
        <v>37129</v>
      </c>
      <c r="D33" s="81" t="s">
        <v>99</v>
      </c>
      <c r="E33" s="77" t="s">
        <v>209</v>
      </c>
      <c r="F33" s="81">
        <v>90</v>
      </c>
      <c r="G33" s="81">
        <v>0</v>
      </c>
      <c r="H33" s="81">
        <v>0</v>
      </c>
      <c r="I33" s="81">
        <v>0</v>
      </c>
      <c r="J33" s="81">
        <v>0</v>
      </c>
      <c r="K33" s="81">
        <v>0</v>
      </c>
      <c r="L33" s="81">
        <v>0</v>
      </c>
      <c r="M33" s="81">
        <v>0</v>
      </c>
      <c r="N33" s="81">
        <v>0</v>
      </c>
    </row>
    <row r="34" spans="1:14">
      <c r="A34" s="81" t="s">
        <v>1180</v>
      </c>
      <c r="B34" s="81" t="s">
        <v>1181</v>
      </c>
      <c r="C34" s="82">
        <v>37124</v>
      </c>
      <c r="D34" s="81" t="s">
        <v>151</v>
      </c>
      <c r="E34" s="77" t="s">
        <v>19</v>
      </c>
      <c r="F34" s="81">
        <v>90</v>
      </c>
      <c r="G34" s="81">
        <v>1</v>
      </c>
      <c r="H34" s="81">
        <v>0</v>
      </c>
      <c r="I34" s="81">
        <v>0</v>
      </c>
      <c r="J34" s="81">
        <v>0</v>
      </c>
      <c r="K34" s="81">
        <v>0</v>
      </c>
      <c r="L34" s="81">
        <v>0</v>
      </c>
      <c r="M34" s="81">
        <v>0</v>
      </c>
      <c r="N34" s="81">
        <v>0</v>
      </c>
    </row>
    <row r="35" spans="1:14">
      <c r="A35" s="81" t="s">
        <v>1180</v>
      </c>
      <c r="B35" s="81" t="s">
        <v>195</v>
      </c>
      <c r="C35" s="82">
        <v>37787</v>
      </c>
      <c r="D35" s="81" t="s">
        <v>99</v>
      </c>
      <c r="E35" s="77" t="s">
        <v>22</v>
      </c>
      <c r="F35" s="81">
        <v>90</v>
      </c>
      <c r="G35" s="81">
        <v>1</v>
      </c>
      <c r="H35" s="81">
        <v>0</v>
      </c>
      <c r="I35" s="81">
        <v>0</v>
      </c>
      <c r="J35" s="81">
        <v>0</v>
      </c>
      <c r="K35" s="81">
        <v>0</v>
      </c>
      <c r="L35" s="81">
        <v>0</v>
      </c>
      <c r="M35" s="81">
        <v>1</v>
      </c>
      <c r="N35" s="81">
        <v>0</v>
      </c>
    </row>
    <row r="36" spans="1:14">
      <c r="A36" s="81" t="s">
        <v>1180</v>
      </c>
      <c r="B36" s="81" t="s">
        <v>458</v>
      </c>
      <c r="C36" s="82">
        <v>37773</v>
      </c>
      <c r="D36" s="81" t="s">
        <v>99</v>
      </c>
      <c r="E36" s="77" t="s">
        <v>22</v>
      </c>
      <c r="F36" s="81">
        <v>90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</row>
    <row r="37" spans="1:14">
      <c r="A37" s="81" t="s">
        <v>1180</v>
      </c>
      <c r="B37" s="81" t="s">
        <v>143</v>
      </c>
      <c r="C37" s="82">
        <v>37766</v>
      </c>
      <c r="D37" s="81" t="s">
        <v>99</v>
      </c>
      <c r="E37" s="77" t="s">
        <v>425</v>
      </c>
      <c r="F37" s="81">
        <v>87</v>
      </c>
      <c r="G37" s="81">
        <v>1</v>
      </c>
      <c r="H37" s="81">
        <v>0</v>
      </c>
      <c r="I37" s="81">
        <v>0</v>
      </c>
      <c r="J37" s="81">
        <v>0</v>
      </c>
      <c r="K37" s="81">
        <v>0</v>
      </c>
      <c r="L37" s="81">
        <v>0</v>
      </c>
      <c r="M37" s="81">
        <v>0</v>
      </c>
      <c r="N37" s="81">
        <v>0</v>
      </c>
    </row>
    <row r="38" spans="1:14">
      <c r="A38" s="81" t="s">
        <v>1180</v>
      </c>
      <c r="B38" s="81" t="s">
        <v>459</v>
      </c>
      <c r="C38" s="82">
        <v>37759</v>
      </c>
      <c r="D38" s="81" t="s">
        <v>99</v>
      </c>
      <c r="E38" s="77" t="s">
        <v>38</v>
      </c>
      <c r="F38" s="81">
        <v>90</v>
      </c>
      <c r="G38" s="81">
        <v>0</v>
      </c>
      <c r="H38" s="81">
        <v>0</v>
      </c>
      <c r="I38" s="81">
        <v>0</v>
      </c>
      <c r="J38" s="81">
        <v>0</v>
      </c>
      <c r="K38" s="81">
        <v>0</v>
      </c>
      <c r="L38" s="81">
        <v>0</v>
      </c>
      <c r="M38" s="81">
        <v>0</v>
      </c>
      <c r="N38" s="81">
        <v>0</v>
      </c>
    </row>
    <row r="39" spans="1:14">
      <c r="A39" s="81" t="s">
        <v>1180</v>
      </c>
      <c r="B39" s="81" t="s">
        <v>111</v>
      </c>
      <c r="C39" s="82">
        <v>37752</v>
      </c>
      <c r="D39" s="81" t="s">
        <v>99</v>
      </c>
      <c r="E39" s="77" t="s">
        <v>425</v>
      </c>
      <c r="F39" s="81">
        <v>90</v>
      </c>
      <c r="G39" s="81">
        <v>1</v>
      </c>
      <c r="H39" s="81">
        <v>0</v>
      </c>
      <c r="I39" s="81">
        <v>0</v>
      </c>
      <c r="J39" s="81">
        <v>0</v>
      </c>
      <c r="K39" s="81">
        <v>0</v>
      </c>
      <c r="L39" s="81">
        <v>0</v>
      </c>
      <c r="M39" s="81">
        <v>0</v>
      </c>
      <c r="N39" s="81">
        <v>0</v>
      </c>
    </row>
    <row r="40" spans="1:14">
      <c r="A40" s="81" t="s">
        <v>1180</v>
      </c>
      <c r="B40" s="81" t="s">
        <v>104</v>
      </c>
      <c r="C40" s="82">
        <v>37744</v>
      </c>
      <c r="D40" s="81" t="s">
        <v>99</v>
      </c>
      <c r="E40" s="77" t="s">
        <v>191</v>
      </c>
      <c r="F40" s="81">
        <v>90</v>
      </c>
      <c r="G40" s="81">
        <v>1</v>
      </c>
      <c r="H40" s="81">
        <v>0</v>
      </c>
      <c r="I40" s="81">
        <v>0</v>
      </c>
      <c r="J40" s="81">
        <v>0</v>
      </c>
      <c r="K40" s="81">
        <v>0</v>
      </c>
      <c r="L40" s="81">
        <v>0</v>
      </c>
      <c r="M40" s="81">
        <v>0</v>
      </c>
      <c r="N40" s="81">
        <v>0</v>
      </c>
    </row>
    <row r="41" spans="1:14">
      <c r="A41" s="81" t="s">
        <v>1180</v>
      </c>
      <c r="B41" s="81" t="s">
        <v>134</v>
      </c>
      <c r="C41" s="82">
        <v>37738</v>
      </c>
      <c r="D41" s="81" t="s">
        <v>99</v>
      </c>
      <c r="E41" s="77" t="s">
        <v>59</v>
      </c>
      <c r="F41" s="81">
        <v>83</v>
      </c>
      <c r="G41" s="81">
        <v>2</v>
      </c>
      <c r="H41" s="81">
        <v>0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</row>
    <row r="42" spans="1:14">
      <c r="A42" s="81" t="s">
        <v>1180</v>
      </c>
      <c r="B42" s="81" t="s">
        <v>155</v>
      </c>
      <c r="C42" s="82">
        <v>37730</v>
      </c>
      <c r="D42" s="81" t="s">
        <v>99</v>
      </c>
      <c r="E42" s="77" t="s">
        <v>22</v>
      </c>
      <c r="F42" s="81">
        <v>90</v>
      </c>
      <c r="G42" s="81">
        <v>1</v>
      </c>
      <c r="H42" s="81">
        <v>0</v>
      </c>
      <c r="I42" s="81">
        <v>0</v>
      </c>
      <c r="J42" s="81">
        <v>0</v>
      </c>
      <c r="K42" s="81">
        <v>0</v>
      </c>
      <c r="L42" s="81">
        <v>0</v>
      </c>
      <c r="M42" s="81">
        <v>0</v>
      </c>
      <c r="N42" s="81">
        <v>0</v>
      </c>
    </row>
    <row r="43" spans="1:14">
      <c r="A43" s="81" t="s">
        <v>1180</v>
      </c>
      <c r="B43" s="81" t="s">
        <v>100</v>
      </c>
      <c r="C43" s="82">
        <v>37724</v>
      </c>
      <c r="D43" s="81" t="s">
        <v>99</v>
      </c>
      <c r="E43" s="77" t="s">
        <v>131</v>
      </c>
      <c r="F43" s="81">
        <v>90</v>
      </c>
      <c r="G43" s="81">
        <v>2</v>
      </c>
      <c r="H43" s="81">
        <v>0</v>
      </c>
      <c r="I43" s="81">
        <v>0</v>
      </c>
      <c r="J43" s="81">
        <v>0</v>
      </c>
      <c r="K43" s="81">
        <v>0</v>
      </c>
      <c r="L43" s="81">
        <v>0</v>
      </c>
      <c r="M43" s="81">
        <v>0</v>
      </c>
      <c r="N43" s="81">
        <v>0</v>
      </c>
    </row>
    <row r="44" spans="1:14">
      <c r="A44" s="81" t="s">
        <v>1180</v>
      </c>
      <c r="B44" s="81" t="s">
        <v>182</v>
      </c>
      <c r="C44" s="82">
        <v>37717</v>
      </c>
      <c r="D44" s="81" t="s">
        <v>99</v>
      </c>
      <c r="E44" s="77" t="s">
        <v>33</v>
      </c>
      <c r="F44" s="81">
        <v>90</v>
      </c>
      <c r="G44" s="81">
        <v>0</v>
      </c>
      <c r="H44" s="81">
        <v>0</v>
      </c>
      <c r="I44" s="81">
        <v>0</v>
      </c>
      <c r="J44" s="81">
        <v>0</v>
      </c>
      <c r="K44" s="81">
        <v>0</v>
      </c>
      <c r="L44" s="81">
        <v>0</v>
      </c>
      <c r="M44" s="81">
        <v>0</v>
      </c>
      <c r="N44" s="81">
        <v>0</v>
      </c>
    </row>
    <row r="45" spans="1:14">
      <c r="A45" s="81" t="s">
        <v>1180</v>
      </c>
      <c r="B45" s="81" t="s">
        <v>467</v>
      </c>
      <c r="C45" s="82">
        <v>37703</v>
      </c>
      <c r="D45" s="81" t="s">
        <v>99</v>
      </c>
      <c r="E45" s="77" t="s">
        <v>63</v>
      </c>
      <c r="F45" s="81">
        <v>90</v>
      </c>
      <c r="G45" s="81">
        <v>0</v>
      </c>
      <c r="H45" s="81">
        <v>0</v>
      </c>
      <c r="I45" s="81">
        <v>0</v>
      </c>
      <c r="J45" s="81">
        <v>0</v>
      </c>
      <c r="K45" s="81">
        <v>0</v>
      </c>
      <c r="L45" s="81">
        <v>0</v>
      </c>
      <c r="M45" s="81">
        <v>1</v>
      </c>
      <c r="N45" s="81">
        <v>0</v>
      </c>
    </row>
    <row r="46" spans="1:14">
      <c r="A46" s="81" t="s">
        <v>1180</v>
      </c>
      <c r="B46" s="81" t="s">
        <v>121</v>
      </c>
      <c r="C46" s="82">
        <v>37696</v>
      </c>
      <c r="D46" s="81" t="s">
        <v>99</v>
      </c>
      <c r="E46" s="77" t="s">
        <v>33</v>
      </c>
      <c r="F46" s="81">
        <v>90</v>
      </c>
      <c r="G46" s="81">
        <v>0</v>
      </c>
      <c r="H46" s="81">
        <v>0</v>
      </c>
      <c r="I46" s="81">
        <v>0</v>
      </c>
      <c r="J46" s="81">
        <v>0</v>
      </c>
      <c r="K46" s="81">
        <v>0</v>
      </c>
      <c r="L46" s="81">
        <v>0</v>
      </c>
      <c r="M46" s="81">
        <v>0</v>
      </c>
      <c r="N46" s="81">
        <v>0</v>
      </c>
    </row>
    <row r="47" spans="1:14">
      <c r="A47" s="81" t="s">
        <v>1180</v>
      </c>
      <c r="B47" s="81" t="s">
        <v>128</v>
      </c>
      <c r="C47" s="82">
        <v>37689</v>
      </c>
      <c r="D47" s="81" t="s">
        <v>99</v>
      </c>
      <c r="E47" s="77" t="s">
        <v>63</v>
      </c>
      <c r="F47" s="81">
        <v>90</v>
      </c>
      <c r="G47" s="81">
        <v>0</v>
      </c>
      <c r="H47" s="81">
        <v>0</v>
      </c>
      <c r="I47" s="81">
        <v>0</v>
      </c>
      <c r="J47" s="81">
        <v>0</v>
      </c>
      <c r="K47" s="81">
        <v>0</v>
      </c>
      <c r="L47" s="81">
        <v>0</v>
      </c>
      <c r="M47" s="81">
        <v>0</v>
      </c>
      <c r="N47" s="81">
        <v>0</v>
      </c>
    </row>
    <row r="48" spans="1:14">
      <c r="A48" s="81" t="s">
        <v>1180</v>
      </c>
      <c r="B48" s="81" t="s">
        <v>123</v>
      </c>
      <c r="C48" s="82">
        <v>37675</v>
      </c>
      <c r="D48" s="81" t="s">
        <v>99</v>
      </c>
      <c r="E48" s="77" t="s">
        <v>22</v>
      </c>
      <c r="F48" s="81">
        <v>81</v>
      </c>
      <c r="G48" s="81">
        <v>0</v>
      </c>
      <c r="H48" s="81">
        <v>0</v>
      </c>
      <c r="I48" s="81">
        <v>0</v>
      </c>
      <c r="J48" s="81">
        <v>0</v>
      </c>
      <c r="K48" s="81">
        <v>0</v>
      </c>
      <c r="L48" s="81">
        <v>0</v>
      </c>
      <c r="M48" s="81">
        <v>1</v>
      </c>
      <c r="N48" s="81">
        <v>0</v>
      </c>
    </row>
    <row r="49" spans="1:14">
      <c r="A49" s="81" t="s">
        <v>1180</v>
      </c>
      <c r="B49" s="81" t="s">
        <v>139</v>
      </c>
      <c r="C49" s="82">
        <v>37668</v>
      </c>
      <c r="D49" s="81" t="s">
        <v>99</v>
      </c>
      <c r="E49" s="77" t="s">
        <v>85</v>
      </c>
      <c r="F49" s="81">
        <v>90</v>
      </c>
      <c r="G49" s="81">
        <v>0</v>
      </c>
      <c r="H49" s="81">
        <v>0</v>
      </c>
      <c r="I49" s="81">
        <v>0</v>
      </c>
      <c r="J49" s="81">
        <v>0</v>
      </c>
      <c r="K49" s="81">
        <v>0</v>
      </c>
      <c r="L49" s="81">
        <v>0</v>
      </c>
      <c r="M49" s="81">
        <v>0</v>
      </c>
      <c r="N49" s="81">
        <v>0</v>
      </c>
    </row>
    <row r="50" spans="1:14">
      <c r="A50" s="81" t="s">
        <v>1180</v>
      </c>
      <c r="B50" s="81" t="s">
        <v>126</v>
      </c>
      <c r="C50" s="82">
        <v>37661</v>
      </c>
      <c r="D50" s="81" t="s">
        <v>99</v>
      </c>
      <c r="E50" s="77" t="s">
        <v>135</v>
      </c>
      <c r="F50" s="81">
        <v>90</v>
      </c>
      <c r="G50" s="81">
        <v>0</v>
      </c>
      <c r="H50" s="81">
        <v>0</v>
      </c>
      <c r="I50" s="81">
        <v>0</v>
      </c>
      <c r="J50" s="81">
        <v>0</v>
      </c>
      <c r="K50" s="81">
        <v>0</v>
      </c>
      <c r="L50" s="81">
        <v>0</v>
      </c>
      <c r="M50" s="81">
        <v>0</v>
      </c>
      <c r="N50" s="81">
        <v>0</v>
      </c>
    </row>
    <row r="51" spans="1:14">
      <c r="A51" s="81" t="s">
        <v>1180</v>
      </c>
      <c r="B51" s="81" t="s">
        <v>119</v>
      </c>
      <c r="C51" s="82">
        <v>37654</v>
      </c>
      <c r="D51" s="81" t="s">
        <v>99</v>
      </c>
      <c r="E51" s="77" t="s">
        <v>17</v>
      </c>
      <c r="F51" s="81">
        <v>90</v>
      </c>
      <c r="G51" s="81">
        <v>0</v>
      </c>
      <c r="H51" s="81">
        <v>0</v>
      </c>
      <c r="I51" s="81">
        <v>0</v>
      </c>
      <c r="J51" s="81">
        <v>0</v>
      </c>
      <c r="K51" s="81">
        <v>0</v>
      </c>
      <c r="L51" s="81">
        <v>0</v>
      </c>
      <c r="M51" s="81">
        <v>0</v>
      </c>
      <c r="N51" s="81">
        <v>0</v>
      </c>
    </row>
    <row r="52" spans="1:14">
      <c r="A52" s="81" t="s">
        <v>1180</v>
      </c>
      <c r="B52" s="81" t="s">
        <v>147</v>
      </c>
      <c r="C52" s="82">
        <v>37647</v>
      </c>
      <c r="D52" s="81" t="s">
        <v>99</v>
      </c>
      <c r="E52" s="77" t="s">
        <v>17</v>
      </c>
      <c r="F52" s="81">
        <v>90</v>
      </c>
      <c r="G52" s="81">
        <v>0</v>
      </c>
      <c r="H52" s="81">
        <v>0</v>
      </c>
      <c r="I52" s="81">
        <v>0</v>
      </c>
      <c r="J52" s="81">
        <v>0</v>
      </c>
      <c r="K52" s="81">
        <v>0</v>
      </c>
      <c r="L52" s="81">
        <v>0</v>
      </c>
      <c r="M52" s="81">
        <v>0</v>
      </c>
      <c r="N52" s="81">
        <v>0</v>
      </c>
    </row>
    <row r="53" spans="1:14">
      <c r="A53" s="81" t="s">
        <v>1180</v>
      </c>
      <c r="B53" s="81" t="s">
        <v>205</v>
      </c>
      <c r="C53" s="82">
        <v>37640</v>
      </c>
      <c r="D53" s="81" t="s">
        <v>99</v>
      </c>
      <c r="E53" s="77" t="s">
        <v>22</v>
      </c>
      <c r="F53" s="81">
        <f>90-59</f>
        <v>31</v>
      </c>
      <c r="G53" s="81">
        <v>0</v>
      </c>
      <c r="H53" s="81">
        <v>0</v>
      </c>
      <c r="I53" s="81">
        <v>0</v>
      </c>
      <c r="J53" s="81">
        <v>0</v>
      </c>
      <c r="K53" s="81">
        <v>0</v>
      </c>
      <c r="L53" s="81">
        <v>0</v>
      </c>
      <c r="M53" s="81">
        <v>0</v>
      </c>
      <c r="N53" s="81">
        <v>0</v>
      </c>
    </row>
    <row r="54" spans="1:14">
      <c r="A54" s="81" t="s">
        <v>1180</v>
      </c>
      <c r="B54" s="81" t="s">
        <v>464</v>
      </c>
      <c r="C54" s="82">
        <v>37611</v>
      </c>
      <c r="D54" s="81" t="s">
        <v>99</v>
      </c>
      <c r="E54" s="77" t="s">
        <v>293</v>
      </c>
      <c r="F54" s="81">
        <v>90</v>
      </c>
      <c r="G54" s="81">
        <v>0</v>
      </c>
      <c r="H54" s="81">
        <v>0</v>
      </c>
      <c r="I54" s="81">
        <v>0</v>
      </c>
      <c r="J54" s="81">
        <v>0</v>
      </c>
      <c r="K54" s="81">
        <v>0</v>
      </c>
      <c r="L54" s="81">
        <v>0</v>
      </c>
      <c r="M54" s="81">
        <v>0</v>
      </c>
      <c r="N54" s="81">
        <v>1</v>
      </c>
    </row>
    <row r="55" spans="1:14">
      <c r="A55" s="81" t="s">
        <v>1180</v>
      </c>
      <c r="B55" s="81" t="s">
        <v>130</v>
      </c>
      <c r="C55" s="82">
        <v>37605</v>
      </c>
      <c r="D55" s="81" t="s">
        <v>99</v>
      </c>
      <c r="E55" s="77" t="s">
        <v>85</v>
      </c>
      <c r="F55" s="81">
        <v>90</v>
      </c>
      <c r="G55" s="81">
        <v>1</v>
      </c>
      <c r="H55" s="81">
        <v>0</v>
      </c>
      <c r="I55" s="81">
        <v>0</v>
      </c>
      <c r="J55" s="81">
        <v>0</v>
      </c>
      <c r="K55" s="81">
        <v>0</v>
      </c>
      <c r="L55" s="81">
        <v>0</v>
      </c>
      <c r="M55" s="81">
        <v>1</v>
      </c>
      <c r="N55" s="81">
        <v>0</v>
      </c>
    </row>
    <row r="56" spans="1:14">
      <c r="A56" s="81" t="s">
        <v>1180</v>
      </c>
      <c r="B56" s="81" t="s">
        <v>160</v>
      </c>
      <c r="C56" s="82">
        <v>37598</v>
      </c>
      <c r="D56" s="81" t="s">
        <v>99</v>
      </c>
      <c r="E56" s="77" t="s">
        <v>1174</v>
      </c>
      <c r="F56" s="81">
        <v>80</v>
      </c>
      <c r="G56" s="81">
        <v>1</v>
      </c>
      <c r="H56" s="81">
        <v>0</v>
      </c>
      <c r="I56" s="81">
        <v>0</v>
      </c>
      <c r="J56" s="81">
        <v>0</v>
      </c>
      <c r="K56" s="81">
        <v>0</v>
      </c>
      <c r="L56" s="81">
        <v>0</v>
      </c>
      <c r="M56" s="81">
        <v>1</v>
      </c>
      <c r="N56" s="81">
        <v>0</v>
      </c>
    </row>
    <row r="57" spans="1:14">
      <c r="A57" s="81" t="s">
        <v>1180</v>
      </c>
      <c r="B57" s="81" t="s">
        <v>117</v>
      </c>
      <c r="C57" s="82">
        <v>37591</v>
      </c>
      <c r="D57" s="81" t="s">
        <v>99</v>
      </c>
      <c r="E57" s="77" t="s">
        <v>53</v>
      </c>
      <c r="F57" s="81">
        <v>90</v>
      </c>
      <c r="G57" s="81">
        <v>1</v>
      </c>
      <c r="H57" s="81">
        <v>0</v>
      </c>
      <c r="I57" s="81">
        <v>0</v>
      </c>
      <c r="J57" s="81">
        <v>0</v>
      </c>
      <c r="K57" s="81">
        <v>0</v>
      </c>
      <c r="L57" s="81">
        <v>0</v>
      </c>
      <c r="M57" s="81">
        <v>0</v>
      </c>
      <c r="N57" s="81">
        <v>0</v>
      </c>
    </row>
    <row r="58" spans="1:14">
      <c r="A58" s="81" t="s">
        <v>1180</v>
      </c>
      <c r="B58" s="81" t="s">
        <v>108</v>
      </c>
      <c r="C58" s="82">
        <v>37584</v>
      </c>
      <c r="D58" s="81" t="s">
        <v>99</v>
      </c>
      <c r="E58" s="77" t="s">
        <v>22</v>
      </c>
      <c r="F58" s="81">
        <v>90</v>
      </c>
      <c r="G58" s="81">
        <v>0</v>
      </c>
      <c r="H58" s="81">
        <v>0</v>
      </c>
      <c r="I58" s="81">
        <v>0</v>
      </c>
      <c r="J58" s="81">
        <v>0</v>
      </c>
      <c r="K58" s="81">
        <v>0</v>
      </c>
      <c r="L58" s="81">
        <v>0</v>
      </c>
      <c r="M58" s="81">
        <v>0</v>
      </c>
      <c r="N58" s="81">
        <v>0</v>
      </c>
    </row>
    <row r="59" spans="1:14">
      <c r="A59" s="81" t="s">
        <v>1180</v>
      </c>
      <c r="B59" s="81" t="s">
        <v>125</v>
      </c>
      <c r="C59" s="82">
        <v>37577</v>
      </c>
      <c r="D59" s="81" t="s">
        <v>99</v>
      </c>
      <c r="E59" s="77" t="s">
        <v>38</v>
      </c>
      <c r="F59" s="81">
        <v>90</v>
      </c>
      <c r="G59" s="81">
        <v>0</v>
      </c>
      <c r="H59" s="81">
        <v>0</v>
      </c>
      <c r="I59" s="81">
        <v>0</v>
      </c>
      <c r="J59" s="81">
        <v>0</v>
      </c>
      <c r="K59" s="81">
        <v>0</v>
      </c>
      <c r="L59" s="81">
        <v>0</v>
      </c>
      <c r="M59" s="81">
        <v>0</v>
      </c>
      <c r="N59" s="81">
        <v>0</v>
      </c>
    </row>
    <row r="60" spans="1:14">
      <c r="A60" s="81" t="s">
        <v>1180</v>
      </c>
      <c r="B60" s="81" t="s">
        <v>176</v>
      </c>
      <c r="C60" s="82">
        <v>37570</v>
      </c>
      <c r="D60" s="81" t="s">
        <v>99</v>
      </c>
      <c r="E60" s="77" t="s">
        <v>26</v>
      </c>
      <c r="F60" s="81">
        <v>75</v>
      </c>
      <c r="G60" s="81">
        <v>0</v>
      </c>
      <c r="H60" s="81">
        <v>0</v>
      </c>
      <c r="I60" s="81">
        <v>0</v>
      </c>
      <c r="J60" s="81">
        <v>0</v>
      </c>
      <c r="K60" s="81">
        <v>0</v>
      </c>
      <c r="L60" s="81">
        <v>0</v>
      </c>
      <c r="M60" s="81">
        <v>0</v>
      </c>
      <c r="N60" s="81">
        <v>0</v>
      </c>
    </row>
    <row r="61" spans="1:14">
      <c r="A61" s="81" t="s">
        <v>1180</v>
      </c>
      <c r="B61" s="81" t="s">
        <v>106</v>
      </c>
      <c r="C61" s="82">
        <v>37562</v>
      </c>
      <c r="D61" s="81" t="s">
        <v>99</v>
      </c>
      <c r="E61" s="77" t="s">
        <v>107</v>
      </c>
      <c r="F61" s="81">
        <v>90</v>
      </c>
      <c r="G61" s="81">
        <v>0</v>
      </c>
      <c r="H61" s="81">
        <v>0</v>
      </c>
      <c r="I61" s="81">
        <v>0</v>
      </c>
      <c r="J61" s="81">
        <v>0</v>
      </c>
      <c r="K61" s="81">
        <v>0</v>
      </c>
      <c r="L61" s="81">
        <v>0</v>
      </c>
      <c r="M61" s="81">
        <v>1</v>
      </c>
      <c r="N61" s="81">
        <v>0</v>
      </c>
    </row>
    <row r="62" spans="1:14">
      <c r="A62" s="81" t="s">
        <v>1180</v>
      </c>
      <c r="B62" s="81" t="s">
        <v>141</v>
      </c>
      <c r="C62" s="82">
        <v>37556</v>
      </c>
      <c r="D62" s="81" t="s">
        <v>99</v>
      </c>
      <c r="E62" s="77" t="s">
        <v>19</v>
      </c>
      <c r="F62" s="81">
        <v>65</v>
      </c>
      <c r="G62" s="81">
        <v>1</v>
      </c>
      <c r="H62" s="81">
        <v>0</v>
      </c>
      <c r="I62" s="81">
        <v>0</v>
      </c>
      <c r="J62" s="81">
        <v>0</v>
      </c>
      <c r="K62" s="81">
        <v>0</v>
      </c>
      <c r="L62" s="81">
        <v>0</v>
      </c>
      <c r="M62" s="81">
        <v>0</v>
      </c>
      <c r="N62" s="81">
        <v>0</v>
      </c>
    </row>
    <row r="63" spans="1:14">
      <c r="A63" s="81" t="s">
        <v>1180</v>
      </c>
      <c r="B63" s="81" t="s">
        <v>161</v>
      </c>
      <c r="C63" s="82">
        <v>37549</v>
      </c>
      <c r="D63" s="81" t="s">
        <v>99</v>
      </c>
      <c r="E63" s="77" t="s">
        <v>24</v>
      </c>
      <c r="F63" s="81">
        <v>82</v>
      </c>
      <c r="G63" s="81">
        <v>0</v>
      </c>
      <c r="H63" s="81">
        <v>0</v>
      </c>
      <c r="I63" s="81">
        <v>0</v>
      </c>
      <c r="J63" s="81">
        <v>0</v>
      </c>
      <c r="K63" s="81">
        <v>0</v>
      </c>
      <c r="L63" s="81">
        <v>0</v>
      </c>
      <c r="M63" s="81">
        <v>1</v>
      </c>
      <c r="N63" s="81">
        <v>0</v>
      </c>
    </row>
    <row r="64" spans="1:14">
      <c r="A64" s="81" t="s">
        <v>1180</v>
      </c>
      <c r="B64" s="81" t="s">
        <v>102</v>
      </c>
      <c r="C64" s="82">
        <v>37535</v>
      </c>
      <c r="D64" s="81" t="s">
        <v>99</v>
      </c>
      <c r="E64" s="77" t="s">
        <v>19</v>
      </c>
      <c r="F64" s="81">
        <v>89</v>
      </c>
      <c r="G64" s="81">
        <v>1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</row>
    <row r="65" spans="1:14">
      <c r="A65" s="81" t="s">
        <v>1182</v>
      </c>
      <c r="B65" s="81" t="s">
        <v>478</v>
      </c>
      <c r="C65" s="82">
        <v>37418</v>
      </c>
      <c r="D65" s="81" t="s">
        <v>89</v>
      </c>
      <c r="E65" s="77" t="s">
        <v>135</v>
      </c>
      <c r="F65" s="81">
        <v>90</v>
      </c>
      <c r="G65" s="81">
        <v>0</v>
      </c>
      <c r="H65" s="81">
        <v>0</v>
      </c>
      <c r="I65" s="81">
        <v>0</v>
      </c>
      <c r="J65" s="81">
        <v>0</v>
      </c>
      <c r="K65" s="81">
        <v>3</v>
      </c>
      <c r="L65" s="81">
        <v>2</v>
      </c>
      <c r="M65" s="81">
        <v>0</v>
      </c>
      <c r="N65" s="81">
        <v>0</v>
      </c>
    </row>
    <row r="66" spans="1:14">
      <c r="A66" s="81" t="s">
        <v>1182</v>
      </c>
      <c r="B66" s="81" t="s">
        <v>758</v>
      </c>
      <c r="C66" s="82">
        <v>37413</v>
      </c>
      <c r="D66" s="81" t="s">
        <v>89</v>
      </c>
      <c r="E66" s="77" t="s">
        <v>31</v>
      </c>
      <c r="F66" s="81">
        <v>90</v>
      </c>
      <c r="G66" s="81">
        <v>1</v>
      </c>
      <c r="H66" s="81">
        <v>0</v>
      </c>
      <c r="I66" s="81">
        <v>2</v>
      </c>
      <c r="J66" s="81">
        <v>1</v>
      </c>
      <c r="K66" s="81">
        <v>4</v>
      </c>
      <c r="L66" s="81">
        <v>1</v>
      </c>
      <c r="M66" s="81">
        <v>0</v>
      </c>
      <c r="N66" s="81">
        <v>0</v>
      </c>
    </row>
    <row r="67" spans="1:14">
      <c r="A67" s="81" t="s">
        <v>1182</v>
      </c>
      <c r="B67" s="81" t="s">
        <v>168</v>
      </c>
      <c r="C67" s="82">
        <v>37407</v>
      </c>
      <c r="D67" s="81" t="s">
        <v>89</v>
      </c>
      <c r="E67" s="77" t="s">
        <v>22</v>
      </c>
      <c r="F67" s="81">
        <v>90</v>
      </c>
      <c r="G67" s="81">
        <v>0</v>
      </c>
      <c r="H67" s="81">
        <v>1</v>
      </c>
      <c r="I67" s="81">
        <v>2</v>
      </c>
      <c r="J67" s="81">
        <v>1</v>
      </c>
      <c r="K67" s="81">
        <v>1</v>
      </c>
      <c r="L67" s="81">
        <v>0</v>
      </c>
      <c r="M67" s="81">
        <v>0</v>
      </c>
      <c r="N67" s="81">
        <v>0</v>
      </c>
    </row>
    <row r="68" spans="1:14">
      <c r="A68" s="81" t="s">
        <v>1182</v>
      </c>
      <c r="B68" s="81" t="s">
        <v>90</v>
      </c>
      <c r="C68" s="82">
        <v>37401</v>
      </c>
      <c r="D68" s="81" t="s">
        <v>78</v>
      </c>
      <c r="E68" s="77" t="s">
        <v>53</v>
      </c>
      <c r="F68" s="81">
        <v>60</v>
      </c>
      <c r="G68" s="81">
        <v>1</v>
      </c>
      <c r="H68" s="81">
        <v>0</v>
      </c>
      <c r="I68" s="81">
        <v>0</v>
      </c>
      <c r="J68" s="81">
        <v>0</v>
      </c>
      <c r="K68" s="81">
        <v>0</v>
      </c>
      <c r="L68" s="81">
        <v>0</v>
      </c>
      <c r="M68" s="81">
        <v>0</v>
      </c>
      <c r="N68" s="81">
        <v>0</v>
      </c>
    </row>
    <row r="69" spans="1:14">
      <c r="A69" s="81" t="s">
        <v>1182</v>
      </c>
      <c r="B69" s="81" t="s">
        <v>183</v>
      </c>
      <c r="C69" s="82">
        <v>37342</v>
      </c>
      <c r="D69" s="81" t="s">
        <v>78</v>
      </c>
      <c r="E69" s="77" t="s">
        <v>53</v>
      </c>
      <c r="F69" s="81">
        <v>90</v>
      </c>
      <c r="G69" s="81">
        <v>1</v>
      </c>
      <c r="H69" s="81">
        <v>0</v>
      </c>
      <c r="I69" s="81">
        <v>0</v>
      </c>
      <c r="J69" s="81">
        <v>0</v>
      </c>
      <c r="K69" s="81">
        <v>0</v>
      </c>
      <c r="L69" s="81">
        <v>0</v>
      </c>
      <c r="M69" s="81">
        <v>0</v>
      </c>
      <c r="N69" s="81">
        <v>0</v>
      </c>
    </row>
    <row r="70" spans="1:14">
      <c r="A70" s="81" t="s">
        <v>1180</v>
      </c>
      <c r="B70" s="81" t="s">
        <v>102</v>
      </c>
      <c r="C70" s="82">
        <v>38123</v>
      </c>
      <c r="D70" s="81" t="s">
        <v>99</v>
      </c>
      <c r="E70" s="77" t="s">
        <v>68</v>
      </c>
      <c r="F70" s="81">
        <v>90</v>
      </c>
      <c r="G70" s="81">
        <v>0</v>
      </c>
      <c r="H70" s="81">
        <v>0</v>
      </c>
      <c r="I70" s="81">
        <v>0</v>
      </c>
      <c r="J70" s="81">
        <v>0</v>
      </c>
      <c r="K70" s="81">
        <v>0</v>
      </c>
      <c r="L70" s="81">
        <v>0</v>
      </c>
      <c r="M70" s="81">
        <v>1</v>
      </c>
      <c r="N70" s="81">
        <v>0</v>
      </c>
    </row>
    <row r="71" spans="1:14">
      <c r="A71" s="81" t="s">
        <v>1180</v>
      </c>
      <c r="B71" s="81" t="s">
        <v>104</v>
      </c>
      <c r="C71" s="82">
        <v>38115</v>
      </c>
      <c r="D71" s="81" t="s">
        <v>99</v>
      </c>
      <c r="E71" s="77" t="s">
        <v>79</v>
      </c>
      <c r="F71" s="81">
        <v>90</v>
      </c>
      <c r="G71" s="81">
        <v>2</v>
      </c>
      <c r="H71" s="81">
        <v>0</v>
      </c>
      <c r="I71" s="81">
        <v>0</v>
      </c>
      <c r="J71" s="81">
        <v>0</v>
      </c>
      <c r="K71" s="81">
        <v>0</v>
      </c>
      <c r="L71" s="81">
        <v>0</v>
      </c>
      <c r="M71" s="81">
        <v>0</v>
      </c>
      <c r="N71" s="81">
        <v>0</v>
      </c>
    </row>
    <row r="72" spans="1:14">
      <c r="A72" s="81" t="s">
        <v>1180</v>
      </c>
      <c r="B72" s="81" t="s">
        <v>105</v>
      </c>
      <c r="C72" s="82">
        <v>38109</v>
      </c>
      <c r="D72" s="81" t="s">
        <v>99</v>
      </c>
      <c r="E72" s="77" t="s">
        <v>63</v>
      </c>
      <c r="F72" s="81">
        <v>90</v>
      </c>
      <c r="G72" s="81">
        <v>2</v>
      </c>
      <c r="H72" s="81">
        <v>0</v>
      </c>
      <c r="I72" s="81">
        <v>0</v>
      </c>
      <c r="J72" s="81">
        <v>0</v>
      </c>
      <c r="K72" s="81">
        <v>0</v>
      </c>
      <c r="L72" s="81">
        <v>0</v>
      </c>
      <c r="M72" s="81">
        <v>0</v>
      </c>
      <c r="N72" s="81">
        <v>0</v>
      </c>
    </row>
    <row r="73" spans="1:14">
      <c r="A73" s="81" t="s">
        <v>1180</v>
      </c>
      <c r="B73" s="81" t="s">
        <v>106</v>
      </c>
      <c r="C73" s="82">
        <v>38102</v>
      </c>
      <c r="D73" s="81" t="s">
        <v>99</v>
      </c>
      <c r="E73" s="77" t="s">
        <v>107</v>
      </c>
      <c r="F73" s="81">
        <v>90</v>
      </c>
      <c r="G73" s="81">
        <v>0</v>
      </c>
      <c r="H73" s="81">
        <v>0</v>
      </c>
      <c r="I73" s="81">
        <v>0</v>
      </c>
      <c r="J73" s="81">
        <v>0</v>
      </c>
      <c r="K73" s="81">
        <v>0</v>
      </c>
      <c r="L73" s="81">
        <v>0</v>
      </c>
      <c r="M73" s="81">
        <v>1</v>
      </c>
      <c r="N73" s="81">
        <v>0</v>
      </c>
    </row>
    <row r="74" spans="1:14">
      <c r="A74" s="81" t="s">
        <v>1180</v>
      </c>
      <c r="B74" s="81" t="s">
        <v>108</v>
      </c>
      <c r="C74" s="82">
        <v>38095</v>
      </c>
      <c r="D74" s="81" t="s">
        <v>99</v>
      </c>
      <c r="E74" s="77" t="s">
        <v>40</v>
      </c>
      <c r="F74" s="81">
        <v>90</v>
      </c>
      <c r="G74" s="81">
        <v>1</v>
      </c>
      <c r="H74" s="81">
        <v>0</v>
      </c>
      <c r="I74" s="81">
        <v>0</v>
      </c>
      <c r="J74" s="81">
        <v>0</v>
      </c>
      <c r="K74" s="81">
        <v>0</v>
      </c>
      <c r="L74" s="81">
        <v>0</v>
      </c>
      <c r="M74" s="81">
        <v>0</v>
      </c>
      <c r="N74" s="81">
        <v>0</v>
      </c>
    </row>
    <row r="75" spans="1:14">
      <c r="A75" s="81" t="s">
        <v>1180</v>
      </c>
      <c r="B75" s="81" t="s">
        <v>161</v>
      </c>
      <c r="C75" s="82">
        <v>38088</v>
      </c>
      <c r="D75" s="81" t="s">
        <v>99</v>
      </c>
      <c r="E75" s="77" t="s">
        <v>82</v>
      </c>
      <c r="F75" s="81">
        <v>81</v>
      </c>
      <c r="G75" s="81">
        <v>1</v>
      </c>
      <c r="H75" s="81">
        <v>0</v>
      </c>
      <c r="I75" s="81">
        <v>0</v>
      </c>
      <c r="J75" s="81">
        <v>0</v>
      </c>
      <c r="K75" s="81">
        <v>0</v>
      </c>
      <c r="L75" s="81">
        <v>0</v>
      </c>
      <c r="M75" s="81">
        <v>0</v>
      </c>
      <c r="N75" s="81">
        <v>0</v>
      </c>
    </row>
    <row r="76" spans="1:14">
      <c r="A76" s="81" t="s">
        <v>1180</v>
      </c>
      <c r="B76" s="81" t="s">
        <v>111</v>
      </c>
      <c r="C76" s="82">
        <v>38081</v>
      </c>
      <c r="D76" s="81" t="s">
        <v>99</v>
      </c>
      <c r="E76" s="77" t="s">
        <v>22</v>
      </c>
      <c r="F76" s="81">
        <v>90</v>
      </c>
      <c r="G76" s="81">
        <v>0</v>
      </c>
      <c r="H76" s="81">
        <v>0</v>
      </c>
      <c r="I76" s="81">
        <v>0</v>
      </c>
      <c r="J76" s="81">
        <v>0</v>
      </c>
      <c r="K76" s="81">
        <v>0</v>
      </c>
      <c r="L76" s="81">
        <v>0</v>
      </c>
      <c r="M76" s="81">
        <v>0</v>
      </c>
      <c r="N76" s="81">
        <v>0</v>
      </c>
    </row>
    <row r="77" spans="1:14">
      <c r="A77" s="81" t="s">
        <v>1180</v>
      </c>
      <c r="B77" s="81" t="s">
        <v>112</v>
      </c>
      <c r="C77" s="82">
        <v>38074</v>
      </c>
      <c r="D77" s="81" t="s">
        <v>99</v>
      </c>
      <c r="E77" s="77" t="s">
        <v>158</v>
      </c>
      <c r="F77" s="81">
        <v>90</v>
      </c>
      <c r="G77" s="81">
        <v>0</v>
      </c>
      <c r="H77" s="81">
        <v>0</v>
      </c>
      <c r="I77" s="81">
        <v>0</v>
      </c>
      <c r="J77" s="81">
        <v>0</v>
      </c>
      <c r="K77" s="81">
        <v>0</v>
      </c>
      <c r="L77" s="81">
        <v>0</v>
      </c>
      <c r="M77" s="81">
        <v>0</v>
      </c>
      <c r="N77" s="81">
        <v>0</v>
      </c>
    </row>
    <row r="78" spans="1:14">
      <c r="A78" s="81" t="s">
        <v>1180</v>
      </c>
      <c r="B78" s="81" t="s">
        <v>639</v>
      </c>
      <c r="C78" s="82">
        <v>38071</v>
      </c>
      <c r="D78" s="81" t="s">
        <v>42</v>
      </c>
      <c r="E78" s="77" t="s">
        <v>209</v>
      </c>
      <c r="F78" s="81">
        <f>90-52</f>
        <v>38</v>
      </c>
      <c r="G78" s="81">
        <v>0</v>
      </c>
      <c r="H78" s="81">
        <v>0</v>
      </c>
      <c r="I78" s="81">
        <v>0</v>
      </c>
      <c r="J78" s="81">
        <v>0</v>
      </c>
      <c r="K78" s="81">
        <v>0</v>
      </c>
      <c r="L78" s="81">
        <v>0</v>
      </c>
      <c r="M78" s="81">
        <v>0</v>
      </c>
      <c r="N78" s="81">
        <v>0</v>
      </c>
    </row>
    <row r="79" spans="1:14">
      <c r="A79" s="81" t="s">
        <v>1180</v>
      </c>
      <c r="B79" s="81" t="s">
        <v>119</v>
      </c>
      <c r="C79" s="82">
        <v>38067</v>
      </c>
      <c r="D79" s="81" t="s">
        <v>99</v>
      </c>
      <c r="E79" s="77" t="s">
        <v>1143</v>
      </c>
      <c r="F79" s="81">
        <v>90</v>
      </c>
      <c r="G79" s="81">
        <v>1</v>
      </c>
      <c r="H79" s="81">
        <v>0</v>
      </c>
      <c r="I79" s="81">
        <v>0</v>
      </c>
      <c r="J79" s="81">
        <v>0</v>
      </c>
      <c r="K79" s="81">
        <v>0</v>
      </c>
      <c r="L79" s="81">
        <v>0</v>
      </c>
      <c r="M79" s="81">
        <v>0</v>
      </c>
      <c r="N79" s="81">
        <v>0</v>
      </c>
    </row>
    <row r="80" spans="1:14">
      <c r="A80" s="81" t="s">
        <v>1180</v>
      </c>
      <c r="B80" s="81" t="s">
        <v>134</v>
      </c>
      <c r="C80" s="82">
        <v>38060</v>
      </c>
      <c r="D80" s="81" t="s">
        <v>99</v>
      </c>
      <c r="E80" s="77" t="s">
        <v>68</v>
      </c>
      <c r="F80" s="81">
        <v>88</v>
      </c>
      <c r="G80" s="81">
        <v>1</v>
      </c>
      <c r="H80" s="81">
        <v>0</v>
      </c>
      <c r="I80" s="81">
        <v>0</v>
      </c>
      <c r="J80" s="81">
        <v>0</v>
      </c>
      <c r="K80" s="81">
        <v>0</v>
      </c>
      <c r="L80" s="81">
        <v>0</v>
      </c>
      <c r="M80" s="81">
        <v>0</v>
      </c>
      <c r="N80" s="81">
        <v>0</v>
      </c>
    </row>
    <row r="81" spans="1:14">
      <c r="A81" s="81" t="s">
        <v>1180</v>
      </c>
      <c r="B81" s="81" t="s">
        <v>636</v>
      </c>
      <c r="C81" s="82">
        <v>38057</v>
      </c>
      <c r="D81" s="81" t="s">
        <v>42</v>
      </c>
      <c r="E81" s="77" t="s">
        <v>430</v>
      </c>
      <c r="F81" s="81">
        <v>90</v>
      </c>
      <c r="G81" s="81">
        <v>0</v>
      </c>
      <c r="H81" s="81">
        <v>0</v>
      </c>
      <c r="I81" s="81">
        <v>0</v>
      </c>
      <c r="J81" s="81">
        <v>0</v>
      </c>
      <c r="K81" s="81">
        <v>0</v>
      </c>
      <c r="L81" s="81">
        <v>0</v>
      </c>
      <c r="M81" s="81">
        <v>0</v>
      </c>
      <c r="N81" s="81">
        <v>0</v>
      </c>
    </row>
    <row r="82" spans="1:14">
      <c r="A82" s="81" t="s">
        <v>1180</v>
      </c>
      <c r="B82" s="81" t="s">
        <v>459</v>
      </c>
      <c r="C82" s="82">
        <v>38053</v>
      </c>
      <c r="D82" s="81" t="s">
        <v>99</v>
      </c>
      <c r="E82" s="77" t="s">
        <v>69</v>
      </c>
      <c r="F82" s="81">
        <v>90</v>
      </c>
      <c r="G82" s="81">
        <v>1</v>
      </c>
      <c r="H82" s="81">
        <v>0</v>
      </c>
      <c r="I82" s="81">
        <v>0</v>
      </c>
      <c r="J82" s="81">
        <v>0</v>
      </c>
      <c r="K82" s="81">
        <v>0</v>
      </c>
      <c r="L82" s="81">
        <v>0</v>
      </c>
      <c r="M82" s="81">
        <v>0</v>
      </c>
      <c r="N82" s="81">
        <v>0</v>
      </c>
    </row>
    <row r="83" spans="1:14">
      <c r="A83" s="81" t="s">
        <v>1180</v>
      </c>
      <c r="B83" s="81" t="s">
        <v>1074</v>
      </c>
      <c r="C83" s="82">
        <v>38049</v>
      </c>
      <c r="D83" s="81" t="s">
        <v>42</v>
      </c>
      <c r="E83" s="77" t="s">
        <v>24</v>
      </c>
      <c r="F83" s="81">
        <v>46</v>
      </c>
      <c r="G83" s="81">
        <v>0</v>
      </c>
      <c r="H83" s="81">
        <v>0</v>
      </c>
      <c r="I83" s="81">
        <v>0</v>
      </c>
      <c r="J83" s="81">
        <v>0</v>
      </c>
      <c r="K83" s="81">
        <v>0</v>
      </c>
      <c r="L83" s="81">
        <v>0</v>
      </c>
      <c r="M83" s="81">
        <v>0</v>
      </c>
      <c r="N83" s="81">
        <v>0</v>
      </c>
    </row>
    <row r="84" spans="1:14">
      <c r="A84" s="81" t="s">
        <v>1180</v>
      </c>
      <c r="B84" s="81" t="s">
        <v>120</v>
      </c>
      <c r="C84" s="82">
        <v>38046</v>
      </c>
      <c r="D84" s="81" t="s">
        <v>99</v>
      </c>
      <c r="E84" s="77" t="s">
        <v>64</v>
      </c>
      <c r="F84" s="81">
        <v>90</v>
      </c>
      <c r="G84" s="81">
        <v>0</v>
      </c>
      <c r="H84" s="81">
        <v>0</v>
      </c>
      <c r="I84" s="81">
        <v>0</v>
      </c>
      <c r="J84" s="81">
        <v>0</v>
      </c>
      <c r="K84" s="81">
        <v>0</v>
      </c>
      <c r="L84" s="81">
        <v>0</v>
      </c>
      <c r="M84" s="81">
        <v>0</v>
      </c>
      <c r="N84" s="81">
        <v>0</v>
      </c>
    </row>
    <row r="85" spans="1:14">
      <c r="A85" s="81" t="s">
        <v>1180</v>
      </c>
      <c r="B85" s="81" t="s">
        <v>953</v>
      </c>
      <c r="C85" s="82">
        <v>38043</v>
      </c>
      <c r="D85" s="81" t="s">
        <v>42</v>
      </c>
      <c r="E85" s="77" t="s">
        <v>67</v>
      </c>
      <c r="F85" s="81">
        <v>83</v>
      </c>
      <c r="G85" s="81">
        <v>1</v>
      </c>
      <c r="H85" s="81">
        <v>0</v>
      </c>
      <c r="I85" s="81">
        <v>0</v>
      </c>
      <c r="J85" s="81">
        <v>0</v>
      </c>
      <c r="K85" s="81">
        <v>0</v>
      </c>
      <c r="L85" s="81">
        <v>0</v>
      </c>
      <c r="M85" s="81">
        <v>0</v>
      </c>
      <c r="N85" s="81">
        <v>0</v>
      </c>
    </row>
    <row r="86" spans="1:14">
      <c r="A86" s="81" t="s">
        <v>1180</v>
      </c>
      <c r="B86" s="81" t="s">
        <v>121</v>
      </c>
      <c r="C86" s="82">
        <v>38039</v>
      </c>
      <c r="D86" s="81" t="s">
        <v>99</v>
      </c>
      <c r="E86" s="77" t="s">
        <v>22</v>
      </c>
      <c r="F86" s="81">
        <v>90</v>
      </c>
      <c r="G86" s="81">
        <v>0</v>
      </c>
      <c r="H86" s="81">
        <v>0</v>
      </c>
      <c r="I86" s="81">
        <v>0</v>
      </c>
      <c r="J86" s="81">
        <v>0</v>
      </c>
      <c r="K86" s="81">
        <v>0</v>
      </c>
      <c r="L86" s="81">
        <v>0</v>
      </c>
      <c r="M86" s="81">
        <v>0</v>
      </c>
      <c r="N86" s="81">
        <v>0</v>
      </c>
    </row>
    <row r="87" spans="1:14">
      <c r="A87" s="81" t="s">
        <v>1180</v>
      </c>
      <c r="B87" s="81" t="s">
        <v>146</v>
      </c>
      <c r="C87" s="82">
        <v>38032</v>
      </c>
      <c r="D87" s="81" t="s">
        <v>99</v>
      </c>
      <c r="E87" s="77" t="s">
        <v>33</v>
      </c>
      <c r="F87" s="81">
        <v>90</v>
      </c>
      <c r="G87" s="81">
        <v>0</v>
      </c>
      <c r="H87" s="81">
        <v>0</v>
      </c>
      <c r="I87" s="81">
        <v>0</v>
      </c>
      <c r="J87" s="81">
        <v>0</v>
      </c>
      <c r="K87" s="81">
        <v>0</v>
      </c>
      <c r="L87" s="81">
        <v>0</v>
      </c>
      <c r="M87" s="81">
        <v>1</v>
      </c>
      <c r="N87" s="81">
        <v>0</v>
      </c>
    </row>
    <row r="88" spans="1:14">
      <c r="A88" s="81" t="s">
        <v>1180</v>
      </c>
      <c r="B88" s="81" t="s">
        <v>127</v>
      </c>
      <c r="C88" s="82">
        <v>37990</v>
      </c>
      <c r="D88" s="81" t="s">
        <v>99</v>
      </c>
      <c r="E88" s="77" t="s">
        <v>158</v>
      </c>
      <c r="F88" s="81">
        <v>0</v>
      </c>
      <c r="G88" s="81"/>
      <c r="H88" s="81"/>
      <c r="I88" s="81"/>
      <c r="J88" s="81"/>
      <c r="K88" s="81"/>
      <c r="L88" s="81"/>
      <c r="M88" s="81"/>
      <c r="N88" s="81"/>
    </row>
    <row r="89" spans="1:14">
      <c r="A89" s="81" t="s">
        <v>1180</v>
      </c>
      <c r="B89" s="81" t="s">
        <v>160</v>
      </c>
      <c r="C89" s="82">
        <v>37976</v>
      </c>
      <c r="D89" s="81" t="s">
        <v>99</v>
      </c>
      <c r="E89" s="77" t="s">
        <v>425</v>
      </c>
      <c r="F89" s="81">
        <v>90</v>
      </c>
      <c r="G89" s="81">
        <v>0</v>
      </c>
      <c r="H89" s="81">
        <v>0</v>
      </c>
      <c r="I89" s="81">
        <v>0</v>
      </c>
      <c r="J89" s="81">
        <v>0</v>
      </c>
      <c r="K89" s="81">
        <v>0</v>
      </c>
      <c r="L89" s="81">
        <v>0</v>
      </c>
      <c r="M89" s="81">
        <v>0</v>
      </c>
      <c r="N89" s="81">
        <v>0</v>
      </c>
    </row>
    <row r="90" spans="1:14">
      <c r="A90" s="81" t="s">
        <v>1180</v>
      </c>
      <c r="B90" s="81" t="s">
        <v>147</v>
      </c>
      <c r="C90" s="82">
        <v>37969</v>
      </c>
      <c r="D90" s="81" t="s">
        <v>99</v>
      </c>
      <c r="E90" s="77" t="s">
        <v>74</v>
      </c>
      <c r="F90" s="81">
        <v>90</v>
      </c>
      <c r="G90" s="81">
        <v>1</v>
      </c>
      <c r="H90" s="81">
        <v>0</v>
      </c>
      <c r="I90" s="81">
        <v>0</v>
      </c>
      <c r="J90" s="81">
        <v>0</v>
      </c>
      <c r="K90" s="81">
        <v>0</v>
      </c>
      <c r="L90" s="81">
        <v>0</v>
      </c>
      <c r="M90" s="81">
        <v>0</v>
      </c>
      <c r="N90" s="81">
        <v>0</v>
      </c>
    </row>
    <row r="91" spans="1:14">
      <c r="A91" s="81" t="s">
        <v>1180</v>
      </c>
      <c r="B91" s="81" t="s">
        <v>467</v>
      </c>
      <c r="C91" s="82">
        <v>37962</v>
      </c>
      <c r="D91" s="81" t="s">
        <v>99</v>
      </c>
      <c r="E91" s="77" t="s">
        <v>31</v>
      </c>
      <c r="F91" s="81">
        <v>90</v>
      </c>
      <c r="G91" s="81">
        <v>0</v>
      </c>
      <c r="H91" s="81">
        <v>0</v>
      </c>
      <c r="I91" s="81">
        <v>0</v>
      </c>
      <c r="J91" s="81">
        <v>0</v>
      </c>
      <c r="K91" s="81">
        <v>0</v>
      </c>
      <c r="L91" s="81">
        <v>0</v>
      </c>
      <c r="M91" s="81">
        <v>0</v>
      </c>
      <c r="N91" s="81">
        <v>0</v>
      </c>
    </row>
    <row r="92" spans="1:14">
      <c r="A92" s="81" t="s">
        <v>1180</v>
      </c>
      <c r="B92" s="81" t="s">
        <v>155</v>
      </c>
      <c r="C92" s="82">
        <v>37958</v>
      </c>
      <c r="D92" s="81" t="s">
        <v>99</v>
      </c>
      <c r="E92" s="77" t="s">
        <v>82</v>
      </c>
      <c r="F92" s="81">
        <v>90</v>
      </c>
      <c r="G92" s="81">
        <v>1</v>
      </c>
      <c r="H92" s="81">
        <v>0</v>
      </c>
      <c r="I92" s="81">
        <v>0</v>
      </c>
      <c r="J92" s="81">
        <v>0</v>
      </c>
      <c r="K92" s="81">
        <v>0</v>
      </c>
      <c r="L92" s="81">
        <v>0</v>
      </c>
      <c r="M92" s="81">
        <v>0</v>
      </c>
      <c r="N92" s="81">
        <v>0</v>
      </c>
    </row>
    <row r="93" spans="1:14">
      <c r="A93" s="81" t="s">
        <v>1180</v>
      </c>
      <c r="B93" s="81" t="s">
        <v>128</v>
      </c>
      <c r="C93" s="82">
        <v>37955</v>
      </c>
      <c r="D93" s="81" t="s">
        <v>99</v>
      </c>
      <c r="E93" s="77" t="s">
        <v>63</v>
      </c>
      <c r="F93" s="81">
        <v>85</v>
      </c>
      <c r="G93" s="81">
        <v>0</v>
      </c>
      <c r="H93" s="81">
        <v>0</v>
      </c>
      <c r="I93" s="81">
        <v>0</v>
      </c>
      <c r="J93" s="81">
        <v>0</v>
      </c>
      <c r="K93" s="81">
        <v>0</v>
      </c>
      <c r="L93" s="81">
        <v>0</v>
      </c>
      <c r="M93" s="81">
        <v>0</v>
      </c>
      <c r="N93" s="81">
        <v>0</v>
      </c>
    </row>
    <row r="94" spans="1:14">
      <c r="A94" s="81" t="s">
        <v>1180</v>
      </c>
      <c r="B94" s="81" t="s">
        <v>130</v>
      </c>
      <c r="C94" s="82">
        <v>37947</v>
      </c>
      <c r="D94" s="81" t="s">
        <v>99</v>
      </c>
      <c r="E94" s="77" t="s">
        <v>24</v>
      </c>
      <c r="F94" s="81">
        <v>90</v>
      </c>
      <c r="G94" s="81">
        <v>1</v>
      </c>
      <c r="H94" s="81">
        <v>0</v>
      </c>
      <c r="I94" s="81">
        <v>0</v>
      </c>
      <c r="J94" s="81">
        <v>0</v>
      </c>
      <c r="K94" s="81">
        <v>0</v>
      </c>
      <c r="L94" s="81">
        <v>0</v>
      </c>
      <c r="M94" s="81">
        <v>0</v>
      </c>
      <c r="N94" s="81">
        <v>0</v>
      </c>
    </row>
    <row r="95" spans="1:14">
      <c r="A95" s="81" t="s">
        <v>1180</v>
      </c>
      <c r="B95" s="81" t="s">
        <v>132</v>
      </c>
      <c r="C95" s="82">
        <v>37934</v>
      </c>
      <c r="D95" s="81" t="s">
        <v>99</v>
      </c>
      <c r="E95" s="77" t="s">
        <v>103</v>
      </c>
      <c r="F95" s="81">
        <v>90</v>
      </c>
      <c r="G95" s="81">
        <v>1</v>
      </c>
      <c r="H95" s="81">
        <v>0</v>
      </c>
      <c r="I95" s="81">
        <v>0</v>
      </c>
      <c r="J95" s="81">
        <v>0</v>
      </c>
      <c r="K95" s="81">
        <v>0</v>
      </c>
      <c r="L95" s="81">
        <v>0</v>
      </c>
      <c r="M95" s="81">
        <v>0</v>
      </c>
      <c r="N95" s="81">
        <v>0</v>
      </c>
    </row>
    <row r="96" spans="1:14">
      <c r="A96" s="81" t="s">
        <v>1180</v>
      </c>
      <c r="B96" s="81" t="s">
        <v>673</v>
      </c>
      <c r="C96" s="82">
        <v>37931</v>
      </c>
      <c r="D96" s="81" t="s">
        <v>42</v>
      </c>
      <c r="E96" s="77" t="s">
        <v>38</v>
      </c>
      <c r="F96" s="81">
        <f>90-70</f>
        <v>20</v>
      </c>
      <c r="G96" s="81">
        <v>0</v>
      </c>
      <c r="H96" s="81">
        <v>0</v>
      </c>
      <c r="I96" s="81">
        <v>0</v>
      </c>
      <c r="J96" s="81">
        <v>0</v>
      </c>
      <c r="K96" s="81">
        <v>0</v>
      </c>
      <c r="L96" s="81">
        <v>0</v>
      </c>
      <c r="M96" s="81">
        <v>0</v>
      </c>
      <c r="N96" s="81">
        <v>0</v>
      </c>
    </row>
    <row r="97" spans="1:14">
      <c r="A97" s="81" t="s">
        <v>1180</v>
      </c>
      <c r="B97" s="81" t="s">
        <v>138</v>
      </c>
      <c r="C97" s="82">
        <v>37927</v>
      </c>
      <c r="D97" s="81" t="s">
        <v>99</v>
      </c>
      <c r="E97" s="77" t="s">
        <v>1183</v>
      </c>
      <c r="F97" s="81">
        <v>90</v>
      </c>
      <c r="G97" s="81">
        <v>0</v>
      </c>
      <c r="H97" s="81">
        <v>0</v>
      </c>
      <c r="I97" s="81">
        <v>0</v>
      </c>
      <c r="J97" s="81">
        <v>0</v>
      </c>
      <c r="K97" s="81">
        <v>0</v>
      </c>
      <c r="L97" s="81">
        <v>0</v>
      </c>
      <c r="M97" s="81">
        <v>0</v>
      </c>
      <c r="N97" s="81">
        <v>0</v>
      </c>
    </row>
    <row r="98" spans="1:14">
      <c r="A98" s="81" t="s">
        <v>1180</v>
      </c>
      <c r="B98" s="81" t="s">
        <v>117</v>
      </c>
      <c r="C98" s="82">
        <v>37923</v>
      </c>
      <c r="D98" s="81" t="s">
        <v>99</v>
      </c>
      <c r="E98" s="77" t="s">
        <v>82</v>
      </c>
      <c r="F98" s="81">
        <v>90</v>
      </c>
      <c r="G98" s="81">
        <v>1</v>
      </c>
      <c r="H98" s="81">
        <v>0</v>
      </c>
      <c r="I98" s="81">
        <v>0</v>
      </c>
      <c r="J98" s="81">
        <v>0</v>
      </c>
      <c r="K98" s="81">
        <v>0</v>
      </c>
      <c r="L98" s="81">
        <v>0</v>
      </c>
      <c r="M98" s="81">
        <v>0</v>
      </c>
      <c r="N98" s="81">
        <v>0</v>
      </c>
    </row>
    <row r="99" spans="1:14">
      <c r="A99" s="81" t="s">
        <v>1180</v>
      </c>
      <c r="B99" s="81" t="s">
        <v>464</v>
      </c>
      <c r="C99" s="82">
        <v>37920</v>
      </c>
      <c r="D99" s="81" t="s">
        <v>99</v>
      </c>
      <c r="E99" s="77" t="s">
        <v>425</v>
      </c>
      <c r="F99" s="81">
        <v>90</v>
      </c>
      <c r="G99" s="81">
        <v>0</v>
      </c>
      <c r="H99" s="81">
        <v>0</v>
      </c>
      <c r="I99" s="81">
        <v>0</v>
      </c>
      <c r="J99" s="81">
        <v>0</v>
      </c>
      <c r="K99" s="81">
        <v>0</v>
      </c>
      <c r="L99" s="81">
        <v>0</v>
      </c>
      <c r="M99" s="81">
        <v>0</v>
      </c>
      <c r="N99" s="81">
        <v>0</v>
      </c>
    </row>
    <row r="100" spans="1:14">
      <c r="A100" s="81" t="s">
        <v>1180</v>
      </c>
      <c r="B100" s="81" t="s">
        <v>139</v>
      </c>
      <c r="C100" s="82">
        <v>37913</v>
      </c>
      <c r="D100" s="81" t="s">
        <v>99</v>
      </c>
      <c r="E100" s="77" t="s">
        <v>85</v>
      </c>
      <c r="F100" s="81">
        <v>90</v>
      </c>
      <c r="G100" s="81">
        <v>1</v>
      </c>
      <c r="H100" s="81">
        <v>0</v>
      </c>
      <c r="I100" s="81">
        <v>0</v>
      </c>
      <c r="J100" s="81">
        <v>0</v>
      </c>
      <c r="K100" s="81">
        <v>0</v>
      </c>
      <c r="L100" s="81">
        <v>0</v>
      </c>
      <c r="M100" s="81">
        <v>0</v>
      </c>
      <c r="N100" s="81">
        <v>0</v>
      </c>
    </row>
    <row r="101" spans="1:14">
      <c r="A101" s="81" t="s">
        <v>1180</v>
      </c>
      <c r="B101" s="81" t="s">
        <v>726</v>
      </c>
      <c r="C101" s="82">
        <v>37909</v>
      </c>
      <c r="D101" s="81" t="s">
        <v>42</v>
      </c>
      <c r="E101" s="77" t="s">
        <v>68</v>
      </c>
      <c r="F101" s="81">
        <v>80</v>
      </c>
      <c r="G101" s="81">
        <v>3</v>
      </c>
      <c r="H101" s="81">
        <v>0</v>
      </c>
      <c r="I101" s="81">
        <v>0</v>
      </c>
      <c r="J101" s="81">
        <v>0</v>
      </c>
      <c r="K101" s="81">
        <v>0</v>
      </c>
      <c r="L101" s="81">
        <v>0</v>
      </c>
      <c r="M101" s="81">
        <v>0</v>
      </c>
      <c r="N101" s="81">
        <v>0</v>
      </c>
    </row>
    <row r="102" spans="1:14">
      <c r="A102" s="81" t="s">
        <v>1180</v>
      </c>
      <c r="B102" s="81" t="s">
        <v>141</v>
      </c>
      <c r="C102" s="82">
        <v>37899</v>
      </c>
      <c r="D102" s="81" t="s">
        <v>99</v>
      </c>
      <c r="E102" s="77" t="s">
        <v>22</v>
      </c>
      <c r="F102" s="81">
        <v>90</v>
      </c>
      <c r="G102" s="81">
        <v>0</v>
      </c>
      <c r="H102" s="81">
        <v>0</v>
      </c>
      <c r="I102" s="81">
        <v>0</v>
      </c>
      <c r="J102" s="81">
        <v>0</v>
      </c>
      <c r="K102" s="81">
        <v>0</v>
      </c>
      <c r="L102" s="81">
        <v>0</v>
      </c>
      <c r="M102" s="81">
        <v>0</v>
      </c>
      <c r="N102" s="81">
        <v>0</v>
      </c>
    </row>
    <row r="103" spans="1:14">
      <c r="A103" s="81" t="s">
        <v>1180</v>
      </c>
      <c r="B103" s="81" t="s">
        <v>142</v>
      </c>
      <c r="C103" s="82">
        <v>37892</v>
      </c>
      <c r="D103" s="81" t="s">
        <v>99</v>
      </c>
      <c r="E103" s="77" t="s">
        <v>158</v>
      </c>
      <c r="F103" s="81">
        <v>90</v>
      </c>
      <c r="G103" s="81">
        <v>0</v>
      </c>
      <c r="H103" s="81">
        <v>0</v>
      </c>
      <c r="I103" s="81">
        <v>0</v>
      </c>
      <c r="J103" s="81">
        <v>0</v>
      </c>
      <c r="K103" s="81">
        <v>0</v>
      </c>
      <c r="L103" s="81">
        <v>0</v>
      </c>
      <c r="M103" s="81">
        <v>0</v>
      </c>
      <c r="N103" s="81">
        <v>0</v>
      </c>
    </row>
    <row r="104" spans="1:14">
      <c r="A104" s="81" t="s">
        <v>1180</v>
      </c>
      <c r="B104" s="81" t="s">
        <v>727</v>
      </c>
      <c r="C104" s="82">
        <v>37888</v>
      </c>
      <c r="D104" s="81" t="s">
        <v>42</v>
      </c>
      <c r="E104" s="77" t="s">
        <v>38</v>
      </c>
      <c r="F104" s="81">
        <v>90</v>
      </c>
      <c r="G104" s="81">
        <v>0</v>
      </c>
      <c r="H104" s="81">
        <v>0</v>
      </c>
      <c r="I104" s="81">
        <v>0</v>
      </c>
      <c r="J104" s="81">
        <v>0</v>
      </c>
      <c r="K104" s="81">
        <v>0</v>
      </c>
      <c r="L104" s="81">
        <v>0</v>
      </c>
      <c r="M104" s="81">
        <v>0</v>
      </c>
      <c r="N104" s="81">
        <v>0</v>
      </c>
    </row>
    <row r="105" spans="1:14">
      <c r="A105" s="81" t="s">
        <v>1180</v>
      </c>
      <c r="B105" s="81" t="s">
        <v>143</v>
      </c>
      <c r="C105" s="82">
        <v>37885</v>
      </c>
      <c r="D105" s="81" t="s">
        <v>99</v>
      </c>
      <c r="E105" s="77" t="s">
        <v>22</v>
      </c>
      <c r="F105" s="81">
        <v>90</v>
      </c>
      <c r="G105" s="81">
        <v>0</v>
      </c>
      <c r="H105" s="81">
        <v>0</v>
      </c>
      <c r="I105" s="81">
        <v>0</v>
      </c>
      <c r="J105" s="81">
        <v>0</v>
      </c>
      <c r="K105" s="81">
        <v>0</v>
      </c>
      <c r="L105" s="81">
        <v>0</v>
      </c>
      <c r="M105" s="81">
        <v>0</v>
      </c>
      <c r="N105" s="81">
        <v>0</v>
      </c>
    </row>
    <row r="106" spans="1:14">
      <c r="A106" s="81" t="s">
        <v>1180</v>
      </c>
      <c r="B106" s="81" t="s">
        <v>144</v>
      </c>
      <c r="C106" s="82">
        <v>37878</v>
      </c>
      <c r="D106" s="81" t="s">
        <v>99</v>
      </c>
      <c r="E106" s="77" t="s">
        <v>194</v>
      </c>
      <c r="F106" s="81">
        <v>90</v>
      </c>
      <c r="G106" s="81">
        <v>0</v>
      </c>
      <c r="H106" s="81">
        <v>0</v>
      </c>
      <c r="I106" s="81">
        <v>0</v>
      </c>
      <c r="J106" s="81">
        <v>0</v>
      </c>
      <c r="K106" s="81">
        <v>0</v>
      </c>
      <c r="L106" s="81">
        <v>0</v>
      </c>
      <c r="M106" s="81">
        <v>0</v>
      </c>
      <c r="N106" s="81">
        <v>0</v>
      </c>
    </row>
    <row r="107" spans="1:14">
      <c r="A107" s="81" t="s">
        <v>1180</v>
      </c>
      <c r="B107" s="81" t="s">
        <v>124</v>
      </c>
      <c r="C107" s="82">
        <v>37867</v>
      </c>
      <c r="D107" s="81" t="s">
        <v>99</v>
      </c>
      <c r="E107" s="77" t="s">
        <v>19</v>
      </c>
      <c r="F107" s="81">
        <v>90</v>
      </c>
      <c r="G107" s="81">
        <v>1</v>
      </c>
      <c r="H107" s="81">
        <v>0</v>
      </c>
      <c r="I107" s="81">
        <v>0</v>
      </c>
      <c r="J107" s="81">
        <v>0</v>
      </c>
      <c r="K107" s="81">
        <v>0</v>
      </c>
      <c r="L107" s="81">
        <v>0</v>
      </c>
      <c r="M107" s="81">
        <v>0</v>
      </c>
      <c r="N107" s="81">
        <v>0</v>
      </c>
    </row>
    <row r="108" spans="1:14">
      <c r="A108" s="81" t="s">
        <v>1180</v>
      </c>
      <c r="B108" s="81" t="s">
        <v>125</v>
      </c>
      <c r="C108" s="82">
        <v>37864</v>
      </c>
      <c r="D108" s="81" t="s">
        <v>99</v>
      </c>
      <c r="E108" s="77" t="s">
        <v>85</v>
      </c>
      <c r="F108" s="81">
        <v>90</v>
      </c>
      <c r="G108" s="81">
        <v>1</v>
      </c>
      <c r="H108" s="81">
        <v>0</v>
      </c>
      <c r="I108" s="81">
        <v>0</v>
      </c>
      <c r="J108" s="81">
        <v>0</v>
      </c>
      <c r="K108" s="81">
        <v>0</v>
      </c>
      <c r="L108" s="81">
        <v>0</v>
      </c>
      <c r="M108" s="81">
        <v>0</v>
      </c>
      <c r="N108" s="81">
        <v>0</v>
      </c>
    </row>
    <row r="109" spans="1:14">
      <c r="A109" s="81" t="s">
        <v>97</v>
      </c>
      <c r="B109" s="81" t="s">
        <v>130</v>
      </c>
      <c r="C109" s="82">
        <v>38500</v>
      </c>
      <c r="D109" s="81" t="s">
        <v>99</v>
      </c>
      <c r="E109" s="77" t="s">
        <v>33</v>
      </c>
      <c r="F109" s="81">
        <v>90</v>
      </c>
      <c r="G109" s="81">
        <v>0</v>
      </c>
      <c r="H109" s="81">
        <v>0</v>
      </c>
      <c r="I109" s="81">
        <v>6</v>
      </c>
      <c r="J109" s="81">
        <v>4</v>
      </c>
      <c r="K109" s="81">
        <v>1</v>
      </c>
      <c r="L109" s="81">
        <v>2</v>
      </c>
      <c r="M109" s="81">
        <v>0</v>
      </c>
      <c r="N109" s="81">
        <v>0</v>
      </c>
    </row>
    <row r="110" spans="1:14">
      <c r="A110" s="81" t="s">
        <v>97</v>
      </c>
      <c r="B110" s="81" t="s">
        <v>108</v>
      </c>
      <c r="C110" s="82">
        <v>38494</v>
      </c>
      <c r="D110" s="81" t="s">
        <v>99</v>
      </c>
      <c r="E110" s="77" t="s">
        <v>131</v>
      </c>
      <c r="F110" s="81">
        <v>90</v>
      </c>
      <c r="G110" s="81">
        <v>0</v>
      </c>
      <c r="H110" s="81">
        <v>0</v>
      </c>
      <c r="I110" s="81">
        <v>5</v>
      </c>
      <c r="J110" s="81">
        <v>2</v>
      </c>
      <c r="K110" s="81">
        <v>1</v>
      </c>
      <c r="L110" s="81">
        <v>1</v>
      </c>
      <c r="M110" s="81">
        <v>0</v>
      </c>
      <c r="N110" s="81">
        <v>0</v>
      </c>
    </row>
    <row r="111" spans="1:14">
      <c r="A111" s="81" t="s">
        <v>97</v>
      </c>
      <c r="B111" s="81" t="s">
        <v>145</v>
      </c>
      <c r="C111" s="82">
        <v>38486</v>
      </c>
      <c r="D111" s="81" t="s">
        <v>99</v>
      </c>
      <c r="E111" s="77" t="s">
        <v>22</v>
      </c>
      <c r="F111" s="81">
        <v>90</v>
      </c>
      <c r="G111" s="81">
        <v>1</v>
      </c>
      <c r="H111" s="81">
        <v>0</v>
      </c>
      <c r="I111" s="81">
        <v>4</v>
      </c>
      <c r="J111" s="81">
        <v>2</v>
      </c>
      <c r="K111" s="81">
        <v>0</v>
      </c>
      <c r="L111" s="81">
        <v>1</v>
      </c>
      <c r="M111" s="81">
        <v>0</v>
      </c>
      <c r="N111" s="81">
        <v>0</v>
      </c>
    </row>
    <row r="112" spans="1:14">
      <c r="A112" s="81" t="s">
        <v>97</v>
      </c>
      <c r="B112" s="81" t="s">
        <v>119</v>
      </c>
      <c r="C112" s="82">
        <v>38480</v>
      </c>
      <c r="D112" s="81" t="s">
        <v>99</v>
      </c>
      <c r="E112" s="77" t="s">
        <v>82</v>
      </c>
      <c r="F112" s="81">
        <v>90</v>
      </c>
      <c r="G112" s="81">
        <v>1</v>
      </c>
      <c r="H112" s="81">
        <v>0</v>
      </c>
      <c r="I112" s="81">
        <v>5</v>
      </c>
      <c r="J112" s="81">
        <v>4</v>
      </c>
      <c r="K112" s="81">
        <v>1</v>
      </c>
      <c r="L112" s="81">
        <v>2</v>
      </c>
      <c r="M112" s="81">
        <v>0</v>
      </c>
      <c r="N112" s="81">
        <v>0</v>
      </c>
    </row>
    <row r="113" spans="1:14">
      <c r="A113" s="81" t="s">
        <v>97</v>
      </c>
      <c r="B113" s="81" t="s">
        <v>146</v>
      </c>
      <c r="C113" s="82">
        <v>38473</v>
      </c>
      <c r="D113" s="81" t="s">
        <v>99</v>
      </c>
      <c r="E113" s="77" t="s">
        <v>19</v>
      </c>
      <c r="F113" s="81">
        <v>90</v>
      </c>
      <c r="G113" s="81">
        <v>1</v>
      </c>
      <c r="H113" s="81">
        <v>0</v>
      </c>
      <c r="I113" s="81">
        <v>3</v>
      </c>
      <c r="J113" s="81">
        <v>3</v>
      </c>
      <c r="K113" s="81">
        <v>2</v>
      </c>
      <c r="L113" s="81">
        <v>0</v>
      </c>
      <c r="M113" s="81">
        <v>1</v>
      </c>
      <c r="N113" s="81">
        <v>0</v>
      </c>
    </row>
    <row r="114" spans="1:14">
      <c r="A114" s="81" t="s">
        <v>97</v>
      </c>
      <c r="B114" s="81" t="s">
        <v>147</v>
      </c>
      <c r="C114" s="82">
        <v>38466</v>
      </c>
      <c r="D114" s="81" t="s">
        <v>99</v>
      </c>
      <c r="E114" s="77" t="s">
        <v>95</v>
      </c>
      <c r="F114" s="81">
        <v>90</v>
      </c>
      <c r="G114" s="81">
        <v>0</v>
      </c>
      <c r="H114" s="81">
        <v>0</v>
      </c>
      <c r="I114" s="81">
        <v>2</v>
      </c>
      <c r="J114" s="81">
        <v>1</v>
      </c>
      <c r="K114" s="81">
        <v>0</v>
      </c>
      <c r="L114" s="81">
        <v>2</v>
      </c>
      <c r="M114" s="81">
        <v>0</v>
      </c>
      <c r="N114" s="81">
        <v>0</v>
      </c>
    </row>
    <row r="115" spans="1:14">
      <c r="A115" s="81" t="s">
        <v>97</v>
      </c>
      <c r="B115" s="81" t="s">
        <v>104</v>
      </c>
      <c r="C115" s="82">
        <v>38452</v>
      </c>
      <c r="D115" s="81" t="s">
        <v>99</v>
      </c>
      <c r="E115" s="77" t="s">
        <v>149</v>
      </c>
      <c r="F115" s="81">
        <v>90</v>
      </c>
      <c r="G115" s="81">
        <v>1</v>
      </c>
      <c r="H115" s="81">
        <v>0</v>
      </c>
      <c r="I115" s="81">
        <v>5</v>
      </c>
      <c r="J115" s="81">
        <v>5</v>
      </c>
      <c r="K115" s="81">
        <v>1</v>
      </c>
      <c r="L115" s="81">
        <v>1</v>
      </c>
      <c r="M115" s="81">
        <v>0</v>
      </c>
      <c r="N115" s="81">
        <v>0</v>
      </c>
    </row>
    <row r="116" spans="1:14">
      <c r="A116" s="81" t="s">
        <v>97</v>
      </c>
      <c r="B116" s="81" t="s">
        <v>128</v>
      </c>
      <c r="C116" s="82">
        <v>38445</v>
      </c>
      <c r="D116" s="81" t="s">
        <v>99</v>
      </c>
      <c r="E116" s="77" t="s">
        <v>131</v>
      </c>
      <c r="F116" s="81">
        <v>90</v>
      </c>
      <c r="G116" s="81">
        <v>2</v>
      </c>
      <c r="H116" s="81">
        <v>0</v>
      </c>
      <c r="I116" s="81">
        <v>4</v>
      </c>
      <c r="J116" s="81">
        <v>4</v>
      </c>
      <c r="K116" s="81">
        <v>1</v>
      </c>
      <c r="L116" s="81">
        <v>0</v>
      </c>
      <c r="M116" s="81">
        <v>0</v>
      </c>
      <c r="N116" s="81">
        <v>0</v>
      </c>
    </row>
    <row r="117" spans="1:14">
      <c r="A117" s="81" t="s">
        <v>97</v>
      </c>
      <c r="B117" s="81" t="s">
        <v>117</v>
      </c>
      <c r="C117" s="82">
        <v>38430</v>
      </c>
      <c r="D117" s="81" t="s">
        <v>99</v>
      </c>
      <c r="E117" s="77" t="s">
        <v>24</v>
      </c>
      <c r="F117" s="81">
        <v>90</v>
      </c>
      <c r="G117" s="81">
        <v>0</v>
      </c>
      <c r="H117" s="81">
        <v>0</v>
      </c>
      <c r="I117" s="81">
        <v>3</v>
      </c>
      <c r="J117" s="81">
        <v>2</v>
      </c>
      <c r="K117" s="81">
        <v>2</v>
      </c>
      <c r="L117" s="81">
        <v>1</v>
      </c>
      <c r="M117" s="81">
        <v>1</v>
      </c>
      <c r="N117" s="81">
        <v>0</v>
      </c>
    </row>
    <row r="118" spans="1:14">
      <c r="A118" s="81" t="s">
        <v>97</v>
      </c>
      <c r="B118" s="81" t="s">
        <v>123</v>
      </c>
      <c r="C118" s="82">
        <v>38423</v>
      </c>
      <c r="D118" s="81" t="s">
        <v>99</v>
      </c>
      <c r="E118" s="77" t="s">
        <v>19</v>
      </c>
      <c r="F118" s="81">
        <v>90</v>
      </c>
      <c r="G118" s="81">
        <v>0</v>
      </c>
      <c r="H118" s="81">
        <v>0</v>
      </c>
      <c r="I118" s="81">
        <v>0</v>
      </c>
      <c r="J118" s="81">
        <v>0</v>
      </c>
      <c r="K118" s="81">
        <v>0</v>
      </c>
      <c r="L118" s="81">
        <v>3</v>
      </c>
      <c r="M118" s="81">
        <v>0</v>
      </c>
      <c r="N118" s="81">
        <v>0</v>
      </c>
    </row>
    <row r="119" spans="1:14">
      <c r="A119" s="81" t="s">
        <v>97</v>
      </c>
      <c r="B119" s="81" t="s">
        <v>150</v>
      </c>
      <c r="C119" s="82">
        <v>38419</v>
      </c>
      <c r="D119" s="81" t="s">
        <v>151</v>
      </c>
      <c r="E119" s="77" t="s">
        <v>149</v>
      </c>
      <c r="F119" s="81">
        <v>90</v>
      </c>
      <c r="G119" s="81">
        <v>0</v>
      </c>
      <c r="H119" s="81">
        <v>0</v>
      </c>
      <c r="I119" s="81">
        <v>3</v>
      </c>
      <c r="J119" s="81">
        <v>1</v>
      </c>
      <c r="K119" s="81">
        <v>2</v>
      </c>
      <c r="L119" s="81">
        <v>0</v>
      </c>
      <c r="M119" s="81">
        <v>0</v>
      </c>
      <c r="N119" s="81">
        <v>0</v>
      </c>
    </row>
    <row r="120" spans="1:14">
      <c r="A120" s="81" t="s">
        <v>97</v>
      </c>
      <c r="B120" s="81" t="s">
        <v>121</v>
      </c>
      <c r="C120" s="82">
        <v>38416</v>
      </c>
      <c r="D120" s="81" t="s">
        <v>99</v>
      </c>
      <c r="E120" s="77" t="s">
        <v>24</v>
      </c>
      <c r="F120" s="81">
        <v>90</v>
      </c>
      <c r="G120" s="81">
        <v>1</v>
      </c>
      <c r="H120" s="81">
        <v>0</v>
      </c>
      <c r="I120" s="81">
        <v>4</v>
      </c>
      <c r="J120" s="81">
        <v>3</v>
      </c>
      <c r="K120" s="81">
        <v>0</v>
      </c>
      <c r="L120" s="81">
        <v>2</v>
      </c>
      <c r="M120" s="81">
        <v>0</v>
      </c>
      <c r="N120" s="81">
        <v>0</v>
      </c>
    </row>
    <row r="121" spans="1:14">
      <c r="A121" s="81" t="s">
        <v>97</v>
      </c>
      <c r="B121" s="81" t="s">
        <v>102</v>
      </c>
      <c r="C121" s="82">
        <v>38412</v>
      </c>
      <c r="D121" s="81" t="s">
        <v>99</v>
      </c>
      <c r="E121" s="77" t="s">
        <v>33</v>
      </c>
      <c r="F121" s="81">
        <v>90</v>
      </c>
      <c r="G121" s="81">
        <v>0</v>
      </c>
      <c r="H121" s="81">
        <v>0</v>
      </c>
      <c r="I121" s="81">
        <v>4</v>
      </c>
      <c r="J121" s="81">
        <v>3</v>
      </c>
      <c r="K121" s="81">
        <v>0</v>
      </c>
      <c r="L121" s="81">
        <v>3</v>
      </c>
      <c r="M121" s="81">
        <v>0</v>
      </c>
      <c r="N121" s="81">
        <v>0</v>
      </c>
    </row>
    <row r="122" spans="1:14">
      <c r="A122" s="81" t="s">
        <v>97</v>
      </c>
      <c r="B122" s="81" t="s">
        <v>152</v>
      </c>
      <c r="C122" s="82">
        <v>38409</v>
      </c>
      <c r="D122" s="81" t="s">
        <v>99</v>
      </c>
      <c r="E122" s="77" t="s">
        <v>22</v>
      </c>
      <c r="F122" s="81">
        <v>90</v>
      </c>
      <c r="G122" s="81">
        <v>0</v>
      </c>
      <c r="H122" s="81">
        <v>0</v>
      </c>
      <c r="I122" s="81">
        <v>5</v>
      </c>
      <c r="J122" s="81">
        <v>4</v>
      </c>
      <c r="K122" s="81">
        <v>0</v>
      </c>
      <c r="L122" s="81">
        <v>3</v>
      </c>
      <c r="M122" s="81">
        <v>0</v>
      </c>
      <c r="N122" s="81">
        <v>0</v>
      </c>
    </row>
    <row r="123" spans="1:14">
      <c r="A123" s="81" t="s">
        <v>97</v>
      </c>
      <c r="B123" s="81" t="s">
        <v>153</v>
      </c>
      <c r="C123" s="82">
        <v>38406</v>
      </c>
      <c r="D123" s="81" t="s">
        <v>151</v>
      </c>
      <c r="E123" s="77" t="s">
        <v>63</v>
      </c>
      <c r="F123" s="81">
        <v>90</v>
      </c>
      <c r="G123" s="81">
        <v>1</v>
      </c>
      <c r="H123" s="81">
        <v>0</v>
      </c>
      <c r="I123" s="81">
        <v>7</v>
      </c>
      <c r="J123" s="81">
        <v>1</v>
      </c>
      <c r="K123" s="81">
        <v>0</v>
      </c>
      <c r="L123" s="81">
        <v>0</v>
      </c>
      <c r="M123" s="81">
        <v>0</v>
      </c>
      <c r="N123" s="81">
        <v>0</v>
      </c>
    </row>
    <row r="124" spans="1:14">
      <c r="A124" s="81" t="s">
        <v>97</v>
      </c>
      <c r="B124" s="81" t="s">
        <v>114</v>
      </c>
      <c r="C124" s="82">
        <v>38402</v>
      </c>
      <c r="D124" s="81" t="s">
        <v>99</v>
      </c>
      <c r="E124" s="77" t="s">
        <v>19</v>
      </c>
      <c r="F124" s="81">
        <v>90</v>
      </c>
      <c r="G124" s="81">
        <v>0</v>
      </c>
      <c r="H124" s="81">
        <v>0</v>
      </c>
      <c r="I124" s="81">
        <v>5</v>
      </c>
      <c r="J124" s="81">
        <v>2</v>
      </c>
      <c r="K124" s="81">
        <v>0</v>
      </c>
      <c r="L124" s="81">
        <v>3</v>
      </c>
      <c r="M124" s="81">
        <v>0</v>
      </c>
      <c r="N124" s="81">
        <v>0</v>
      </c>
    </row>
    <row r="125" spans="1:14">
      <c r="A125" s="81" t="s">
        <v>97</v>
      </c>
      <c r="B125" s="81" t="s">
        <v>98</v>
      </c>
      <c r="C125" s="82">
        <v>38395</v>
      </c>
      <c r="D125" s="81" t="s">
        <v>99</v>
      </c>
      <c r="E125" s="77" t="s">
        <v>154</v>
      </c>
      <c r="F125" s="81">
        <v>90</v>
      </c>
      <c r="G125" s="81">
        <v>1</v>
      </c>
      <c r="H125" s="81">
        <v>0</v>
      </c>
      <c r="I125" s="81">
        <v>0</v>
      </c>
      <c r="J125" s="81">
        <v>0</v>
      </c>
      <c r="K125" s="81">
        <v>0</v>
      </c>
      <c r="L125" s="81">
        <v>0</v>
      </c>
      <c r="M125" s="81">
        <v>0</v>
      </c>
      <c r="N125" s="81">
        <v>0</v>
      </c>
    </row>
    <row r="126" spans="1:14">
      <c r="A126" s="81" t="s">
        <v>97</v>
      </c>
      <c r="B126" s="81" t="s">
        <v>120</v>
      </c>
      <c r="C126" s="82">
        <v>38389</v>
      </c>
      <c r="D126" s="81" t="s">
        <v>99</v>
      </c>
      <c r="E126" s="77" t="s">
        <v>135</v>
      </c>
      <c r="F126" s="81">
        <v>90</v>
      </c>
      <c r="G126" s="81">
        <v>0</v>
      </c>
      <c r="H126" s="81">
        <v>0</v>
      </c>
      <c r="I126" s="81">
        <v>0</v>
      </c>
      <c r="J126" s="81">
        <v>0</v>
      </c>
      <c r="K126" s="81">
        <v>0</v>
      </c>
      <c r="L126" s="81">
        <v>0</v>
      </c>
      <c r="M126" s="81">
        <v>0</v>
      </c>
      <c r="N126" s="81">
        <v>0</v>
      </c>
    </row>
    <row r="127" spans="1:14">
      <c r="A127" s="81" t="s">
        <v>97</v>
      </c>
      <c r="B127" s="81" t="s">
        <v>122</v>
      </c>
      <c r="C127" s="82">
        <v>38381</v>
      </c>
      <c r="D127" s="81" t="s">
        <v>99</v>
      </c>
      <c r="E127" s="77" t="s">
        <v>95</v>
      </c>
      <c r="F127" s="81">
        <v>90</v>
      </c>
      <c r="G127" s="81">
        <v>1</v>
      </c>
      <c r="H127" s="81">
        <v>0</v>
      </c>
      <c r="I127" s="81">
        <v>0</v>
      </c>
      <c r="J127" s="81">
        <v>0</v>
      </c>
      <c r="K127" s="81">
        <v>0</v>
      </c>
      <c r="L127" s="81">
        <v>0</v>
      </c>
      <c r="M127" s="81">
        <v>0</v>
      </c>
      <c r="N127" s="81">
        <v>0</v>
      </c>
    </row>
    <row r="128" spans="1:14">
      <c r="A128" s="81" t="s">
        <v>97</v>
      </c>
      <c r="B128" s="81" t="s">
        <v>100</v>
      </c>
      <c r="C128" s="82">
        <v>38374</v>
      </c>
      <c r="D128" s="81" t="s">
        <v>99</v>
      </c>
      <c r="E128" s="77" t="s">
        <v>59</v>
      </c>
      <c r="F128" s="81">
        <v>80</v>
      </c>
      <c r="G128" s="81">
        <v>1</v>
      </c>
      <c r="H128" s="81">
        <v>0</v>
      </c>
      <c r="I128" s="81">
        <v>0</v>
      </c>
      <c r="J128" s="81">
        <v>0</v>
      </c>
      <c r="K128" s="81">
        <v>0</v>
      </c>
      <c r="L128" s="81">
        <v>0</v>
      </c>
      <c r="M128" s="81">
        <v>0</v>
      </c>
      <c r="N128" s="81">
        <v>0</v>
      </c>
    </row>
    <row r="129" spans="1:14">
      <c r="A129" s="81" t="s">
        <v>97</v>
      </c>
      <c r="B129" s="81" t="s">
        <v>111</v>
      </c>
      <c r="C129" s="82">
        <v>38368</v>
      </c>
      <c r="D129" s="81" t="s">
        <v>99</v>
      </c>
      <c r="E129" s="77" t="s">
        <v>31</v>
      </c>
      <c r="F129" s="81">
        <v>90</v>
      </c>
      <c r="G129" s="81">
        <v>1</v>
      </c>
      <c r="H129" s="81">
        <v>0</v>
      </c>
      <c r="I129" s="81">
        <v>3</v>
      </c>
      <c r="J129" s="81">
        <v>1</v>
      </c>
      <c r="K129" s="81">
        <v>1</v>
      </c>
      <c r="L129" s="81">
        <v>2</v>
      </c>
      <c r="M129" s="81">
        <v>0</v>
      </c>
      <c r="N129" s="81">
        <v>0</v>
      </c>
    </row>
    <row r="130" spans="1:14">
      <c r="A130" s="81" t="s">
        <v>97</v>
      </c>
      <c r="B130" s="81" t="s">
        <v>155</v>
      </c>
      <c r="C130" s="82">
        <v>38361</v>
      </c>
      <c r="D130" s="81" t="s">
        <v>99</v>
      </c>
      <c r="E130" s="77" t="s">
        <v>29</v>
      </c>
      <c r="F130" s="81">
        <v>90</v>
      </c>
      <c r="G130" s="81">
        <v>0</v>
      </c>
      <c r="H130" s="81">
        <v>0</v>
      </c>
      <c r="I130" s="81">
        <v>0</v>
      </c>
      <c r="J130" s="81">
        <v>0</v>
      </c>
      <c r="K130" s="81">
        <v>0</v>
      </c>
      <c r="L130" s="81">
        <v>0</v>
      </c>
      <c r="M130" s="81">
        <v>0</v>
      </c>
      <c r="N130" s="81">
        <v>0</v>
      </c>
    </row>
    <row r="131" spans="1:14">
      <c r="A131" s="81" t="s">
        <v>97</v>
      </c>
      <c r="B131" s="81" t="s">
        <v>156</v>
      </c>
      <c r="C131" s="82">
        <v>38342</v>
      </c>
      <c r="D131" s="81" t="s">
        <v>99</v>
      </c>
      <c r="E131" s="77" t="s">
        <v>63</v>
      </c>
      <c r="F131" s="81">
        <v>90</v>
      </c>
      <c r="G131" s="81">
        <v>1</v>
      </c>
      <c r="H131" s="81">
        <v>0</v>
      </c>
      <c r="I131" s="81">
        <v>0</v>
      </c>
      <c r="J131" s="81">
        <v>0</v>
      </c>
      <c r="K131" s="81">
        <v>0</v>
      </c>
      <c r="L131" s="81">
        <v>0</v>
      </c>
      <c r="M131" s="81">
        <v>0</v>
      </c>
      <c r="N131" s="81">
        <v>0</v>
      </c>
    </row>
    <row r="132" spans="1:14">
      <c r="A132" s="81" t="s">
        <v>97</v>
      </c>
      <c r="B132" s="81" t="s">
        <v>138</v>
      </c>
      <c r="C132" s="82">
        <v>38339</v>
      </c>
      <c r="D132" s="81" t="s">
        <v>99</v>
      </c>
      <c r="E132" s="77" t="s">
        <v>22</v>
      </c>
      <c r="F132" s="81">
        <v>90</v>
      </c>
      <c r="G132" s="81">
        <v>0</v>
      </c>
      <c r="H132" s="81">
        <v>0</v>
      </c>
      <c r="I132" s="81">
        <v>0</v>
      </c>
      <c r="J132" s="81">
        <v>0</v>
      </c>
      <c r="K132" s="81">
        <v>0</v>
      </c>
      <c r="L132" s="81">
        <v>0</v>
      </c>
      <c r="M132" s="81">
        <v>0</v>
      </c>
      <c r="N132" s="81">
        <v>0</v>
      </c>
    </row>
    <row r="133" spans="1:14">
      <c r="A133" s="81" t="s">
        <v>97</v>
      </c>
      <c r="B133" s="81" t="s">
        <v>142</v>
      </c>
      <c r="C133" s="82">
        <v>38332</v>
      </c>
      <c r="D133" s="81" t="s">
        <v>99</v>
      </c>
      <c r="E133" s="77" t="s">
        <v>38</v>
      </c>
      <c r="F133" s="81">
        <v>90</v>
      </c>
      <c r="G133" s="81">
        <v>0</v>
      </c>
      <c r="H133" s="81">
        <v>0</v>
      </c>
      <c r="I133" s="81">
        <v>0</v>
      </c>
      <c r="J133" s="81">
        <v>0</v>
      </c>
      <c r="K133" s="81">
        <v>0</v>
      </c>
      <c r="L133" s="81">
        <v>0</v>
      </c>
      <c r="M133" s="81">
        <v>0</v>
      </c>
      <c r="N133" s="81">
        <v>0</v>
      </c>
    </row>
    <row r="134" spans="1:14">
      <c r="A134" s="81" t="s">
        <v>97</v>
      </c>
      <c r="B134" s="81" t="s">
        <v>157</v>
      </c>
      <c r="C134" s="82">
        <v>38328</v>
      </c>
      <c r="D134" s="81" t="s">
        <v>151</v>
      </c>
      <c r="E134" s="77" t="s">
        <v>158</v>
      </c>
      <c r="F134" s="81">
        <v>0</v>
      </c>
      <c r="G134" s="81"/>
      <c r="H134" s="81"/>
      <c r="I134" s="81"/>
      <c r="J134" s="81"/>
      <c r="K134" s="81"/>
      <c r="L134" s="81"/>
      <c r="M134" s="81"/>
      <c r="N134" s="81"/>
    </row>
    <row r="135" spans="1:14">
      <c r="A135" s="81" t="s">
        <v>97</v>
      </c>
      <c r="B135" s="81" t="s">
        <v>105</v>
      </c>
      <c r="C135" s="82">
        <v>38325</v>
      </c>
      <c r="D135" s="81" t="s">
        <v>99</v>
      </c>
      <c r="E135" s="77" t="s">
        <v>51</v>
      </c>
      <c r="F135" s="81">
        <v>90</v>
      </c>
      <c r="G135" s="81">
        <v>2</v>
      </c>
      <c r="H135" s="81">
        <v>0</v>
      </c>
      <c r="I135" s="81">
        <v>0</v>
      </c>
      <c r="J135" s="81">
        <v>0</v>
      </c>
      <c r="K135" s="81">
        <v>0</v>
      </c>
      <c r="L135" s="81">
        <v>0</v>
      </c>
      <c r="M135" s="81">
        <v>0</v>
      </c>
      <c r="N135" s="81">
        <v>0</v>
      </c>
    </row>
    <row r="136" spans="1:14">
      <c r="A136" s="81" t="s">
        <v>97</v>
      </c>
      <c r="B136" s="81" t="s">
        <v>159</v>
      </c>
      <c r="C136" s="82">
        <v>38318</v>
      </c>
      <c r="D136" s="81" t="s">
        <v>99</v>
      </c>
      <c r="E136" s="77" t="s">
        <v>38</v>
      </c>
      <c r="F136" s="81">
        <v>90</v>
      </c>
      <c r="G136" s="81">
        <v>0</v>
      </c>
      <c r="H136" s="81">
        <v>0</v>
      </c>
      <c r="I136" s="81">
        <v>0</v>
      </c>
      <c r="J136" s="81">
        <v>0</v>
      </c>
      <c r="K136" s="81">
        <v>0</v>
      </c>
      <c r="L136" s="81">
        <v>0</v>
      </c>
      <c r="M136" s="81">
        <v>1</v>
      </c>
      <c r="N136" s="81">
        <v>0</v>
      </c>
    </row>
    <row r="137" spans="1:14">
      <c r="A137" s="81" t="s">
        <v>97</v>
      </c>
      <c r="B137" s="81" t="s">
        <v>109</v>
      </c>
      <c r="C137" s="82">
        <v>38315</v>
      </c>
      <c r="D137" s="81" t="s">
        <v>151</v>
      </c>
      <c r="E137" s="77" t="s">
        <v>22</v>
      </c>
      <c r="F137" s="81">
        <v>90</v>
      </c>
      <c r="G137" s="81">
        <v>1</v>
      </c>
      <c r="H137" s="81">
        <v>0</v>
      </c>
      <c r="I137" s="81">
        <v>0</v>
      </c>
      <c r="J137" s="81">
        <v>0</v>
      </c>
      <c r="K137" s="81">
        <v>0</v>
      </c>
      <c r="L137" s="81">
        <v>0</v>
      </c>
      <c r="M137" s="81">
        <v>0</v>
      </c>
      <c r="N137" s="81">
        <v>0</v>
      </c>
    </row>
    <row r="138" spans="1:14">
      <c r="A138" s="81" t="s">
        <v>97</v>
      </c>
      <c r="B138" s="81" t="s">
        <v>160</v>
      </c>
      <c r="C138" s="82">
        <v>38311</v>
      </c>
      <c r="D138" s="81" t="s">
        <v>99</v>
      </c>
      <c r="E138" s="77" t="s">
        <v>59</v>
      </c>
      <c r="F138" s="81">
        <v>90</v>
      </c>
      <c r="G138" s="81">
        <v>1</v>
      </c>
      <c r="H138" s="81">
        <v>0</v>
      </c>
      <c r="I138" s="81">
        <v>0</v>
      </c>
      <c r="J138" s="81">
        <v>0</v>
      </c>
      <c r="K138" s="81">
        <v>0</v>
      </c>
      <c r="L138" s="81">
        <v>0</v>
      </c>
      <c r="M138" s="81">
        <v>0</v>
      </c>
      <c r="N138" s="81">
        <v>0</v>
      </c>
    </row>
    <row r="139" spans="1:14">
      <c r="A139" s="81" t="s">
        <v>1182</v>
      </c>
      <c r="B139" s="81" t="s">
        <v>88</v>
      </c>
      <c r="C139" s="82">
        <v>38308</v>
      </c>
      <c r="D139" s="81" t="s">
        <v>78</v>
      </c>
      <c r="E139" s="77" t="s">
        <v>29</v>
      </c>
      <c r="F139" s="81">
        <v>88</v>
      </c>
      <c r="G139" s="81">
        <v>0</v>
      </c>
      <c r="H139" s="81">
        <v>0</v>
      </c>
      <c r="I139" s="81">
        <v>0</v>
      </c>
      <c r="J139" s="81">
        <v>0</v>
      </c>
      <c r="K139" s="81">
        <v>0</v>
      </c>
      <c r="L139" s="81">
        <v>0</v>
      </c>
      <c r="M139" s="81">
        <v>1</v>
      </c>
      <c r="N139" s="81">
        <v>0</v>
      </c>
    </row>
    <row r="140" spans="1:14">
      <c r="A140" s="81" t="s">
        <v>97</v>
      </c>
      <c r="B140" s="81" t="s">
        <v>161</v>
      </c>
      <c r="C140" s="82">
        <v>38305</v>
      </c>
      <c r="D140" s="81" t="s">
        <v>99</v>
      </c>
      <c r="E140" s="77" t="s">
        <v>85</v>
      </c>
      <c r="F140" s="81">
        <v>90</v>
      </c>
      <c r="G140" s="81">
        <v>0</v>
      </c>
      <c r="H140" s="81">
        <v>0</v>
      </c>
      <c r="I140" s="81">
        <v>0</v>
      </c>
      <c r="J140" s="81">
        <v>0</v>
      </c>
      <c r="K140" s="81">
        <v>0</v>
      </c>
      <c r="L140" s="81">
        <v>0</v>
      </c>
      <c r="M140" s="81">
        <v>0</v>
      </c>
      <c r="N140" s="81">
        <v>0</v>
      </c>
    </row>
    <row r="141" spans="1:14">
      <c r="A141" s="81" t="s">
        <v>97</v>
      </c>
      <c r="B141" s="81" t="s">
        <v>134</v>
      </c>
      <c r="C141" s="82">
        <v>38297</v>
      </c>
      <c r="D141" s="81" t="s">
        <v>99</v>
      </c>
      <c r="E141" s="77" t="s">
        <v>63</v>
      </c>
      <c r="F141" s="81">
        <v>80</v>
      </c>
      <c r="G141" s="81">
        <v>1</v>
      </c>
      <c r="H141" s="81">
        <v>0</v>
      </c>
      <c r="I141" s="81">
        <v>0</v>
      </c>
      <c r="J141" s="81">
        <v>0</v>
      </c>
      <c r="K141" s="81">
        <v>0</v>
      </c>
      <c r="L141" s="81">
        <v>0</v>
      </c>
      <c r="M141" s="81">
        <v>0</v>
      </c>
      <c r="N141" s="81">
        <v>0</v>
      </c>
    </row>
    <row r="142" spans="1:14">
      <c r="A142" s="81" t="s">
        <v>97</v>
      </c>
      <c r="B142" s="81" t="s">
        <v>162</v>
      </c>
      <c r="C142" s="82">
        <v>38293</v>
      </c>
      <c r="D142" s="81" t="s">
        <v>151</v>
      </c>
      <c r="E142" s="77" t="s">
        <v>63</v>
      </c>
      <c r="F142" s="81">
        <v>90</v>
      </c>
      <c r="G142" s="81">
        <v>1</v>
      </c>
      <c r="H142" s="81">
        <v>0</v>
      </c>
      <c r="I142" s="81">
        <v>0</v>
      </c>
      <c r="J142" s="81">
        <v>0</v>
      </c>
      <c r="K142" s="81">
        <v>0</v>
      </c>
      <c r="L142" s="81">
        <v>0</v>
      </c>
      <c r="M142" s="81">
        <v>0</v>
      </c>
      <c r="N142" s="81">
        <v>0</v>
      </c>
    </row>
    <row r="143" spans="1:14">
      <c r="A143" s="81" t="s">
        <v>97</v>
      </c>
      <c r="B143" s="81" t="s">
        <v>144</v>
      </c>
      <c r="C143" s="82">
        <v>38290</v>
      </c>
      <c r="D143" s="81" t="s">
        <v>99</v>
      </c>
      <c r="E143" s="77" t="s">
        <v>22</v>
      </c>
      <c r="F143" s="81">
        <v>90</v>
      </c>
      <c r="G143" s="81">
        <v>1</v>
      </c>
      <c r="H143" s="81">
        <v>0</v>
      </c>
      <c r="I143" s="81">
        <v>0</v>
      </c>
      <c r="J143" s="81">
        <v>0</v>
      </c>
      <c r="K143" s="81">
        <v>0</v>
      </c>
      <c r="L143" s="81">
        <v>0</v>
      </c>
      <c r="M143" s="81">
        <v>0</v>
      </c>
      <c r="N143" s="81">
        <v>0</v>
      </c>
    </row>
    <row r="144" spans="1:14">
      <c r="A144" s="81" t="s">
        <v>97</v>
      </c>
      <c r="B144" s="81" t="s">
        <v>141</v>
      </c>
      <c r="C144" s="82">
        <v>38284</v>
      </c>
      <c r="D144" s="81" t="s">
        <v>99</v>
      </c>
      <c r="E144" s="77" t="s">
        <v>59</v>
      </c>
      <c r="F144" s="81">
        <v>90</v>
      </c>
      <c r="G144" s="81">
        <v>2</v>
      </c>
      <c r="H144" s="81">
        <v>0</v>
      </c>
      <c r="I144" s="81">
        <v>0</v>
      </c>
      <c r="J144" s="81">
        <v>0</v>
      </c>
      <c r="K144" s="81">
        <v>0</v>
      </c>
      <c r="L144" s="81">
        <v>0</v>
      </c>
      <c r="M144" s="81">
        <v>0</v>
      </c>
      <c r="N144" s="81">
        <v>0</v>
      </c>
    </row>
    <row r="145" spans="1:14">
      <c r="A145" s="81" t="s">
        <v>97</v>
      </c>
      <c r="B145" s="81" t="s">
        <v>163</v>
      </c>
      <c r="C145" s="82">
        <v>38280</v>
      </c>
      <c r="D145" s="81" t="s">
        <v>151</v>
      </c>
      <c r="E145" s="77" t="s">
        <v>17</v>
      </c>
      <c r="F145" s="81">
        <v>68</v>
      </c>
      <c r="G145" s="81">
        <v>0</v>
      </c>
      <c r="H145" s="81">
        <v>0</v>
      </c>
      <c r="I145" s="81">
        <v>0</v>
      </c>
      <c r="J145" s="81">
        <v>0</v>
      </c>
      <c r="K145" s="81">
        <v>0</v>
      </c>
      <c r="L145" s="81">
        <v>0</v>
      </c>
      <c r="M145" s="81">
        <v>0</v>
      </c>
      <c r="N145" s="81">
        <v>0</v>
      </c>
    </row>
    <row r="146" spans="1:14">
      <c r="A146" s="81" t="s">
        <v>97</v>
      </c>
      <c r="B146" s="81" t="s">
        <v>127</v>
      </c>
      <c r="C146" s="82">
        <v>38276</v>
      </c>
      <c r="D146" s="81" t="s">
        <v>99</v>
      </c>
      <c r="E146" s="77" t="s">
        <v>24</v>
      </c>
      <c r="F146" s="81">
        <v>67</v>
      </c>
      <c r="G146" s="81">
        <v>0</v>
      </c>
      <c r="H146" s="81">
        <v>0</v>
      </c>
      <c r="I146" s="81">
        <v>0</v>
      </c>
      <c r="J146" s="81">
        <v>0</v>
      </c>
      <c r="K146" s="81">
        <v>0</v>
      </c>
      <c r="L146" s="81">
        <v>0</v>
      </c>
      <c r="M146" s="81">
        <v>0</v>
      </c>
      <c r="N146" s="81">
        <v>0</v>
      </c>
    </row>
    <row r="147" spans="1:14">
      <c r="A147" s="81" t="s">
        <v>97</v>
      </c>
      <c r="B147" s="81" t="s">
        <v>164</v>
      </c>
      <c r="C147" s="82">
        <v>38263</v>
      </c>
      <c r="D147" s="81" t="s">
        <v>99</v>
      </c>
      <c r="E147" s="77" t="s">
        <v>31</v>
      </c>
      <c r="F147" s="81">
        <v>90</v>
      </c>
      <c r="G147" s="81">
        <v>0</v>
      </c>
      <c r="H147" s="81">
        <v>0</v>
      </c>
      <c r="I147" s="81">
        <v>1</v>
      </c>
      <c r="J147" s="81">
        <v>1</v>
      </c>
      <c r="K147" s="81">
        <v>0</v>
      </c>
      <c r="L147" s="81">
        <v>0</v>
      </c>
      <c r="M147" s="81">
        <v>0</v>
      </c>
      <c r="N147" s="81">
        <v>0</v>
      </c>
    </row>
    <row r="148" spans="1:14">
      <c r="A148" s="81" t="s">
        <v>97</v>
      </c>
      <c r="B148" s="81" t="s">
        <v>165</v>
      </c>
      <c r="C148" s="82">
        <v>38259</v>
      </c>
      <c r="D148" s="81" t="s">
        <v>151</v>
      </c>
      <c r="E148" s="77" t="s">
        <v>59</v>
      </c>
      <c r="F148" s="81">
        <v>90</v>
      </c>
      <c r="G148" s="81">
        <v>1</v>
      </c>
      <c r="H148" s="81">
        <v>0</v>
      </c>
      <c r="I148" s="81">
        <v>0</v>
      </c>
      <c r="J148" s="81">
        <v>0</v>
      </c>
      <c r="K148" s="81">
        <v>0</v>
      </c>
      <c r="L148" s="81">
        <v>0</v>
      </c>
      <c r="M148" s="81">
        <v>0</v>
      </c>
      <c r="N148" s="81">
        <v>0</v>
      </c>
    </row>
    <row r="149" spans="1:14">
      <c r="A149" s="81" t="s">
        <v>97</v>
      </c>
      <c r="B149" s="81" t="s">
        <v>133</v>
      </c>
      <c r="C149" s="82">
        <v>38256</v>
      </c>
      <c r="D149" s="81" t="s">
        <v>99</v>
      </c>
      <c r="E149" s="77" t="s">
        <v>107</v>
      </c>
      <c r="F149" s="81">
        <v>63</v>
      </c>
      <c r="G149" s="81">
        <v>2</v>
      </c>
      <c r="H149" s="81">
        <v>0</v>
      </c>
      <c r="I149" s="81">
        <v>0</v>
      </c>
      <c r="J149" s="81">
        <v>0</v>
      </c>
      <c r="K149" s="81">
        <v>0</v>
      </c>
      <c r="L149" s="81">
        <v>0</v>
      </c>
      <c r="M149" s="81">
        <v>0</v>
      </c>
      <c r="N149" s="81">
        <v>0</v>
      </c>
    </row>
    <row r="150" spans="1:14">
      <c r="A150" s="81" t="s">
        <v>97</v>
      </c>
      <c r="B150" s="81" t="s">
        <v>124</v>
      </c>
      <c r="C150" s="82">
        <v>38253</v>
      </c>
      <c r="D150" s="81" t="s">
        <v>99</v>
      </c>
      <c r="E150" s="77" t="s">
        <v>103</v>
      </c>
      <c r="F150" s="81">
        <v>90</v>
      </c>
      <c r="G150" s="81">
        <v>2</v>
      </c>
      <c r="H150" s="81">
        <v>0</v>
      </c>
      <c r="I150" s="81">
        <v>3</v>
      </c>
      <c r="J150" s="81">
        <v>2</v>
      </c>
      <c r="K150" s="81">
        <v>1</v>
      </c>
      <c r="L150" s="81">
        <v>1</v>
      </c>
      <c r="M150" s="81">
        <v>0</v>
      </c>
      <c r="N150" s="81">
        <v>0</v>
      </c>
    </row>
    <row r="151" spans="1:14">
      <c r="A151" s="81" t="s">
        <v>97</v>
      </c>
      <c r="B151" s="81" t="s">
        <v>139</v>
      </c>
      <c r="C151" s="82">
        <v>38249</v>
      </c>
      <c r="D151" s="81" t="s">
        <v>99</v>
      </c>
      <c r="E151" s="77" t="s">
        <v>22</v>
      </c>
      <c r="F151" s="81">
        <v>90</v>
      </c>
      <c r="G151" s="81">
        <v>0</v>
      </c>
      <c r="H151" s="81">
        <v>0</v>
      </c>
      <c r="I151" s="81">
        <v>0</v>
      </c>
      <c r="J151" s="81">
        <v>0</v>
      </c>
      <c r="K151" s="81">
        <v>2</v>
      </c>
      <c r="L151" s="81">
        <v>0</v>
      </c>
      <c r="M151" s="81">
        <v>1</v>
      </c>
      <c r="N151" s="81">
        <v>0</v>
      </c>
    </row>
    <row r="152" spans="1:14">
      <c r="A152" s="81" t="s">
        <v>97</v>
      </c>
      <c r="B152" s="81" t="s">
        <v>113</v>
      </c>
      <c r="C152" s="82">
        <v>38244</v>
      </c>
      <c r="D152" s="81" t="s">
        <v>151</v>
      </c>
      <c r="E152" s="77" t="s">
        <v>107</v>
      </c>
      <c r="F152" s="81">
        <v>74</v>
      </c>
      <c r="G152" s="81">
        <v>0</v>
      </c>
      <c r="H152" s="81">
        <v>0</v>
      </c>
      <c r="I152" s="81">
        <v>0</v>
      </c>
      <c r="J152" s="81">
        <v>0</v>
      </c>
      <c r="K152" s="81">
        <v>0</v>
      </c>
      <c r="L152" s="81">
        <v>0</v>
      </c>
      <c r="M152" s="81">
        <v>0</v>
      </c>
      <c r="N152" s="81">
        <v>0</v>
      </c>
    </row>
    <row r="153" spans="1:14">
      <c r="A153" s="81" t="s">
        <v>97</v>
      </c>
      <c r="B153" s="81" t="s">
        <v>143</v>
      </c>
      <c r="C153" s="82">
        <v>38241</v>
      </c>
      <c r="D153" s="81" t="s">
        <v>99</v>
      </c>
      <c r="E153" s="77" t="s">
        <v>19</v>
      </c>
      <c r="F153" s="81">
        <v>90</v>
      </c>
      <c r="G153" s="81">
        <v>0</v>
      </c>
      <c r="H153" s="81">
        <v>0</v>
      </c>
      <c r="I153" s="81">
        <v>5</v>
      </c>
      <c r="J153" s="81">
        <v>3</v>
      </c>
      <c r="K153" s="81">
        <v>2</v>
      </c>
      <c r="L153" s="81">
        <v>1</v>
      </c>
      <c r="M153" s="81">
        <v>0</v>
      </c>
      <c r="N153" s="81">
        <v>0</v>
      </c>
    </row>
    <row r="154" spans="1:14">
      <c r="A154" s="81" t="s">
        <v>97</v>
      </c>
      <c r="B154" s="81" t="s">
        <v>125</v>
      </c>
      <c r="C154" s="82">
        <v>38228</v>
      </c>
      <c r="D154" s="81" t="s">
        <v>99</v>
      </c>
      <c r="E154" s="77" t="s">
        <v>82</v>
      </c>
      <c r="F154" s="81">
        <v>90</v>
      </c>
      <c r="G154" s="81">
        <v>1</v>
      </c>
      <c r="H154" s="81">
        <v>0</v>
      </c>
      <c r="I154" s="81">
        <v>5</v>
      </c>
      <c r="J154" s="81">
        <v>2</v>
      </c>
      <c r="K154" s="81">
        <v>0</v>
      </c>
      <c r="L154" s="81">
        <v>1</v>
      </c>
      <c r="M154" s="81">
        <v>0</v>
      </c>
      <c r="N154" s="81">
        <v>0</v>
      </c>
    </row>
    <row r="155" spans="1:14">
      <c r="A155" s="81" t="s">
        <v>1182</v>
      </c>
      <c r="B155" s="81" t="s">
        <v>1132</v>
      </c>
      <c r="C155" s="82">
        <v>38025</v>
      </c>
      <c r="D155" s="81" t="s">
        <v>1090</v>
      </c>
      <c r="E155" s="77" t="s">
        <v>40</v>
      </c>
      <c r="F155" s="81">
        <v>90</v>
      </c>
      <c r="G155" s="81">
        <v>1</v>
      </c>
      <c r="H155" s="81">
        <v>0</v>
      </c>
      <c r="I155" s="81">
        <v>0</v>
      </c>
      <c r="J155" s="81">
        <v>0</v>
      </c>
      <c r="K155" s="81">
        <v>0</v>
      </c>
      <c r="L155" s="81">
        <v>0</v>
      </c>
      <c r="M155" s="81">
        <v>0</v>
      </c>
      <c r="N155" s="81">
        <v>0</v>
      </c>
    </row>
    <row r="156" spans="1:14">
      <c r="A156" s="81" t="s">
        <v>1182</v>
      </c>
      <c r="B156" s="81" t="s">
        <v>515</v>
      </c>
      <c r="C156" s="82">
        <v>38020</v>
      </c>
      <c r="D156" s="81" t="s">
        <v>1090</v>
      </c>
      <c r="E156" s="77" t="s">
        <v>33</v>
      </c>
      <c r="F156" s="81">
        <v>81</v>
      </c>
      <c r="G156" s="81">
        <v>0</v>
      </c>
      <c r="H156" s="81">
        <v>0</v>
      </c>
      <c r="I156" s="81">
        <v>0</v>
      </c>
      <c r="J156" s="81">
        <v>0</v>
      </c>
      <c r="K156" s="81">
        <v>0</v>
      </c>
      <c r="L156" s="81">
        <v>0</v>
      </c>
      <c r="M156" s="81">
        <v>0</v>
      </c>
      <c r="N156" s="81">
        <v>0</v>
      </c>
    </row>
    <row r="157" spans="1:14">
      <c r="A157" s="81" t="s">
        <v>1182</v>
      </c>
      <c r="B157" s="81" t="s">
        <v>1184</v>
      </c>
      <c r="C157" s="82">
        <v>38015</v>
      </c>
      <c r="D157" s="81" t="s">
        <v>1090</v>
      </c>
      <c r="E157" s="77" t="s">
        <v>733</v>
      </c>
      <c r="F157" s="81">
        <v>90</v>
      </c>
      <c r="G157" s="81">
        <v>0</v>
      </c>
      <c r="H157" s="81">
        <v>0</v>
      </c>
      <c r="I157" s="81">
        <v>0</v>
      </c>
      <c r="J157" s="81">
        <v>0</v>
      </c>
      <c r="K157" s="81">
        <v>0</v>
      </c>
      <c r="L157" s="81">
        <v>0</v>
      </c>
      <c r="M157" s="81">
        <v>0</v>
      </c>
      <c r="N157" s="81">
        <v>0</v>
      </c>
    </row>
    <row r="158" spans="1:14">
      <c r="A158" s="81" t="s">
        <v>1182</v>
      </c>
      <c r="B158" s="81" t="s">
        <v>1114</v>
      </c>
      <c r="C158" s="82">
        <v>38011</v>
      </c>
      <c r="D158" s="81" t="s">
        <v>1090</v>
      </c>
      <c r="E158" s="77" t="s">
        <v>22</v>
      </c>
      <c r="F158" s="81">
        <v>90</v>
      </c>
      <c r="G158" s="81">
        <v>0</v>
      </c>
      <c r="H158" s="81">
        <v>0</v>
      </c>
      <c r="I158" s="81">
        <v>0</v>
      </c>
      <c r="J158" s="81">
        <v>0</v>
      </c>
      <c r="K158" s="81">
        <v>0</v>
      </c>
      <c r="L158" s="81">
        <v>0</v>
      </c>
      <c r="M158" s="81">
        <v>0</v>
      </c>
      <c r="N158" s="81">
        <v>0</v>
      </c>
    </row>
    <row r="159" spans="1:14">
      <c r="A159" s="81" t="s">
        <v>97</v>
      </c>
      <c r="B159" s="81" t="s">
        <v>144</v>
      </c>
      <c r="C159" s="82">
        <v>38857</v>
      </c>
      <c r="D159" s="81" t="s">
        <v>99</v>
      </c>
      <c r="E159" s="77" t="s">
        <v>74</v>
      </c>
      <c r="F159" s="81">
        <v>90</v>
      </c>
      <c r="G159" s="81">
        <v>1</v>
      </c>
      <c r="H159" s="81">
        <v>0</v>
      </c>
      <c r="I159" s="81">
        <v>5</v>
      </c>
      <c r="J159" s="81">
        <v>3</v>
      </c>
      <c r="K159" s="81">
        <v>0</v>
      </c>
      <c r="L159" s="81">
        <v>2</v>
      </c>
      <c r="M159" s="81">
        <v>0</v>
      </c>
      <c r="N159" s="81">
        <v>0</v>
      </c>
    </row>
    <row r="160" spans="1:14">
      <c r="A160" s="81" t="s">
        <v>97</v>
      </c>
      <c r="B160" s="81" t="s">
        <v>169</v>
      </c>
      <c r="C160" s="82">
        <v>38854</v>
      </c>
      <c r="D160" s="81" t="s">
        <v>151</v>
      </c>
      <c r="E160" s="77" t="s">
        <v>63</v>
      </c>
      <c r="F160" s="81">
        <v>90</v>
      </c>
      <c r="G160" s="81">
        <v>1</v>
      </c>
      <c r="H160" s="81">
        <v>0</v>
      </c>
      <c r="I160" s="81">
        <v>2</v>
      </c>
      <c r="J160" s="81">
        <v>1</v>
      </c>
      <c r="K160" s="81">
        <v>2</v>
      </c>
      <c r="L160" s="81">
        <v>0</v>
      </c>
      <c r="M160" s="81">
        <v>0</v>
      </c>
      <c r="N160" s="81">
        <v>0</v>
      </c>
    </row>
    <row r="161" spans="1:14">
      <c r="A161" s="81" t="s">
        <v>97</v>
      </c>
      <c r="B161" s="81" t="s">
        <v>102</v>
      </c>
      <c r="C161" s="82">
        <v>38843</v>
      </c>
      <c r="D161" s="81" t="s">
        <v>99</v>
      </c>
      <c r="E161" s="77" t="s">
        <v>19</v>
      </c>
      <c r="F161" s="81">
        <v>90</v>
      </c>
      <c r="G161" s="81">
        <v>0</v>
      </c>
      <c r="H161" s="81">
        <v>0</v>
      </c>
      <c r="I161" s="81">
        <v>2</v>
      </c>
      <c r="J161" s="81">
        <v>0</v>
      </c>
      <c r="K161" s="81">
        <v>0</v>
      </c>
      <c r="L161" s="81">
        <v>2</v>
      </c>
      <c r="M161" s="81">
        <v>0</v>
      </c>
      <c r="N161" s="81">
        <v>0</v>
      </c>
    </row>
    <row r="162" spans="1:14">
      <c r="A162" s="81" t="s">
        <v>97</v>
      </c>
      <c r="B162" s="81" t="s">
        <v>101</v>
      </c>
      <c r="C162" s="82">
        <v>38840</v>
      </c>
      <c r="D162" s="81" t="s">
        <v>99</v>
      </c>
      <c r="E162" s="77" t="s">
        <v>24</v>
      </c>
      <c r="F162" s="81">
        <v>90</v>
      </c>
      <c r="G162" s="81">
        <v>1</v>
      </c>
      <c r="H162" s="81">
        <v>0</v>
      </c>
      <c r="I162" s="81">
        <v>8</v>
      </c>
      <c r="J162" s="81">
        <v>3</v>
      </c>
      <c r="K162" s="81">
        <v>0</v>
      </c>
      <c r="L162" s="81">
        <v>0</v>
      </c>
      <c r="M162" s="81">
        <v>0</v>
      </c>
      <c r="N162" s="81">
        <v>0</v>
      </c>
    </row>
    <row r="163" spans="1:14">
      <c r="A163" s="81" t="s">
        <v>97</v>
      </c>
      <c r="B163" s="81" t="s">
        <v>170</v>
      </c>
      <c r="C163" s="82">
        <v>38836</v>
      </c>
      <c r="D163" s="81" t="s">
        <v>99</v>
      </c>
      <c r="E163" s="77" t="s">
        <v>31</v>
      </c>
      <c r="F163" s="81">
        <v>90</v>
      </c>
      <c r="G163" s="81">
        <v>0</v>
      </c>
      <c r="H163" s="81">
        <v>0</v>
      </c>
      <c r="I163" s="81">
        <v>5</v>
      </c>
      <c r="J163" s="81">
        <v>2</v>
      </c>
      <c r="K163" s="81">
        <v>1</v>
      </c>
      <c r="L163" s="81">
        <v>1</v>
      </c>
      <c r="M163" s="81">
        <v>0</v>
      </c>
      <c r="N163" s="81">
        <v>0</v>
      </c>
    </row>
    <row r="164" spans="1:14">
      <c r="A164" s="81" t="s">
        <v>97</v>
      </c>
      <c r="B164" s="81" t="s">
        <v>162</v>
      </c>
      <c r="C164" s="82">
        <v>38833</v>
      </c>
      <c r="D164" s="81" t="s">
        <v>151</v>
      </c>
      <c r="E164" s="77" t="s">
        <v>171</v>
      </c>
      <c r="F164" s="81">
        <v>88</v>
      </c>
      <c r="G164" s="81">
        <v>0</v>
      </c>
      <c r="H164" s="81">
        <v>0</v>
      </c>
      <c r="I164" s="81">
        <v>3</v>
      </c>
      <c r="J164" s="81">
        <v>2</v>
      </c>
      <c r="K164" s="81">
        <v>4</v>
      </c>
      <c r="L164" s="81">
        <v>0</v>
      </c>
      <c r="M164" s="81">
        <v>0</v>
      </c>
      <c r="N164" s="81">
        <v>0</v>
      </c>
    </row>
    <row r="165" spans="1:14">
      <c r="A165" s="81" t="s">
        <v>97</v>
      </c>
      <c r="B165" s="81" t="s">
        <v>163</v>
      </c>
      <c r="C165" s="82">
        <v>38825</v>
      </c>
      <c r="D165" s="81" t="s">
        <v>151</v>
      </c>
      <c r="E165" s="77" t="s">
        <v>24</v>
      </c>
      <c r="F165" s="81">
        <v>90</v>
      </c>
      <c r="G165" s="81">
        <v>0</v>
      </c>
      <c r="H165" s="81">
        <v>0</v>
      </c>
      <c r="I165" s="81">
        <v>5</v>
      </c>
      <c r="J165" s="81">
        <v>1</v>
      </c>
      <c r="K165" s="81">
        <v>2</v>
      </c>
      <c r="L165" s="81">
        <v>0</v>
      </c>
      <c r="M165" s="81">
        <v>0</v>
      </c>
      <c r="N165" s="81">
        <v>0</v>
      </c>
    </row>
    <row r="166" spans="1:14">
      <c r="A166" s="81" t="s">
        <v>97</v>
      </c>
      <c r="B166" s="81" t="s">
        <v>108</v>
      </c>
      <c r="C166" s="82">
        <v>38821</v>
      </c>
      <c r="D166" s="81" t="s">
        <v>99</v>
      </c>
      <c r="E166" s="77" t="s">
        <v>31</v>
      </c>
      <c r="F166" s="81">
        <v>90</v>
      </c>
      <c r="G166" s="81">
        <v>1</v>
      </c>
      <c r="H166" s="81">
        <v>0</v>
      </c>
      <c r="I166" s="81">
        <v>4</v>
      </c>
      <c r="J166" s="81">
        <v>2</v>
      </c>
      <c r="K166" s="81">
        <v>2</v>
      </c>
      <c r="L166" s="81">
        <v>2</v>
      </c>
      <c r="M166" s="81">
        <v>0</v>
      </c>
      <c r="N166" s="81">
        <v>0</v>
      </c>
    </row>
    <row r="167" spans="1:14">
      <c r="A167" s="81" t="s">
        <v>97</v>
      </c>
      <c r="B167" s="81" t="s">
        <v>125</v>
      </c>
      <c r="C167" s="82">
        <v>38816</v>
      </c>
      <c r="D167" s="81" t="s">
        <v>99</v>
      </c>
      <c r="E167" s="77" t="s">
        <v>53</v>
      </c>
      <c r="F167" s="81">
        <v>90</v>
      </c>
      <c r="G167" s="81">
        <v>1</v>
      </c>
      <c r="H167" s="81">
        <v>0</v>
      </c>
      <c r="I167" s="81">
        <v>2</v>
      </c>
      <c r="J167" s="81">
        <v>1</v>
      </c>
      <c r="K167" s="81">
        <v>1</v>
      </c>
      <c r="L167" s="81">
        <v>0</v>
      </c>
      <c r="M167" s="81">
        <v>0</v>
      </c>
      <c r="N167" s="81">
        <v>0</v>
      </c>
    </row>
    <row r="168" spans="1:14">
      <c r="A168" s="81" t="s">
        <v>97</v>
      </c>
      <c r="B168" s="81" t="s">
        <v>172</v>
      </c>
      <c r="C168" s="82">
        <v>38812</v>
      </c>
      <c r="D168" s="81" t="s">
        <v>151</v>
      </c>
      <c r="E168" s="77" t="s">
        <v>19</v>
      </c>
      <c r="F168" s="81">
        <v>90</v>
      </c>
      <c r="G168" s="81">
        <v>1</v>
      </c>
      <c r="H168" s="81">
        <v>1</v>
      </c>
      <c r="I168" s="81">
        <v>4</v>
      </c>
      <c r="J168" s="81">
        <v>1</v>
      </c>
      <c r="K168" s="81">
        <v>1</v>
      </c>
      <c r="L168" s="81">
        <v>0</v>
      </c>
      <c r="M168" s="81">
        <v>1</v>
      </c>
      <c r="N168" s="81">
        <v>0</v>
      </c>
    </row>
    <row r="169" spans="1:14">
      <c r="A169" s="81" t="s">
        <v>97</v>
      </c>
      <c r="B169" s="81" t="s">
        <v>160</v>
      </c>
      <c r="C169" s="82">
        <v>38808</v>
      </c>
      <c r="D169" s="81" t="s">
        <v>99</v>
      </c>
      <c r="E169" s="77" t="s">
        <v>22</v>
      </c>
      <c r="F169" s="81">
        <v>90</v>
      </c>
      <c r="G169" s="81">
        <v>0</v>
      </c>
      <c r="H169" s="81">
        <v>0</v>
      </c>
      <c r="I169" s="81">
        <v>4</v>
      </c>
      <c r="J169" s="81">
        <v>3</v>
      </c>
      <c r="K169" s="81">
        <v>1</v>
      </c>
      <c r="L169" s="81">
        <v>2</v>
      </c>
      <c r="M169" s="81">
        <v>0</v>
      </c>
      <c r="N169" s="81">
        <v>0</v>
      </c>
    </row>
    <row r="170" spans="1:14">
      <c r="A170" s="81" t="s">
        <v>97</v>
      </c>
      <c r="B170" s="81" t="s">
        <v>173</v>
      </c>
      <c r="C170" s="82">
        <v>38804</v>
      </c>
      <c r="D170" s="81" t="s">
        <v>151</v>
      </c>
      <c r="E170" s="77" t="s">
        <v>33</v>
      </c>
      <c r="F170" s="81">
        <v>90</v>
      </c>
      <c r="G170" s="81">
        <v>0</v>
      </c>
      <c r="H170" s="81">
        <v>0</v>
      </c>
      <c r="I170" s="81">
        <v>1</v>
      </c>
      <c r="J170" s="81">
        <v>1</v>
      </c>
      <c r="K170" s="81">
        <v>1</v>
      </c>
      <c r="L170" s="81">
        <v>0</v>
      </c>
      <c r="M170" s="81">
        <v>0</v>
      </c>
      <c r="N170" s="81">
        <v>0</v>
      </c>
    </row>
    <row r="171" spans="1:14">
      <c r="A171" s="81" t="s">
        <v>97</v>
      </c>
      <c r="B171" s="81" t="s">
        <v>147</v>
      </c>
      <c r="C171" s="82">
        <v>38801</v>
      </c>
      <c r="D171" s="81" t="s">
        <v>99</v>
      </c>
      <c r="E171" s="77" t="s">
        <v>33</v>
      </c>
      <c r="F171" s="81">
        <v>90</v>
      </c>
      <c r="G171" s="81">
        <v>0</v>
      </c>
      <c r="H171" s="81">
        <v>0</v>
      </c>
      <c r="I171" s="81">
        <v>8</v>
      </c>
      <c r="J171" s="81">
        <v>3</v>
      </c>
      <c r="K171" s="81">
        <v>1</v>
      </c>
      <c r="L171" s="81">
        <v>3</v>
      </c>
      <c r="M171" s="81">
        <v>0</v>
      </c>
      <c r="N171" s="81">
        <v>0</v>
      </c>
    </row>
    <row r="172" spans="1:14">
      <c r="A172" s="81" t="s">
        <v>97</v>
      </c>
      <c r="B172" s="81" t="s">
        <v>148</v>
      </c>
      <c r="C172" s="82">
        <v>38797</v>
      </c>
      <c r="D172" s="81" t="s">
        <v>99</v>
      </c>
      <c r="E172" s="77" t="s">
        <v>26</v>
      </c>
      <c r="F172" s="81">
        <v>90</v>
      </c>
      <c r="G172" s="81">
        <v>2</v>
      </c>
      <c r="H172" s="81">
        <v>0</v>
      </c>
      <c r="I172" s="81">
        <v>3</v>
      </c>
      <c r="J172" s="81">
        <v>2</v>
      </c>
      <c r="K172" s="81">
        <v>2</v>
      </c>
      <c r="L172" s="81">
        <v>0</v>
      </c>
      <c r="M172" s="81">
        <v>0</v>
      </c>
      <c r="N172" s="81">
        <v>0</v>
      </c>
    </row>
    <row r="173" spans="1:14">
      <c r="A173" s="81" t="s">
        <v>97</v>
      </c>
      <c r="B173" s="81" t="s">
        <v>130</v>
      </c>
      <c r="C173" s="82">
        <v>38794</v>
      </c>
      <c r="D173" s="81" t="s">
        <v>99</v>
      </c>
      <c r="E173" s="77" t="s">
        <v>82</v>
      </c>
      <c r="F173" s="81">
        <v>90</v>
      </c>
      <c r="G173" s="81">
        <v>1</v>
      </c>
      <c r="H173" s="81">
        <v>0</v>
      </c>
      <c r="I173" s="81">
        <v>4</v>
      </c>
      <c r="J173" s="81">
        <v>2</v>
      </c>
      <c r="K173" s="81">
        <v>2</v>
      </c>
      <c r="L173" s="81">
        <v>1</v>
      </c>
      <c r="M173" s="81">
        <v>0</v>
      </c>
      <c r="N173" s="81">
        <v>0</v>
      </c>
    </row>
    <row r="174" spans="1:14">
      <c r="A174" s="81" t="s">
        <v>97</v>
      </c>
      <c r="B174" s="81" t="s">
        <v>121</v>
      </c>
      <c r="C174" s="82">
        <v>38788</v>
      </c>
      <c r="D174" s="81" t="s">
        <v>99</v>
      </c>
      <c r="E174" s="77" t="s">
        <v>85</v>
      </c>
      <c r="F174" s="81">
        <v>90</v>
      </c>
      <c r="G174" s="81">
        <v>0</v>
      </c>
      <c r="H174" s="81">
        <v>0</v>
      </c>
      <c r="I174" s="81">
        <v>2</v>
      </c>
      <c r="J174" s="81">
        <v>1</v>
      </c>
      <c r="K174" s="81">
        <v>0</v>
      </c>
      <c r="L174" s="81">
        <v>2</v>
      </c>
      <c r="M174" s="81">
        <v>0</v>
      </c>
      <c r="N174" s="81">
        <v>0</v>
      </c>
    </row>
    <row r="175" spans="1:14">
      <c r="A175" s="81" t="s">
        <v>97</v>
      </c>
      <c r="B175" s="81" t="s">
        <v>153</v>
      </c>
      <c r="C175" s="82">
        <v>38783</v>
      </c>
      <c r="D175" s="81" t="s">
        <v>151</v>
      </c>
      <c r="E175" s="77" t="s">
        <v>174</v>
      </c>
      <c r="F175" s="81">
        <v>90</v>
      </c>
      <c r="G175" s="81">
        <v>0</v>
      </c>
      <c r="H175" s="81">
        <v>1</v>
      </c>
      <c r="I175" s="81">
        <v>4</v>
      </c>
      <c r="J175" s="81">
        <v>1</v>
      </c>
      <c r="K175" s="81">
        <v>0</v>
      </c>
      <c r="L175" s="81">
        <v>0</v>
      </c>
      <c r="M175" s="81">
        <v>0</v>
      </c>
      <c r="N175" s="81">
        <v>0</v>
      </c>
    </row>
    <row r="176" spans="1:14">
      <c r="A176" s="81" t="s">
        <v>97</v>
      </c>
      <c r="B176" s="81" t="s">
        <v>134</v>
      </c>
      <c r="C176" s="82">
        <v>38780</v>
      </c>
      <c r="D176" s="81" t="s">
        <v>99</v>
      </c>
      <c r="E176" s="77" t="s">
        <v>115</v>
      </c>
      <c r="F176" s="81">
        <v>90</v>
      </c>
      <c r="G176" s="81">
        <v>1</v>
      </c>
      <c r="H176" s="81">
        <v>0</v>
      </c>
      <c r="I176" s="81">
        <v>4</v>
      </c>
      <c r="J176" s="81">
        <v>3</v>
      </c>
      <c r="K176" s="81">
        <v>1</v>
      </c>
      <c r="L176" s="81">
        <v>0</v>
      </c>
      <c r="M176" s="81">
        <v>0</v>
      </c>
      <c r="N176" s="81">
        <v>0</v>
      </c>
    </row>
    <row r="177" spans="1:14">
      <c r="A177" s="81" t="s">
        <v>97</v>
      </c>
      <c r="B177" s="81" t="s">
        <v>98</v>
      </c>
      <c r="C177" s="82">
        <v>38773</v>
      </c>
      <c r="D177" s="81" t="s">
        <v>99</v>
      </c>
      <c r="E177" s="77" t="s">
        <v>82</v>
      </c>
      <c r="F177" s="81">
        <v>90</v>
      </c>
      <c r="G177" s="81">
        <v>0</v>
      </c>
      <c r="H177" s="81">
        <v>1</v>
      </c>
      <c r="I177" s="81">
        <v>2</v>
      </c>
      <c r="J177" s="81">
        <v>0</v>
      </c>
      <c r="K177" s="81">
        <v>1</v>
      </c>
      <c r="L177" s="81">
        <v>1</v>
      </c>
      <c r="M177" s="81">
        <v>0</v>
      </c>
      <c r="N177" s="81">
        <v>0</v>
      </c>
    </row>
    <row r="178" spans="1:14">
      <c r="A178" s="81" t="s">
        <v>97</v>
      </c>
      <c r="B178" s="81" t="s">
        <v>150</v>
      </c>
      <c r="C178" s="82">
        <v>38770</v>
      </c>
      <c r="D178" s="81" t="s">
        <v>151</v>
      </c>
      <c r="E178" s="77" t="s">
        <v>38</v>
      </c>
      <c r="F178" s="81">
        <v>90</v>
      </c>
      <c r="G178" s="81">
        <v>1</v>
      </c>
      <c r="H178" s="81">
        <v>0</v>
      </c>
      <c r="I178" s="81">
        <v>5</v>
      </c>
      <c r="J178" s="81">
        <v>1</v>
      </c>
      <c r="K178" s="81">
        <v>1</v>
      </c>
      <c r="L178" s="81">
        <v>0</v>
      </c>
      <c r="M178" s="81">
        <v>0</v>
      </c>
      <c r="N178" s="81">
        <v>0</v>
      </c>
    </row>
    <row r="179" spans="1:14">
      <c r="A179" s="81" t="s">
        <v>97</v>
      </c>
      <c r="B179" s="81" t="s">
        <v>128</v>
      </c>
      <c r="C179" s="82">
        <v>38766</v>
      </c>
      <c r="D179" s="81" t="s">
        <v>99</v>
      </c>
      <c r="E179" s="77" t="s">
        <v>175</v>
      </c>
      <c r="F179" s="81">
        <v>90</v>
      </c>
      <c r="G179" s="81">
        <v>0</v>
      </c>
      <c r="H179" s="81">
        <v>1</v>
      </c>
      <c r="I179" s="81">
        <v>6</v>
      </c>
      <c r="J179" s="81">
        <v>2</v>
      </c>
      <c r="K179" s="81">
        <v>1</v>
      </c>
      <c r="L179" s="81">
        <v>2</v>
      </c>
      <c r="M179" s="81">
        <v>0</v>
      </c>
      <c r="N179" s="81">
        <v>0</v>
      </c>
    </row>
    <row r="180" spans="1:14">
      <c r="A180" s="81" t="s">
        <v>97</v>
      </c>
      <c r="B180" s="81" t="s">
        <v>119</v>
      </c>
      <c r="C180" s="82">
        <v>38760</v>
      </c>
      <c r="D180" s="81" t="s">
        <v>99</v>
      </c>
      <c r="E180" s="77" t="s">
        <v>17</v>
      </c>
      <c r="F180" s="81">
        <v>90</v>
      </c>
      <c r="G180" s="81">
        <v>0</v>
      </c>
      <c r="H180" s="81">
        <v>0</v>
      </c>
      <c r="I180" s="81">
        <v>4</v>
      </c>
      <c r="J180" s="81">
        <v>0</v>
      </c>
      <c r="K180" s="81">
        <v>1</v>
      </c>
      <c r="L180" s="81">
        <v>6</v>
      </c>
      <c r="M180" s="81">
        <v>0</v>
      </c>
      <c r="N180" s="81">
        <v>0</v>
      </c>
    </row>
    <row r="181" spans="1:14">
      <c r="A181" s="81" t="s">
        <v>97</v>
      </c>
      <c r="B181" s="81" t="s">
        <v>123</v>
      </c>
      <c r="C181" s="82">
        <v>38732</v>
      </c>
      <c r="D181" s="81" t="s">
        <v>99</v>
      </c>
      <c r="E181" s="77" t="s">
        <v>63</v>
      </c>
      <c r="F181" s="81">
        <v>90</v>
      </c>
      <c r="G181" s="81">
        <v>0</v>
      </c>
      <c r="H181" s="81">
        <v>0</v>
      </c>
      <c r="I181" s="81">
        <v>2</v>
      </c>
      <c r="J181" s="81">
        <v>1</v>
      </c>
      <c r="K181" s="81">
        <v>0</v>
      </c>
      <c r="L181" s="81">
        <v>2</v>
      </c>
      <c r="M181" s="81">
        <v>0</v>
      </c>
      <c r="N181" s="81">
        <v>0</v>
      </c>
    </row>
    <row r="182" spans="1:14">
      <c r="A182" s="81" t="s">
        <v>97</v>
      </c>
      <c r="B182" s="81" t="s">
        <v>127</v>
      </c>
      <c r="C182" s="82">
        <v>38724</v>
      </c>
      <c r="D182" s="81" t="s">
        <v>99</v>
      </c>
      <c r="E182" s="77" t="s">
        <v>38</v>
      </c>
      <c r="F182" s="81">
        <v>90</v>
      </c>
      <c r="G182" s="81">
        <v>1</v>
      </c>
      <c r="H182" s="81">
        <v>0</v>
      </c>
      <c r="I182" s="81">
        <v>6</v>
      </c>
      <c r="J182" s="81">
        <v>4</v>
      </c>
      <c r="K182" s="81">
        <v>0</v>
      </c>
      <c r="L182" s="81">
        <v>2</v>
      </c>
      <c r="M182" s="81">
        <v>0</v>
      </c>
      <c r="N182" s="81">
        <v>0</v>
      </c>
    </row>
    <row r="183" spans="1:14">
      <c r="A183" s="81" t="s">
        <v>97</v>
      </c>
      <c r="B183" s="81" t="s">
        <v>126</v>
      </c>
      <c r="C183" s="82">
        <v>38706</v>
      </c>
      <c r="D183" s="81" t="s">
        <v>99</v>
      </c>
      <c r="E183" s="77" t="s">
        <v>19</v>
      </c>
      <c r="F183" s="81">
        <v>90</v>
      </c>
      <c r="G183" s="81">
        <v>2</v>
      </c>
      <c r="H183" s="81">
        <v>0</v>
      </c>
      <c r="I183" s="81">
        <v>5</v>
      </c>
      <c r="J183" s="81">
        <v>3</v>
      </c>
      <c r="K183" s="81">
        <v>1</v>
      </c>
      <c r="L183" s="81">
        <v>1</v>
      </c>
      <c r="M183" s="81">
        <v>0</v>
      </c>
      <c r="N183" s="81">
        <v>0</v>
      </c>
    </row>
    <row r="184" spans="1:14">
      <c r="A184" s="81" t="s">
        <v>97</v>
      </c>
      <c r="B184" s="81" t="s">
        <v>507</v>
      </c>
      <c r="C184" s="82">
        <v>38703</v>
      </c>
      <c r="D184" s="81" t="s">
        <v>99</v>
      </c>
      <c r="E184" s="77" t="s">
        <v>107</v>
      </c>
      <c r="F184" s="81">
        <v>90</v>
      </c>
      <c r="G184" s="81">
        <v>2</v>
      </c>
      <c r="H184" s="81">
        <v>0</v>
      </c>
      <c r="I184" s="81">
        <v>5</v>
      </c>
      <c r="J184" s="81">
        <v>3</v>
      </c>
      <c r="K184" s="81">
        <v>2</v>
      </c>
      <c r="L184" s="81">
        <v>0</v>
      </c>
      <c r="M184" s="81">
        <v>0</v>
      </c>
      <c r="N184" s="81">
        <v>0</v>
      </c>
    </row>
    <row r="185" spans="1:14">
      <c r="A185" s="81" t="s">
        <v>97</v>
      </c>
      <c r="B185" s="81" t="s">
        <v>143</v>
      </c>
      <c r="C185" s="82">
        <v>38697</v>
      </c>
      <c r="D185" s="81" t="s">
        <v>99</v>
      </c>
      <c r="E185" s="77" t="s">
        <v>63</v>
      </c>
      <c r="F185" s="81">
        <v>90</v>
      </c>
      <c r="G185" s="81">
        <v>1</v>
      </c>
      <c r="H185" s="81">
        <v>0</v>
      </c>
      <c r="I185" s="81">
        <v>3</v>
      </c>
      <c r="J185" s="81">
        <v>1</v>
      </c>
      <c r="K185" s="81">
        <v>3</v>
      </c>
      <c r="L185" s="81">
        <v>1</v>
      </c>
      <c r="M185" s="81">
        <v>1</v>
      </c>
      <c r="N185" s="81">
        <v>0</v>
      </c>
    </row>
    <row r="186" spans="1:14">
      <c r="A186" s="81" t="s">
        <v>97</v>
      </c>
      <c r="B186" s="81" t="s">
        <v>155</v>
      </c>
      <c r="C186" s="82">
        <v>38690</v>
      </c>
      <c r="D186" s="81" t="s">
        <v>99</v>
      </c>
      <c r="E186" s="77" t="s">
        <v>82</v>
      </c>
      <c r="F186" s="81">
        <v>90</v>
      </c>
      <c r="G186" s="81">
        <v>0</v>
      </c>
      <c r="H186" s="81">
        <v>0</v>
      </c>
      <c r="I186" s="81">
        <v>1</v>
      </c>
      <c r="J186" s="81">
        <v>1</v>
      </c>
      <c r="K186" s="81">
        <v>1</v>
      </c>
      <c r="L186" s="81">
        <v>0</v>
      </c>
      <c r="M186" s="81">
        <v>0</v>
      </c>
      <c r="N186" s="81">
        <v>0</v>
      </c>
    </row>
    <row r="187" spans="1:14">
      <c r="A187" s="81" t="s">
        <v>97</v>
      </c>
      <c r="B187" s="81" t="s">
        <v>100</v>
      </c>
      <c r="C187" s="82">
        <v>38683</v>
      </c>
      <c r="D187" s="81" t="s">
        <v>99</v>
      </c>
      <c r="E187" s="77" t="s">
        <v>103</v>
      </c>
      <c r="F187" s="81">
        <v>90</v>
      </c>
      <c r="G187" s="81">
        <v>1</v>
      </c>
      <c r="H187" s="81">
        <v>1</v>
      </c>
      <c r="I187" s="81">
        <v>5</v>
      </c>
      <c r="J187" s="81">
        <v>1</v>
      </c>
      <c r="K187" s="81">
        <v>0</v>
      </c>
      <c r="L187" s="81">
        <v>2</v>
      </c>
      <c r="M187" s="81">
        <v>0</v>
      </c>
      <c r="N187" s="81">
        <v>0</v>
      </c>
    </row>
    <row r="188" spans="1:14">
      <c r="A188" s="81" t="s">
        <v>97</v>
      </c>
      <c r="B188" s="81" t="s">
        <v>177</v>
      </c>
      <c r="C188" s="82">
        <v>38678</v>
      </c>
      <c r="D188" s="81" t="s">
        <v>151</v>
      </c>
      <c r="E188" s="77" t="s">
        <v>26</v>
      </c>
      <c r="F188" s="81">
        <v>0</v>
      </c>
      <c r="G188" s="81"/>
      <c r="H188" s="81"/>
      <c r="I188" s="81"/>
      <c r="J188" s="81"/>
      <c r="K188" s="81"/>
      <c r="L188" s="81"/>
      <c r="M188" s="81"/>
      <c r="N188" s="81"/>
    </row>
    <row r="189" spans="1:14">
      <c r="A189" s="81" t="s">
        <v>97</v>
      </c>
      <c r="B189" s="81" t="s">
        <v>104</v>
      </c>
      <c r="C189" s="82">
        <v>38675</v>
      </c>
      <c r="D189" s="81" t="s">
        <v>99</v>
      </c>
      <c r="E189" s="77" t="s">
        <v>67</v>
      </c>
      <c r="F189" s="81">
        <v>90</v>
      </c>
      <c r="G189" s="81">
        <v>1</v>
      </c>
      <c r="H189" s="81">
        <v>0</v>
      </c>
      <c r="I189" s="81">
        <v>4</v>
      </c>
      <c r="J189" s="81">
        <v>2</v>
      </c>
      <c r="K189" s="81">
        <v>0</v>
      </c>
      <c r="L189" s="81">
        <v>1</v>
      </c>
      <c r="M189" s="81">
        <v>0</v>
      </c>
      <c r="N189" s="81">
        <v>0</v>
      </c>
    </row>
    <row r="190" spans="1:14">
      <c r="A190" s="81" t="s">
        <v>97</v>
      </c>
      <c r="B190" s="81" t="s">
        <v>159</v>
      </c>
      <c r="C190" s="82">
        <v>38662</v>
      </c>
      <c r="D190" s="81" t="s">
        <v>99</v>
      </c>
      <c r="E190" s="77" t="s">
        <v>107</v>
      </c>
      <c r="F190" s="81">
        <v>90</v>
      </c>
      <c r="G190" s="81">
        <v>1</v>
      </c>
      <c r="H190" s="81">
        <v>1</v>
      </c>
      <c r="I190" s="81">
        <v>2</v>
      </c>
      <c r="J190" s="81">
        <v>1</v>
      </c>
      <c r="K190" s="81">
        <v>2</v>
      </c>
      <c r="L190" s="81">
        <v>0</v>
      </c>
      <c r="M190" s="81">
        <v>0</v>
      </c>
      <c r="N190" s="81">
        <v>0</v>
      </c>
    </row>
    <row r="191" spans="1:14">
      <c r="A191" s="81" t="s">
        <v>97</v>
      </c>
      <c r="B191" s="81" t="s">
        <v>178</v>
      </c>
      <c r="C191" s="82">
        <v>38658</v>
      </c>
      <c r="D191" s="81" t="s">
        <v>151</v>
      </c>
      <c r="E191" s="77" t="s">
        <v>35</v>
      </c>
      <c r="F191" s="81">
        <v>90</v>
      </c>
      <c r="G191" s="81">
        <v>3</v>
      </c>
      <c r="H191" s="81">
        <v>0</v>
      </c>
      <c r="I191" s="81">
        <v>3</v>
      </c>
      <c r="J191" s="81">
        <v>2</v>
      </c>
      <c r="K191" s="81">
        <v>1</v>
      </c>
      <c r="L191" s="81">
        <v>0</v>
      </c>
      <c r="M191" s="81">
        <v>0</v>
      </c>
      <c r="N191" s="81">
        <v>0</v>
      </c>
    </row>
    <row r="192" spans="1:14">
      <c r="A192" s="81" t="s">
        <v>97</v>
      </c>
      <c r="B192" s="81" t="s">
        <v>111</v>
      </c>
      <c r="C192" s="82">
        <v>38655</v>
      </c>
      <c r="D192" s="81" t="s">
        <v>99</v>
      </c>
      <c r="E192" s="77" t="s">
        <v>35</v>
      </c>
      <c r="F192" s="81">
        <v>90</v>
      </c>
      <c r="G192" s="81">
        <v>0</v>
      </c>
      <c r="H192" s="81">
        <v>0</v>
      </c>
      <c r="I192" s="81">
        <v>5</v>
      </c>
      <c r="J192" s="81">
        <v>1</v>
      </c>
      <c r="K192" s="81">
        <v>0</v>
      </c>
      <c r="L192" s="81">
        <v>1</v>
      </c>
      <c r="M192" s="81">
        <v>0</v>
      </c>
      <c r="N192" s="81">
        <v>0</v>
      </c>
    </row>
    <row r="193" spans="1:14">
      <c r="A193" s="81" t="s">
        <v>97</v>
      </c>
      <c r="B193" s="81" t="s">
        <v>105</v>
      </c>
      <c r="C193" s="82">
        <v>38651</v>
      </c>
      <c r="D193" s="81" t="s">
        <v>99</v>
      </c>
      <c r="E193" s="77" t="s">
        <v>19</v>
      </c>
      <c r="F193" s="81">
        <v>90</v>
      </c>
      <c r="G193" s="81">
        <v>0</v>
      </c>
      <c r="H193" s="81">
        <v>0</v>
      </c>
      <c r="I193" s="81">
        <v>9</v>
      </c>
      <c r="J193" s="81">
        <v>3</v>
      </c>
      <c r="K193" s="81">
        <v>0</v>
      </c>
      <c r="L193" s="81">
        <v>2</v>
      </c>
      <c r="M193" s="81">
        <v>0</v>
      </c>
      <c r="N193" s="81">
        <v>0</v>
      </c>
    </row>
    <row r="194" spans="1:14">
      <c r="A194" s="81" t="s">
        <v>97</v>
      </c>
      <c r="B194" s="81" t="s">
        <v>141</v>
      </c>
      <c r="C194" s="82">
        <v>38647</v>
      </c>
      <c r="D194" s="81" t="s">
        <v>99</v>
      </c>
      <c r="E194" s="77" t="s">
        <v>59</v>
      </c>
      <c r="F194" s="81">
        <v>90</v>
      </c>
      <c r="G194" s="81">
        <v>2</v>
      </c>
      <c r="H194" s="81">
        <v>0</v>
      </c>
      <c r="I194" s="81">
        <v>6</v>
      </c>
      <c r="J194" s="81">
        <v>3</v>
      </c>
      <c r="K194" s="81">
        <v>1</v>
      </c>
      <c r="L194" s="81">
        <v>1</v>
      </c>
      <c r="M194" s="81">
        <v>0</v>
      </c>
      <c r="N194" s="81">
        <v>0</v>
      </c>
    </row>
    <row r="195" spans="1:14">
      <c r="A195" s="81" t="s">
        <v>97</v>
      </c>
      <c r="B195" s="81" t="s">
        <v>179</v>
      </c>
      <c r="C195" s="82">
        <v>38643</v>
      </c>
      <c r="D195" s="81" t="s">
        <v>151</v>
      </c>
      <c r="E195" s="77" t="s">
        <v>33</v>
      </c>
      <c r="F195" s="81">
        <v>90</v>
      </c>
      <c r="G195" s="81">
        <v>0</v>
      </c>
      <c r="H195" s="81">
        <v>0</v>
      </c>
      <c r="I195" s="81">
        <v>4</v>
      </c>
      <c r="J195" s="81">
        <v>2</v>
      </c>
      <c r="K195" s="81">
        <v>1</v>
      </c>
      <c r="L195" s="81">
        <v>0</v>
      </c>
      <c r="M195" s="81">
        <v>0</v>
      </c>
      <c r="N195" s="81">
        <v>0</v>
      </c>
    </row>
    <row r="196" spans="1:14">
      <c r="A196" s="81" t="s">
        <v>97</v>
      </c>
      <c r="B196" s="81" t="s">
        <v>117</v>
      </c>
      <c r="C196" s="82">
        <v>38640</v>
      </c>
      <c r="D196" s="81" t="s">
        <v>99</v>
      </c>
      <c r="E196" s="77" t="s">
        <v>131</v>
      </c>
      <c r="F196" s="81">
        <v>90</v>
      </c>
      <c r="G196" s="81">
        <v>1</v>
      </c>
      <c r="H196" s="81">
        <v>0</v>
      </c>
      <c r="I196" s="81">
        <v>6</v>
      </c>
      <c r="J196" s="81">
        <v>4</v>
      </c>
      <c r="K196" s="81">
        <v>1</v>
      </c>
      <c r="L196" s="81">
        <v>1</v>
      </c>
      <c r="M196" s="81">
        <v>0</v>
      </c>
      <c r="N196" s="81">
        <v>0</v>
      </c>
    </row>
    <row r="197" spans="1:14">
      <c r="A197" s="81" t="s">
        <v>97</v>
      </c>
      <c r="B197" s="81" t="s">
        <v>124</v>
      </c>
      <c r="C197" s="82">
        <v>38626</v>
      </c>
      <c r="D197" s="81" t="s">
        <v>99</v>
      </c>
      <c r="E197" s="77" t="s">
        <v>53</v>
      </c>
      <c r="F197" s="81">
        <v>90</v>
      </c>
      <c r="G197" s="81">
        <v>1</v>
      </c>
      <c r="H197" s="81">
        <v>0</v>
      </c>
      <c r="I197" s="81">
        <v>3</v>
      </c>
      <c r="J197" s="81">
        <v>2</v>
      </c>
      <c r="K197" s="81">
        <v>2</v>
      </c>
      <c r="L197" s="81">
        <v>2</v>
      </c>
      <c r="M197" s="81">
        <v>0</v>
      </c>
      <c r="N197" s="81">
        <v>0</v>
      </c>
    </row>
    <row r="198" spans="1:14">
      <c r="A198" s="81" t="s">
        <v>97</v>
      </c>
      <c r="B198" s="81" t="s">
        <v>180</v>
      </c>
      <c r="C198" s="82">
        <v>38622</v>
      </c>
      <c r="D198" s="81" t="s">
        <v>151</v>
      </c>
      <c r="E198" s="77" t="s">
        <v>103</v>
      </c>
      <c r="F198" s="81">
        <v>80</v>
      </c>
      <c r="G198" s="81">
        <v>0</v>
      </c>
      <c r="H198" s="81">
        <v>0</v>
      </c>
      <c r="I198" s="81">
        <v>4</v>
      </c>
      <c r="J198" s="81">
        <v>1</v>
      </c>
      <c r="K198" s="81">
        <v>1</v>
      </c>
      <c r="L198" s="81">
        <v>0</v>
      </c>
      <c r="M198" s="81">
        <v>0</v>
      </c>
      <c r="N198" s="81">
        <v>0</v>
      </c>
    </row>
    <row r="199" spans="1:14">
      <c r="A199" s="81" t="s">
        <v>97</v>
      </c>
      <c r="B199" s="81" t="s">
        <v>161</v>
      </c>
      <c r="C199" s="82">
        <v>38619</v>
      </c>
      <c r="D199" s="81" t="s">
        <v>99</v>
      </c>
      <c r="E199" s="77" t="s">
        <v>154</v>
      </c>
      <c r="F199" s="81">
        <v>90</v>
      </c>
      <c r="G199" s="81">
        <v>2</v>
      </c>
      <c r="H199" s="81">
        <v>0</v>
      </c>
      <c r="I199" s="81">
        <v>9</v>
      </c>
      <c r="J199" s="81">
        <v>4</v>
      </c>
      <c r="K199" s="81">
        <v>1</v>
      </c>
      <c r="L199" s="81">
        <v>3</v>
      </c>
      <c r="M199" s="81">
        <v>0</v>
      </c>
      <c r="N199" s="81">
        <v>0</v>
      </c>
    </row>
    <row r="200" spans="1:14">
      <c r="A200" s="81" t="s">
        <v>97</v>
      </c>
      <c r="B200" s="81" t="s">
        <v>138</v>
      </c>
      <c r="C200" s="82">
        <v>38616</v>
      </c>
      <c r="D200" s="81" t="s">
        <v>99</v>
      </c>
      <c r="E200" s="77" t="s">
        <v>53</v>
      </c>
      <c r="F200" s="81">
        <v>90</v>
      </c>
      <c r="G200" s="81">
        <v>0</v>
      </c>
      <c r="H200" s="81">
        <v>1</v>
      </c>
      <c r="I200" s="81">
        <v>3</v>
      </c>
      <c r="J200" s="81">
        <v>1</v>
      </c>
      <c r="K200" s="81">
        <v>3</v>
      </c>
      <c r="L200" s="81">
        <v>0</v>
      </c>
      <c r="M200" s="81">
        <v>0</v>
      </c>
      <c r="N200" s="81">
        <v>0</v>
      </c>
    </row>
    <row r="201" spans="1:14">
      <c r="A201" s="81" t="s">
        <v>97</v>
      </c>
      <c r="B201" s="81" t="s">
        <v>139</v>
      </c>
      <c r="C201" s="82">
        <v>38613</v>
      </c>
      <c r="D201" s="81" t="s">
        <v>99</v>
      </c>
      <c r="E201" s="77" t="s">
        <v>85</v>
      </c>
      <c r="F201" s="81">
        <v>90</v>
      </c>
      <c r="G201" s="81">
        <v>1</v>
      </c>
      <c r="H201" s="81">
        <v>0</v>
      </c>
      <c r="I201" s="81">
        <v>6</v>
      </c>
      <c r="J201" s="81">
        <v>2</v>
      </c>
      <c r="K201" s="81">
        <v>1</v>
      </c>
      <c r="L201" s="81">
        <v>1</v>
      </c>
      <c r="M201" s="81">
        <v>0</v>
      </c>
      <c r="N201" s="81">
        <v>0</v>
      </c>
    </row>
    <row r="202" spans="1:14">
      <c r="A202" s="81" t="s">
        <v>97</v>
      </c>
      <c r="B202" s="81" t="s">
        <v>181</v>
      </c>
      <c r="C202" s="82">
        <v>38609</v>
      </c>
      <c r="D202" s="81" t="s">
        <v>151</v>
      </c>
      <c r="E202" s="77" t="s">
        <v>82</v>
      </c>
      <c r="F202" s="81">
        <v>90</v>
      </c>
      <c r="G202" s="81">
        <v>0</v>
      </c>
      <c r="H202" s="81">
        <v>1</v>
      </c>
      <c r="I202" s="81">
        <v>2</v>
      </c>
      <c r="J202" s="81">
        <v>2</v>
      </c>
      <c r="K202" s="81">
        <v>2</v>
      </c>
      <c r="L202" s="81">
        <v>0</v>
      </c>
      <c r="M202" s="81">
        <v>0</v>
      </c>
      <c r="N202" s="81">
        <v>0</v>
      </c>
    </row>
    <row r="203" spans="1:14">
      <c r="A203" s="81" t="s">
        <v>97</v>
      </c>
      <c r="B203" s="81" t="s">
        <v>114</v>
      </c>
      <c r="C203" s="82">
        <v>38606</v>
      </c>
      <c r="D203" s="81" t="s">
        <v>99</v>
      </c>
      <c r="E203" s="77" t="s">
        <v>19</v>
      </c>
      <c r="F203" s="81">
        <v>90</v>
      </c>
      <c r="G203" s="81">
        <v>2</v>
      </c>
      <c r="H203" s="81">
        <v>0</v>
      </c>
      <c r="I203" s="81">
        <v>10</v>
      </c>
      <c r="J203" s="81">
        <v>5</v>
      </c>
      <c r="K203" s="81">
        <v>0</v>
      </c>
      <c r="L203" s="81">
        <v>1</v>
      </c>
      <c r="M203" s="81">
        <v>0</v>
      </c>
      <c r="N203" s="81">
        <v>0</v>
      </c>
    </row>
    <row r="204" spans="1:14">
      <c r="A204" s="81" t="s">
        <v>97</v>
      </c>
      <c r="B204" s="81" t="s">
        <v>182</v>
      </c>
      <c r="C204" s="82">
        <v>38591</v>
      </c>
      <c r="D204" s="81" t="s">
        <v>99</v>
      </c>
      <c r="E204" s="77" t="s">
        <v>33</v>
      </c>
      <c r="F204" s="81">
        <v>90</v>
      </c>
      <c r="G204" s="81">
        <v>0</v>
      </c>
      <c r="H204" s="81">
        <v>0</v>
      </c>
      <c r="I204" s="81">
        <v>6</v>
      </c>
      <c r="J204" s="81">
        <v>3</v>
      </c>
      <c r="K204" s="81">
        <v>1</v>
      </c>
      <c r="L204" s="81">
        <v>0</v>
      </c>
      <c r="M204" s="81">
        <v>0</v>
      </c>
      <c r="N204" s="81">
        <v>0</v>
      </c>
    </row>
    <row r="205" spans="1:14">
      <c r="A205" s="81" t="s">
        <v>97</v>
      </c>
      <c r="B205" s="81" t="s">
        <v>190</v>
      </c>
      <c r="C205" s="82">
        <v>39250</v>
      </c>
      <c r="D205" s="81" t="s">
        <v>99</v>
      </c>
      <c r="E205" s="77" t="s">
        <v>191</v>
      </c>
      <c r="F205" s="81">
        <v>90</v>
      </c>
      <c r="G205" s="81">
        <v>0</v>
      </c>
      <c r="H205" s="81">
        <v>0</v>
      </c>
      <c r="I205" s="81">
        <v>8</v>
      </c>
      <c r="J205" s="81">
        <v>1</v>
      </c>
      <c r="K205" s="81">
        <v>1</v>
      </c>
      <c r="L205" s="81">
        <v>5</v>
      </c>
      <c r="M205" s="81">
        <v>0</v>
      </c>
      <c r="N205" s="81">
        <v>0</v>
      </c>
    </row>
    <row r="206" spans="1:14">
      <c r="A206" s="81" t="s">
        <v>97</v>
      </c>
      <c r="B206" s="81" t="s">
        <v>102</v>
      </c>
      <c r="C206" s="82">
        <v>39242</v>
      </c>
      <c r="D206" s="81" t="s">
        <v>99</v>
      </c>
      <c r="E206" s="77" t="s">
        <v>53</v>
      </c>
      <c r="F206" s="81">
        <v>90</v>
      </c>
      <c r="G206" s="81">
        <v>0</v>
      </c>
      <c r="H206" s="81">
        <v>0</v>
      </c>
      <c r="I206" s="81">
        <v>5</v>
      </c>
      <c r="J206" s="81">
        <v>2</v>
      </c>
      <c r="K206" s="81">
        <v>2</v>
      </c>
      <c r="L206" s="81">
        <v>5</v>
      </c>
      <c r="M206" s="81">
        <v>0</v>
      </c>
      <c r="N206" s="81">
        <v>0</v>
      </c>
    </row>
    <row r="207" spans="1:14">
      <c r="A207" s="81" t="s">
        <v>97</v>
      </c>
      <c r="B207" s="81" t="s">
        <v>148</v>
      </c>
      <c r="C207" s="82">
        <v>39228</v>
      </c>
      <c r="D207" s="81" t="s">
        <v>99</v>
      </c>
      <c r="E207" s="77" t="s">
        <v>31</v>
      </c>
      <c r="F207" s="81">
        <v>90</v>
      </c>
      <c r="G207" s="81">
        <v>0</v>
      </c>
      <c r="H207" s="81">
        <v>1</v>
      </c>
      <c r="I207" s="81">
        <v>3</v>
      </c>
      <c r="J207" s="81">
        <v>1</v>
      </c>
      <c r="K207" s="81">
        <v>5</v>
      </c>
      <c r="L207" s="81">
        <v>2</v>
      </c>
      <c r="M207" s="81">
        <v>1</v>
      </c>
      <c r="N207" s="81">
        <v>0</v>
      </c>
    </row>
    <row r="208" spans="1:14">
      <c r="A208" s="81" t="s">
        <v>97</v>
      </c>
      <c r="B208" s="81" t="s">
        <v>139</v>
      </c>
      <c r="C208" s="82">
        <v>39222</v>
      </c>
      <c r="D208" s="81" t="s">
        <v>99</v>
      </c>
      <c r="E208" s="77" t="s">
        <v>192</v>
      </c>
      <c r="F208" s="81">
        <v>90</v>
      </c>
      <c r="G208" s="81">
        <v>1</v>
      </c>
      <c r="H208" s="81">
        <v>3</v>
      </c>
      <c r="I208" s="81">
        <v>4</v>
      </c>
      <c r="J208" s="81">
        <v>2</v>
      </c>
      <c r="K208" s="81">
        <v>0</v>
      </c>
      <c r="L208" s="81">
        <v>1</v>
      </c>
      <c r="M208" s="81">
        <v>0</v>
      </c>
      <c r="N208" s="81">
        <v>0</v>
      </c>
    </row>
    <row r="209" spans="1:14">
      <c r="A209" s="81" t="s">
        <v>97</v>
      </c>
      <c r="B209" s="81" t="s">
        <v>128</v>
      </c>
      <c r="C209" s="82">
        <v>39215</v>
      </c>
      <c r="D209" s="81" t="s">
        <v>99</v>
      </c>
      <c r="E209" s="77" t="s">
        <v>22</v>
      </c>
      <c r="F209" s="81">
        <v>90</v>
      </c>
      <c r="G209" s="81">
        <v>0</v>
      </c>
      <c r="H209" s="81">
        <v>0</v>
      </c>
      <c r="I209" s="81">
        <v>6</v>
      </c>
      <c r="J209" s="81">
        <v>2</v>
      </c>
      <c r="K209" s="81">
        <v>3</v>
      </c>
      <c r="L209" s="81">
        <v>0</v>
      </c>
      <c r="M209" s="81">
        <v>1</v>
      </c>
      <c r="N209" s="81">
        <v>0</v>
      </c>
    </row>
    <row r="210" spans="1:14">
      <c r="A210" s="81" t="s">
        <v>97</v>
      </c>
      <c r="B210" s="81" t="s">
        <v>128</v>
      </c>
      <c r="C210" s="82">
        <v>39215</v>
      </c>
      <c r="D210" s="81" t="s">
        <v>99</v>
      </c>
      <c r="E210" s="77" t="s">
        <v>22</v>
      </c>
      <c r="F210" s="81">
        <v>90</v>
      </c>
      <c r="G210" s="81">
        <v>0</v>
      </c>
      <c r="H210" s="81">
        <v>0</v>
      </c>
      <c r="I210" s="81">
        <v>6</v>
      </c>
      <c r="J210" s="81">
        <v>2</v>
      </c>
      <c r="K210" s="81">
        <v>3</v>
      </c>
      <c r="L210" s="81">
        <v>0</v>
      </c>
      <c r="M210" s="81">
        <v>1</v>
      </c>
      <c r="N210" s="81">
        <v>0</v>
      </c>
    </row>
    <row r="211" spans="1:14">
      <c r="A211" s="81" t="s">
        <v>97</v>
      </c>
      <c r="B211" s="81" t="s">
        <v>159</v>
      </c>
      <c r="C211" s="82">
        <v>39212</v>
      </c>
      <c r="D211" s="81" t="s">
        <v>193</v>
      </c>
      <c r="E211" s="77" t="s">
        <v>194</v>
      </c>
      <c r="F211" s="81">
        <v>90</v>
      </c>
      <c r="G211" s="81">
        <v>0</v>
      </c>
      <c r="H211" s="81">
        <v>0</v>
      </c>
      <c r="I211" s="81">
        <v>0</v>
      </c>
      <c r="J211" s="81">
        <v>0</v>
      </c>
      <c r="K211" s="81">
        <v>0</v>
      </c>
      <c r="L211" s="81">
        <v>0</v>
      </c>
      <c r="M211" s="81">
        <v>0</v>
      </c>
      <c r="N211" s="81">
        <v>0</v>
      </c>
    </row>
    <row r="212" spans="1:14">
      <c r="A212" s="81" t="s">
        <v>97</v>
      </c>
      <c r="B212" s="81" t="s">
        <v>130</v>
      </c>
      <c r="C212" s="82">
        <v>39207</v>
      </c>
      <c r="D212" s="81" t="s">
        <v>99</v>
      </c>
      <c r="E212" s="77" t="s">
        <v>82</v>
      </c>
      <c r="F212" s="81">
        <v>90</v>
      </c>
      <c r="G212" s="81">
        <v>1</v>
      </c>
      <c r="H212" s="81">
        <v>0</v>
      </c>
      <c r="I212" s="81">
        <v>3</v>
      </c>
      <c r="J212" s="81">
        <v>3</v>
      </c>
      <c r="K212" s="81">
        <v>2</v>
      </c>
      <c r="L212" s="81">
        <v>0</v>
      </c>
      <c r="M212" s="81">
        <v>0</v>
      </c>
      <c r="N212" s="81">
        <v>0</v>
      </c>
    </row>
    <row r="213" spans="1:14">
      <c r="A213" s="81" t="s">
        <v>97</v>
      </c>
      <c r="B213" s="81" t="s">
        <v>156</v>
      </c>
      <c r="C213" s="82">
        <v>39201</v>
      </c>
      <c r="D213" s="81" t="s">
        <v>99</v>
      </c>
      <c r="E213" s="77" t="s">
        <v>31</v>
      </c>
      <c r="F213" s="81">
        <v>90</v>
      </c>
      <c r="G213" s="81">
        <v>1</v>
      </c>
      <c r="H213" s="81">
        <v>0</v>
      </c>
      <c r="I213" s="81">
        <v>5</v>
      </c>
      <c r="J213" s="81">
        <v>3</v>
      </c>
      <c r="K213" s="81">
        <v>2</v>
      </c>
      <c r="L213" s="81">
        <v>2</v>
      </c>
      <c r="M213" s="81">
        <v>0</v>
      </c>
      <c r="N213" s="81">
        <v>0</v>
      </c>
    </row>
    <row r="214" spans="1:14">
      <c r="A214" s="81" t="s">
        <v>97</v>
      </c>
      <c r="B214" s="81" t="s">
        <v>155</v>
      </c>
      <c r="C214" s="82">
        <v>39194</v>
      </c>
      <c r="D214" s="81" t="s">
        <v>99</v>
      </c>
      <c r="E214" s="77" t="s">
        <v>158</v>
      </c>
      <c r="F214" s="81">
        <v>90</v>
      </c>
      <c r="G214" s="81">
        <v>0</v>
      </c>
      <c r="H214" s="81">
        <v>0</v>
      </c>
      <c r="I214" s="81">
        <v>3</v>
      </c>
      <c r="J214" s="81">
        <v>1</v>
      </c>
      <c r="K214" s="81">
        <v>1</v>
      </c>
      <c r="L214" s="81">
        <v>2</v>
      </c>
      <c r="M214" s="81">
        <v>1</v>
      </c>
      <c r="N214" s="81">
        <v>0</v>
      </c>
    </row>
    <row r="215" spans="1:14">
      <c r="A215" s="81" t="s">
        <v>97</v>
      </c>
      <c r="B215" s="81" t="s">
        <v>148</v>
      </c>
      <c r="C215" s="82">
        <v>39190</v>
      </c>
      <c r="D215" s="81" t="s">
        <v>193</v>
      </c>
      <c r="E215" s="77" t="s">
        <v>287</v>
      </c>
      <c r="F215" s="81">
        <v>90</v>
      </c>
      <c r="G215" s="81">
        <v>1</v>
      </c>
      <c r="H215" s="81">
        <v>0</v>
      </c>
      <c r="I215" s="81">
        <v>0</v>
      </c>
      <c r="J215" s="81">
        <v>0</v>
      </c>
      <c r="K215" s="81">
        <v>0</v>
      </c>
      <c r="L215" s="81">
        <v>0</v>
      </c>
      <c r="M215" s="81">
        <v>0</v>
      </c>
      <c r="N215" s="81">
        <v>0</v>
      </c>
    </row>
    <row r="216" spans="1:14">
      <c r="A216" s="81" t="s">
        <v>97</v>
      </c>
      <c r="B216" s="81" t="s">
        <v>114</v>
      </c>
      <c r="C216" s="82">
        <v>39187</v>
      </c>
      <c r="D216" s="81" t="s">
        <v>99</v>
      </c>
      <c r="E216" s="77" t="s">
        <v>31</v>
      </c>
      <c r="F216" s="81">
        <v>90</v>
      </c>
      <c r="G216" s="81">
        <v>0</v>
      </c>
      <c r="H216" s="81">
        <v>0</v>
      </c>
      <c r="I216" s="81">
        <v>2</v>
      </c>
      <c r="J216" s="81">
        <v>0</v>
      </c>
      <c r="K216" s="81">
        <v>1</v>
      </c>
      <c r="L216" s="81">
        <v>1</v>
      </c>
      <c r="M216" s="81">
        <v>0</v>
      </c>
      <c r="N216" s="81">
        <v>0</v>
      </c>
    </row>
    <row r="217" spans="1:14">
      <c r="A217" s="81" t="s">
        <v>97</v>
      </c>
      <c r="B217" s="81" t="s">
        <v>134</v>
      </c>
      <c r="C217" s="82">
        <v>39172</v>
      </c>
      <c r="D217" s="81" t="s">
        <v>99</v>
      </c>
      <c r="E217" s="77" t="s">
        <v>63</v>
      </c>
      <c r="F217" s="81">
        <v>90</v>
      </c>
      <c r="G217" s="81">
        <v>1</v>
      </c>
      <c r="H217" s="81">
        <v>0</v>
      </c>
      <c r="I217" s="81">
        <v>6</v>
      </c>
      <c r="J217" s="81">
        <v>3</v>
      </c>
      <c r="K217" s="81">
        <v>1</v>
      </c>
      <c r="L217" s="81">
        <v>1</v>
      </c>
      <c r="M217" s="81">
        <v>0</v>
      </c>
      <c r="N217" s="81">
        <v>0</v>
      </c>
    </row>
    <row r="218" spans="1:14">
      <c r="A218" s="81" t="s">
        <v>97</v>
      </c>
      <c r="B218" s="81" t="s">
        <v>195</v>
      </c>
      <c r="C218" s="82">
        <v>39158</v>
      </c>
      <c r="D218" s="81" t="s">
        <v>99</v>
      </c>
      <c r="E218" s="77" t="s">
        <v>95</v>
      </c>
      <c r="F218" s="81">
        <v>90</v>
      </c>
      <c r="G218" s="81">
        <v>2</v>
      </c>
      <c r="H218" s="81">
        <v>0</v>
      </c>
      <c r="I218" s="81">
        <v>5</v>
      </c>
      <c r="J218" s="81">
        <v>3</v>
      </c>
      <c r="K218" s="81">
        <v>1</v>
      </c>
      <c r="L218" s="81">
        <v>0</v>
      </c>
      <c r="M218" s="81">
        <v>0</v>
      </c>
      <c r="N218" s="81">
        <v>0</v>
      </c>
    </row>
    <row r="219" spans="1:14">
      <c r="A219" s="81" t="s">
        <v>97</v>
      </c>
      <c r="B219" s="81" t="s">
        <v>160</v>
      </c>
      <c r="C219" s="82">
        <v>39151</v>
      </c>
      <c r="D219" s="81" t="s">
        <v>99</v>
      </c>
      <c r="E219" s="77" t="s">
        <v>131</v>
      </c>
      <c r="F219" s="81">
        <v>90</v>
      </c>
      <c r="G219" s="81">
        <v>0</v>
      </c>
      <c r="H219" s="81">
        <v>1</v>
      </c>
      <c r="I219" s="81">
        <v>3</v>
      </c>
      <c r="J219" s="81">
        <v>3</v>
      </c>
      <c r="K219" s="81">
        <v>1</v>
      </c>
      <c r="L219" s="81">
        <v>1</v>
      </c>
      <c r="M219" s="81">
        <v>0</v>
      </c>
      <c r="N219" s="81">
        <v>0</v>
      </c>
    </row>
    <row r="220" spans="1:14">
      <c r="A220" s="81" t="s">
        <v>97</v>
      </c>
      <c r="B220" s="81" t="s">
        <v>196</v>
      </c>
      <c r="C220" s="82">
        <v>39147</v>
      </c>
      <c r="D220" s="81" t="s">
        <v>151</v>
      </c>
      <c r="E220" s="77" t="s">
        <v>197</v>
      </c>
      <c r="F220" s="81">
        <v>60</v>
      </c>
      <c r="G220" s="81">
        <v>0</v>
      </c>
      <c r="H220" s="81">
        <v>0</v>
      </c>
      <c r="I220" s="81">
        <v>0</v>
      </c>
      <c r="J220" s="81">
        <v>0</v>
      </c>
      <c r="K220" s="81">
        <v>1</v>
      </c>
      <c r="L220" s="81">
        <v>0</v>
      </c>
      <c r="M220" s="81">
        <v>0</v>
      </c>
      <c r="N220" s="81">
        <v>0</v>
      </c>
    </row>
    <row r="221" spans="1:14">
      <c r="A221" s="81" t="s">
        <v>97</v>
      </c>
      <c r="B221" s="81" t="s">
        <v>123</v>
      </c>
      <c r="C221" s="82">
        <v>39138</v>
      </c>
      <c r="D221" s="81" t="s">
        <v>99</v>
      </c>
      <c r="E221" s="77" t="s">
        <v>59</v>
      </c>
      <c r="F221" s="81">
        <v>90</v>
      </c>
      <c r="G221" s="81">
        <v>1</v>
      </c>
      <c r="H221" s="81">
        <v>1</v>
      </c>
      <c r="I221" s="81">
        <v>2</v>
      </c>
      <c r="J221" s="81">
        <v>2</v>
      </c>
      <c r="K221" s="81">
        <v>2</v>
      </c>
      <c r="L221" s="81">
        <v>1</v>
      </c>
      <c r="M221" s="81">
        <v>0</v>
      </c>
      <c r="N221" s="81">
        <v>0</v>
      </c>
    </row>
    <row r="222" spans="1:14">
      <c r="A222" s="81" t="s">
        <v>97</v>
      </c>
      <c r="B222" s="81" t="s">
        <v>100</v>
      </c>
      <c r="C222" s="82">
        <v>39124</v>
      </c>
      <c r="D222" s="81" t="s">
        <v>99</v>
      </c>
      <c r="E222" s="77" t="s">
        <v>19</v>
      </c>
      <c r="F222" s="81">
        <v>0</v>
      </c>
      <c r="G222" s="81"/>
      <c r="H222" s="81"/>
      <c r="I222" s="81"/>
      <c r="J222" s="81"/>
      <c r="K222" s="81"/>
      <c r="L222" s="81"/>
      <c r="M222" s="81"/>
      <c r="N222" s="81"/>
    </row>
    <row r="223" spans="1:14">
      <c r="A223" s="81" t="s">
        <v>97</v>
      </c>
      <c r="B223" s="81" t="s">
        <v>181</v>
      </c>
      <c r="C223" s="82">
        <v>38987</v>
      </c>
      <c r="D223" s="81" t="s">
        <v>151</v>
      </c>
      <c r="E223" s="77" t="s">
        <v>22</v>
      </c>
      <c r="F223" s="81">
        <v>64</v>
      </c>
      <c r="G223" s="81">
        <v>0</v>
      </c>
      <c r="H223" s="81">
        <v>0</v>
      </c>
      <c r="I223" s="81">
        <v>2</v>
      </c>
      <c r="J223" s="81">
        <v>2</v>
      </c>
      <c r="K223" s="81">
        <v>1</v>
      </c>
      <c r="L223" s="81">
        <v>0</v>
      </c>
      <c r="M223" s="81">
        <v>0</v>
      </c>
      <c r="N223" s="81">
        <v>0</v>
      </c>
    </row>
    <row r="224" spans="1:14">
      <c r="A224" s="81" t="s">
        <v>97</v>
      </c>
      <c r="B224" s="81" t="s">
        <v>138</v>
      </c>
      <c r="C224" s="82">
        <v>38984</v>
      </c>
      <c r="D224" s="81" t="s">
        <v>99</v>
      </c>
      <c r="E224" s="77" t="s">
        <v>22</v>
      </c>
      <c r="F224" s="81">
        <v>90</v>
      </c>
      <c r="G224" s="81">
        <v>0</v>
      </c>
      <c r="H224" s="81">
        <v>1</v>
      </c>
      <c r="I224" s="81">
        <v>2</v>
      </c>
      <c r="J224" s="81">
        <v>1</v>
      </c>
      <c r="K224" s="81">
        <v>1</v>
      </c>
      <c r="L224" s="81">
        <v>2</v>
      </c>
      <c r="M224" s="81">
        <v>0</v>
      </c>
      <c r="N224" s="81">
        <v>0</v>
      </c>
    </row>
    <row r="225" spans="1:14">
      <c r="A225" s="81" t="s">
        <v>97</v>
      </c>
      <c r="B225" s="81" t="s">
        <v>125</v>
      </c>
      <c r="C225" s="82">
        <v>38977</v>
      </c>
      <c r="D225" s="81" t="s">
        <v>99</v>
      </c>
      <c r="E225" s="77" t="s">
        <v>67</v>
      </c>
      <c r="F225" s="81">
        <v>90</v>
      </c>
      <c r="G225" s="81">
        <v>1</v>
      </c>
      <c r="H225" s="81">
        <v>0</v>
      </c>
      <c r="I225" s="81">
        <v>3</v>
      </c>
      <c r="J225" s="81">
        <v>2</v>
      </c>
      <c r="K225" s="81">
        <v>0</v>
      </c>
      <c r="L225" s="81">
        <v>6</v>
      </c>
      <c r="M225" s="81">
        <v>1</v>
      </c>
      <c r="N225" s="81">
        <v>0</v>
      </c>
    </row>
    <row r="226" spans="1:14">
      <c r="A226" s="81" t="s">
        <v>97</v>
      </c>
      <c r="B226" s="81" t="s">
        <v>125</v>
      </c>
      <c r="C226" s="82">
        <v>38977</v>
      </c>
      <c r="D226" s="81" t="s">
        <v>99</v>
      </c>
      <c r="E226" s="77" t="s">
        <v>67</v>
      </c>
      <c r="F226" s="81">
        <v>90</v>
      </c>
      <c r="G226" s="81">
        <v>1</v>
      </c>
      <c r="H226" s="81">
        <v>0</v>
      </c>
      <c r="I226" s="81">
        <v>3</v>
      </c>
      <c r="J226" s="81">
        <v>2</v>
      </c>
      <c r="K226" s="81">
        <v>0</v>
      </c>
      <c r="L226" s="81">
        <v>6</v>
      </c>
      <c r="M226" s="81">
        <v>1</v>
      </c>
      <c r="N226" s="81">
        <v>0</v>
      </c>
    </row>
    <row r="227" spans="1:14">
      <c r="A227" s="81" t="s">
        <v>97</v>
      </c>
      <c r="B227" s="81" t="s">
        <v>206</v>
      </c>
      <c r="C227" s="82">
        <v>38972</v>
      </c>
      <c r="D227" s="81" t="s">
        <v>151</v>
      </c>
      <c r="E227" s="77" t="s">
        <v>35</v>
      </c>
      <c r="F227" s="81">
        <v>90</v>
      </c>
      <c r="G227" s="81">
        <v>1</v>
      </c>
      <c r="H227" s="81">
        <v>3</v>
      </c>
      <c r="I227" s="81">
        <v>3</v>
      </c>
      <c r="J227" s="81">
        <v>1</v>
      </c>
      <c r="K227" s="81">
        <v>3</v>
      </c>
      <c r="L227" s="81">
        <v>0</v>
      </c>
      <c r="M227" s="81">
        <v>0</v>
      </c>
      <c r="N227" s="81">
        <v>0</v>
      </c>
    </row>
    <row r="228" spans="1:14">
      <c r="A228" s="81" t="s">
        <v>97</v>
      </c>
      <c r="B228" s="81" t="s">
        <v>141</v>
      </c>
      <c r="C228" s="82">
        <v>38969</v>
      </c>
      <c r="D228" s="81" t="s">
        <v>99</v>
      </c>
      <c r="E228" s="77" t="s">
        <v>59</v>
      </c>
      <c r="F228" s="81">
        <v>90</v>
      </c>
      <c r="G228" s="81">
        <v>2</v>
      </c>
      <c r="H228" s="81">
        <v>1</v>
      </c>
      <c r="I228" s="81">
        <v>7</v>
      </c>
      <c r="J228" s="81">
        <v>3</v>
      </c>
      <c r="K228" s="81">
        <v>0</v>
      </c>
      <c r="L228" s="81">
        <v>1</v>
      </c>
      <c r="M228" s="81">
        <v>0</v>
      </c>
      <c r="N228" s="81">
        <v>0</v>
      </c>
    </row>
    <row r="229" spans="1:14">
      <c r="A229" s="81" t="s">
        <v>97</v>
      </c>
      <c r="B229" s="81" t="s">
        <v>101</v>
      </c>
      <c r="C229" s="82">
        <v>38957</v>
      </c>
      <c r="D229" s="81" t="s">
        <v>99</v>
      </c>
      <c r="E229" s="77" t="s">
        <v>79</v>
      </c>
      <c r="F229" s="81">
        <v>90</v>
      </c>
      <c r="G229" s="81">
        <v>1</v>
      </c>
      <c r="H229" s="81">
        <v>0</v>
      </c>
      <c r="I229" s="81">
        <v>4</v>
      </c>
      <c r="J229" s="81">
        <v>1</v>
      </c>
      <c r="K229" s="81">
        <v>0</v>
      </c>
      <c r="L229" s="81">
        <v>1</v>
      </c>
      <c r="M229" s="81">
        <v>0</v>
      </c>
      <c r="N229" s="81">
        <v>0</v>
      </c>
    </row>
    <row r="230" spans="1:14">
      <c r="A230" s="81" t="s">
        <v>97</v>
      </c>
      <c r="B230" s="81" t="s">
        <v>143</v>
      </c>
      <c r="C230" s="82">
        <v>38954</v>
      </c>
      <c r="D230" s="81" t="s">
        <v>208</v>
      </c>
      <c r="E230" s="77" t="s">
        <v>209</v>
      </c>
      <c r="F230" s="81">
        <v>90</v>
      </c>
      <c r="G230" s="81">
        <v>0</v>
      </c>
      <c r="H230" s="81">
        <v>0</v>
      </c>
      <c r="I230" s="81">
        <v>0</v>
      </c>
      <c r="J230" s="81">
        <v>0</v>
      </c>
      <c r="K230" s="81">
        <v>0</v>
      </c>
      <c r="L230" s="81">
        <v>0</v>
      </c>
      <c r="M230" s="81">
        <v>0</v>
      </c>
      <c r="N230" s="81">
        <v>0</v>
      </c>
    </row>
    <row r="231" spans="1:14">
      <c r="A231" s="81" t="s">
        <v>1182</v>
      </c>
      <c r="B231" s="81" t="s">
        <v>783</v>
      </c>
      <c r="C231" s="82">
        <v>38752</v>
      </c>
      <c r="D231" s="81" t="s">
        <v>1090</v>
      </c>
      <c r="E231" s="77" t="s">
        <v>22</v>
      </c>
      <c r="F231" s="81">
        <v>90</v>
      </c>
      <c r="G231" s="81">
        <v>0</v>
      </c>
      <c r="H231" s="81">
        <v>0</v>
      </c>
      <c r="I231" s="81">
        <v>0</v>
      </c>
      <c r="J231" s="81">
        <v>0</v>
      </c>
      <c r="K231" s="81">
        <v>0</v>
      </c>
      <c r="L231" s="81">
        <v>0</v>
      </c>
      <c r="M231" s="81">
        <v>0</v>
      </c>
      <c r="N231" s="81">
        <v>0</v>
      </c>
    </row>
    <row r="232" spans="1:14">
      <c r="A232" s="81" t="s">
        <v>1182</v>
      </c>
      <c r="B232" s="81" t="s">
        <v>1185</v>
      </c>
      <c r="C232" s="82">
        <v>38746</v>
      </c>
      <c r="D232" s="81" t="s">
        <v>1090</v>
      </c>
      <c r="E232" s="77" t="s">
        <v>19</v>
      </c>
      <c r="F232" s="81">
        <v>90</v>
      </c>
      <c r="G232" s="81">
        <v>0</v>
      </c>
      <c r="H232" s="81">
        <v>0</v>
      </c>
      <c r="I232" s="81">
        <v>0</v>
      </c>
      <c r="J232" s="81">
        <v>0</v>
      </c>
      <c r="K232" s="81">
        <v>0</v>
      </c>
      <c r="L232" s="81">
        <v>0</v>
      </c>
      <c r="M232" s="81">
        <v>0</v>
      </c>
      <c r="N232" s="81">
        <v>0</v>
      </c>
    </row>
    <row r="233" spans="1:14">
      <c r="A233" s="81" t="s">
        <v>1182</v>
      </c>
      <c r="B233" s="81" t="s">
        <v>1134</v>
      </c>
      <c r="C233" s="82">
        <v>38742</v>
      </c>
      <c r="D233" s="81" t="s">
        <v>1090</v>
      </c>
      <c r="E233" s="77" t="s">
        <v>19</v>
      </c>
      <c r="F233" s="81">
        <v>90</v>
      </c>
      <c r="G233" s="81">
        <v>1</v>
      </c>
      <c r="H233" s="81">
        <v>0</v>
      </c>
      <c r="I233" s="81">
        <v>0</v>
      </c>
      <c r="J233" s="81">
        <v>0</v>
      </c>
      <c r="K233" s="81">
        <v>0</v>
      </c>
      <c r="L233" s="81">
        <v>0</v>
      </c>
      <c r="M233" s="81">
        <v>0</v>
      </c>
      <c r="N233" s="81">
        <v>0</v>
      </c>
    </row>
    <row r="234" spans="1:14">
      <c r="A234" s="81" t="s">
        <v>1182</v>
      </c>
      <c r="B234" s="81" t="s">
        <v>1126</v>
      </c>
      <c r="C234" s="82">
        <v>38738</v>
      </c>
      <c r="D234" s="81" t="s">
        <v>1090</v>
      </c>
      <c r="E234" s="77" t="s">
        <v>26</v>
      </c>
      <c r="F234" s="81">
        <v>88</v>
      </c>
      <c r="G234" s="81">
        <v>3</v>
      </c>
      <c r="H234" s="81">
        <v>0</v>
      </c>
      <c r="I234" s="81">
        <v>0</v>
      </c>
      <c r="J234" s="81">
        <v>0</v>
      </c>
      <c r="K234" s="81">
        <v>0</v>
      </c>
      <c r="L234" s="81">
        <v>0</v>
      </c>
      <c r="M234" s="81">
        <v>0</v>
      </c>
      <c r="N234" s="81">
        <v>0</v>
      </c>
    </row>
    <row r="235" spans="1:14">
      <c r="A235" s="81" t="s">
        <v>1182</v>
      </c>
      <c r="B235" s="81" t="s">
        <v>678</v>
      </c>
      <c r="C235" s="82">
        <v>39599</v>
      </c>
      <c r="D235" s="81" t="s">
        <v>216</v>
      </c>
      <c r="E235" s="77" t="s">
        <v>19</v>
      </c>
      <c r="F235" s="81">
        <v>90</v>
      </c>
      <c r="G235" s="81">
        <v>1</v>
      </c>
      <c r="H235" s="81">
        <v>0</v>
      </c>
      <c r="I235" s="81">
        <v>0</v>
      </c>
      <c r="J235" s="81">
        <v>0</v>
      </c>
      <c r="K235" s="81">
        <v>0</v>
      </c>
      <c r="L235" s="81">
        <v>0</v>
      </c>
      <c r="M235" s="81">
        <v>0</v>
      </c>
      <c r="N235" s="81">
        <v>0</v>
      </c>
    </row>
    <row r="236" spans="1:14">
      <c r="A236" s="81" t="s">
        <v>97</v>
      </c>
      <c r="B236" s="81" t="s">
        <v>112</v>
      </c>
      <c r="C236" s="82">
        <v>39585</v>
      </c>
      <c r="D236" s="81" t="s">
        <v>99</v>
      </c>
      <c r="E236" s="77" t="s">
        <v>693</v>
      </c>
      <c r="F236" s="81">
        <v>90</v>
      </c>
      <c r="G236" s="81">
        <v>1</v>
      </c>
      <c r="H236" s="81">
        <v>1</v>
      </c>
      <c r="I236" s="81">
        <v>3</v>
      </c>
      <c r="J236" s="81">
        <v>2</v>
      </c>
      <c r="K236" s="81">
        <v>1</v>
      </c>
      <c r="L236" s="81">
        <v>1</v>
      </c>
      <c r="M236" s="81">
        <v>0</v>
      </c>
      <c r="N236" s="81">
        <v>0</v>
      </c>
    </row>
    <row r="237" spans="1:14">
      <c r="A237" s="81" t="s">
        <v>97</v>
      </c>
      <c r="B237" s="81" t="s">
        <v>114</v>
      </c>
      <c r="C237" s="82">
        <v>39579</v>
      </c>
      <c r="D237" s="81" t="s">
        <v>99</v>
      </c>
      <c r="E237" s="77" t="s">
        <v>231</v>
      </c>
      <c r="F237" s="81">
        <v>90</v>
      </c>
      <c r="G237" s="81">
        <v>1</v>
      </c>
      <c r="H237" s="81">
        <v>0</v>
      </c>
      <c r="I237" s="81">
        <v>5</v>
      </c>
      <c r="J237" s="81">
        <v>2</v>
      </c>
      <c r="K237" s="81">
        <v>1</v>
      </c>
      <c r="L237" s="81">
        <v>2</v>
      </c>
      <c r="M237" s="81">
        <v>0</v>
      </c>
      <c r="N237" s="81">
        <v>0</v>
      </c>
    </row>
    <row r="238" spans="1:14">
      <c r="A238" s="81" t="s">
        <v>97</v>
      </c>
      <c r="B238" s="81" t="s">
        <v>138</v>
      </c>
      <c r="C238" s="82">
        <v>39572</v>
      </c>
      <c r="D238" s="81" t="s">
        <v>99</v>
      </c>
      <c r="E238" s="77" t="s">
        <v>374</v>
      </c>
      <c r="F238" s="81">
        <v>65</v>
      </c>
      <c r="G238" s="81">
        <v>0</v>
      </c>
      <c r="H238" s="81">
        <v>1</v>
      </c>
      <c r="I238" s="81">
        <v>1</v>
      </c>
      <c r="J238" s="81">
        <v>1</v>
      </c>
      <c r="K238" s="81">
        <v>1</v>
      </c>
      <c r="L238" s="81">
        <v>1</v>
      </c>
      <c r="M238" s="81">
        <v>1</v>
      </c>
      <c r="N238" s="81">
        <v>0</v>
      </c>
    </row>
    <row r="239" spans="1:14">
      <c r="A239" s="81" t="s">
        <v>97</v>
      </c>
      <c r="B239" s="81" t="s">
        <v>281</v>
      </c>
      <c r="C239" s="82">
        <v>39567</v>
      </c>
      <c r="D239" s="81" t="s">
        <v>151</v>
      </c>
      <c r="E239" s="77" t="s">
        <v>17</v>
      </c>
      <c r="F239" s="81">
        <v>70</v>
      </c>
      <c r="G239" s="81">
        <v>0</v>
      </c>
      <c r="H239" s="81">
        <v>0</v>
      </c>
      <c r="I239" s="81">
        <v>1</v>
      </c>
      <c r="J239" s="81">
        <v>0</v>
      </c>
      <c r="K239" s="81">
        <v>0</v>
      </c>
      <c r="L239" s="81">
        <v>0</v>
      </c>
      <c r="M239" s="81">
        <v>0</v>
      </c>
      <c r="N239" s="81">
        <v>0</v>
      </c>
    </row>
    <row r="240" spans="1:14">
      <c r="A240" s="81" t="s">
        <v>97</v>
      </c>
      <c r="B240" s="81" t="s">
        <v>281</v>
      </c>
      <c r="C240" s="82">
        <v>39567</v>
      </c>
      <c r="D240" s="81" t="s">
        <v>151</v>
      </c>
      <c r="E240" s="77" t="s">
        <v>17</v>
      </c>
      <c r="F240" s="81">
        <v>70</v>
      </c>
      <c r="G240" s="81">
        <v>0</v>
      </c>
      <c r="H240" s="81">
        <v>0</v>
      </c>
      <c r="I240" s="81">
        <v>1</v>
      </c>
      <c r="J240" s="81">
        <v>0</v>
      </c>
      <c r="K240" s="81">
        <v>0</v>
      </c>
      <c r="L240" s="81">
        <v>0</v>
      </c>
      <c r="M240" s="81">
        <v>0</v>
      </c>
      <c r="N240" s="81">
        <v>0</v>
      </c>
    </row>
    <row r="241" spans="1:14">
      <c r="A241" s="81" t="s">
        <v>97</v>
      </c>
      <c r="B241" s="81" t="s">
        <v>284</v>
      </c>
      <c r="C241" s="82">
        <v>39561</v>
      </c>
      <c r="D241" s="81" t="s">
        <v>151</v>
      </c>
      <c r="E241" s="77" t="s">
        <v>33</v>
      </c>
      <c r="F241" s="81">
        <v>90</v>
      </c>
      <c r="G241" s="81">
        <v>0</v>
      </c>
      <c r="H241" s="81">
        <v>0</v>
      </c>
      <c r="I241" s="81">
        <v>3</v>
      </c>
      <c r="J241" s="81">
        <v>0</v>
      </c>
      <c r="K241" s="81">
        <v>0</v>
      </c>
      <c r="L241" s="81">
        <v>1</v>
      </c>
      <c r="M241" s="81">
        <v>0</v>
      </c>
      <c r="N241" s="81">
        <v>0</v>
      </c>
    </row>
    <row r="242" spans="1:14">
      <c r="A242" s="81" t="s">
        <v>97</v>
      </c>
      <c r="B242" s="81" t="s">
        <v>102</v>
      </c>
      <c r="C242" s="82">
        <v>39557</v>
      </c>
      <c r="D242" s="81" t="s">
        <v>99</v>
      </c>
      <c r="E242" s="77" t="s">
        <v>33</v>
      </c>
      <c r="F242" s="81">
        <v>90</v>
      </c>
      <c r="G242" s="81">
        <v>0</v>
      </c>
      <c r="H242" s="81">
        <v>0</v>
      </c>
      <c r="I242" s="81">
        <v>6</v>
      </c>
      <c r="J242" s="81">
        <v>4</v>
      </c>
      <c r="K242" s="81">
        <v>0</v>
      </c>
      <c r="L242" s="81">
        <v>6</v>
      </c>
      <c r="M242" s="81">
        <v>1</v>
      </c>
      <c r="N242" s="81">
        <v>0</v>
      </c>
    </row>
    <row r="243" spans="1:14">
      <c r="A243" s="81" t="s">
        <v>97</v>
      </c>
      <c r="B243" s="81" t="s">
        <v>195</v>
      </c>
      <c r="C243" s="82">
        <v>39550</v>
      </c>
      <c r="D243" s="81" t="s">
        <v>99</v>
      </c>
      <c r="E243" s="77" t="s">
        <v>53</v>
      </c>
      <c r="F243" s="81">
        <v>90</v>
      </c>
      <c r="G243" s="81">
        <v>2</v>
      </c>
      <c r="H243" s="81">
        <v>0</v>
      </c>
      <c r="I243" s="81">
        <v>4</v>
      </c>
      <c r="J243" s="81">
        <v>2</v>
      </c>
      <c r="K243" s="81">
        <v>1</v>
      </c>
      <c r="L243" s="81">
        <v>3</v>
      </c>
      <c r="M243" s="81">
        <v>0</v>
      </c>
      <c r="N243" s="81">
        <v>0</v>
      </c>
    </row>
    <row r="244" spans="1:14">
      <c r="A244" s="81" t="s">
        <v>97</v>
      </c>
      <c r="B244" s="81" t="s">
        <v>748</v>
      </c>
      <c r="C244" s="82">
        <v>39547</v>
      </c>
      <c r="D244" s="81" t="s">
        <v>151</v>
      </c>
      <c r="E244" s="77" t="s">
        <v>31</v>
      </c>
      <c r="F244" s="81">
        <v>90</v>
      </c>
      <c r="G244" s="81">
        <v>0</v>
      </c>
      <c r="H244" s="81">
        <v>0</v>
      </c>
      <c r="I244" s="81">
        <v>4</v>
      </c>
      <c r="J244" s="81">
        <v>0</v>
      </c>
      <c r="K244" s="81">
        <v>3</v>
      </c>
      <c r="L244" s="81">
        <v>0</v>
      </c>
      <c r="M244" s="81">
        <v>0</v>
      </c>
      <c r="N244" s="81">
        <v>0</v>
      </c>
    </row>
    <row r="245" spans="1:14">
      <c r="A245" s="81" t="s">
        <v>97</v>
      </c>
      <c r="B245" s="81" t="s">
        <v>148</v>
      </c>
      <c r="C245" s="82">
        <v>39544</v>
      </c>
      <c r="D245" s="81" t="s">
        <v>99</v>
      </c>
      <c r="E245" s="77" t="s">
        <v>33</v>
      </c>
      <c r="F245" s="81">
        <v>45</v>
      </c>
      <c r="G245" s="81">
        <v>0</v>
      </c>
      <c r="H245" s="81">
        <v>0</v>
      </c>
      <c r="I245" s="81">
        <v>2</v>
      </c>
      <c r="J245" s="81">
        <v>0</v>
      </c>
      <c r="K245" s="81">
        <v>0</v>
      </c>
      <c r="L245" s="81">
        <v>1</v>
      </c>
      <c r="M245" s="81">
        <v>0</v>
      </c>
      <c r="N245" s="81">
        <v>0</v>
      </c>
    </row>
    <row r="246" spans="1:14">
      <c r="A246" s="81" t="s">
        <v>97</v>
      </c>
      <c r="B246" s="81" t="s">
        <v>749</v>
      </c>
      <c r="C246" s="82">
        <v>39539</v>
      </c>
      <c r="D246" s="81" t="s">
        <v>151</v>
      </c>
      <c r="E246" s="77" t="s">
        <v>24</v>
      </c>
      <c r="F246" s="81">
        <v>81</v>
      </c>
      <c r="G246" s="81">
        <v>0</v>
      </c>
      <c r="H246" s="81">
        <v>0</v>
      </c>
      <c r="I246" s="81">
        <v>0</v>
      </c>
      <c r="J246" s="81">
        <v>0</v>
      </c>
      <c r="K246" s="81">
        <v>2</v>
      </c>
      <c r="L246" s="81">
        <v>1</v>
      </c>
      <c r="M246" s="81">
        <v>0</v>
      </c>
      <c r="N246" s="81">
        <v>0</v>
      </c>
    </row>
    <row r="247" spans="1:14">
      <c r="A247" s="81" t="s">
        <v>97</v>
      </c>
      <c r="B247" s="81" t="s">
        <v>161</v>
      </c>
      <c r="C247" s="82">
        <v>39536</v>
      </c>
      <c r="D247" s="81" t="s">
        <v>99</v>
      </c>
      <c r="E247" s="77" t="s">
        <v>69</v>
      </c>
      <c r="F247" s="81">
        <v>90</v>
      </c>
      <c r="G247" s="81">
        <v>1</v>
      </c>
      <c r="H247" s="81">
        <v>0</v>
      </c>
      <c r="I247" s="81">
        <v>5</v>
      </c>
      <c r="J247" s="81">
        <v>2</v>
      </c>
      <c r="K247" s="81">
        <v>1</v>
      </c>
      <c r="L247" s="81">
        <v>3</v>
      </c>
      <c r="M247" s="81">
        <v>0</v>
      </c>
      <c r="N247" s="81">
        <v>0</v>
      </c>
    </row>
    <row r="248" spans="1:14">
      <c r="A248" s="81" t="s">
        <v>97</v>
      </c>
      <c r="B248" s="81" t="s">
        <v>467</v>
      </c>
      <c r="C248" s="82">
        <v>39530</v>
      </c>
      <c r="D248" s="81" t="s">
        <v>99</v>
      </c>
      <c r="E248" s="77" t="s">
        <v>103</v>
      </c>
      <c r="F248" s="81">
        <v>90</v>
      </c>
      <c r="G248" s="81">
        <v>1</v>
      </c>
      <c r="H248" s="81">
        <v>1</v>
      </c>
      <c r="I248" s="81">
        <v>3</v>
      </c>
      <c r="J248" s="81">
        <v>1</v>
      </c>
      <c r="K248" s="81">
        <v>0</v>
      </c>
      <c r="L248" s="81">
        <v>3</v>
      </c>
      <c r="M248" s="81">
        <v>0</v>
      </c>
      <c r="N248" s="81">
        <v>0</v>
      </c>
    </row>
    <row r="249" spans="1:14">
      <c r="A249" s="81" t="s">
        <v>97</v>
      </c>
      <c r="B249" s="81" t="s">
        <v>119</v>
      </c>
      <c r="C249" s="82">
        <v>39527</v>
      </c>
      <c r="D249" s="81" t="s">
        <v>193</v>
      </c>
      <c r="E249" s="77" t="s">
        <v>69</v>
      </c>
      <c r="F249" s="81">
        <v>90</v>
      </c>
      <c r="G249" s="81">
        <v>1</v>
      </c>
      <c r="H249" s="81">
        <v>0</v>
      </c>
      <c r="I249" s="81">
        <v>0</v>
      </c>
      <c r="J249" s="81">
        <v>0</v>
      </c>
      <c r="K249" s="81">
        <v>0</v>
      </c>
      <c r="L249" s="81">
        <v>0</v>
      </c>
      <c r="M249" s="81">
        <v>0</v>
      </c>
      <c r="N249" s="81">
        <v>0</v>
      </c>
    </row>
    <row r="250" spans="1:14">
      <c r="A250" s="81" t="s">
        <v>97</v>
      </c>
      <c r="B250" s="81" t="s">
        <v>526</v>
      </c>
      <c r="C250" s="82">
        <v>39523</v>
      </c>
      <c r="D250" s="81" t="s">
        <v>99</v>
      </c>
      <c r="E250" s="77" t="s">
        <v>53</v>
      </c>
      <c r="F250" s="81">
        <v>90</v>
      </c>
      <c r="G250" s="81">
        <v>1</v>
      </c>
      <c r="H250" s="81">
        <v>0</v>
      </c>
      <c r="I250" s="81">
        <v>1</v>
      </c>
      <c r="J250" s="81">
        <v>1</v>
      </c>
      <c r="K250" s="81">
        <v>0</v>
      </c>
      <c r="L250" s="81">
        <v>2</v>
      </c>
      <c r="M250" s="81">
        <v>0</v>
      </c>
      <c r="N250" s="81">
        <v>0</v>
      </c>
    </row>
    <row r="251" spans="1:14">
      <c r="A251" s="81" t="s">
        <v>97</v>
      </c>
      <c r="B251" s="81" t="s">
        <v>108</v>
      </c>
      <c r="C251" s="82">
        <v>39516</v>
      </c>
      <c r="D251" s="81" t="s">
        <v>99</v>
      </c>
      <c r="E251" s="77" t="s">
        <v>40</v>
      </c>
      <c r="F251" s="81">
        <v>90</v>
      </c>
      <c r="G251" s="81">
        <v>0</v>
      </c>
      <c r="H251" s="81">
        <v>0</v>
      </c>
      <c r="I251" s="81">
        <v>2</v>
      </c>
      <c r="J251" s="81">
        <v>1</v>
      </c>
      <c r="K251" s="81">
        <v>1</v>
      </c>
      <c r="L251" s="81">
        <v>3</v>
      </c>
      <c r="M251" s="81">
        <v>1</v>
      </c>
      <c r="N251" s="81">
        <v>0</v>
      </c>
    </row>
    <row r="252" spans="1:14">
      <c r="A252" s="81" t="s">
        <v>97</v>
      </c>
      <c r="B252" s="81" t="s">
        <v>109</v>
      </c>
      <c r="C252" s="82">
        <v>39511</v>
      </c>
      <c r="D252" s="81" t="s">
        <v>151</v>
      </c>
      <c r="E252" s="77" t="s">
        <v>31</v>
      </c>
      <c r="F252" s="81">
        <v>90</v>
      </c>
      <c r="G252" s="81">
        <v>0</v>
      </c>
      <c r="H252" s="81">
        <v>0</v>
      </c>
      <c r="I252" s="81">
        <v>3</v>
      </c>
      <c r="J252" s="81">
        <v>0</v>
      </c>
      <c r="K252" s="81">
        <v>0</v>
      </c>
      <c r="L252" s="81">
        <v>3</v>
      </c>
      <c r="M252" s="81">
        <v>0</v>
      </c>
      <c r="N252" s="81">
        <v>0</v>
      </c>
    </row>
    <row r="253" spans="1:14">
      <c r="A253" s="81" t="s">
        <v>97</v>
      </c>
      <c r="B253" s="81" t="s">
        <v>109</v>
      </c>
      <c r="C253" s="82">
        <v>39511</v>
      </c>
      <c r="D253" s="81" t="s">
        <v>151</v>
      </c>
      <c r="E253" s="77" t="s">
        <v>31</v>
      </c>
      <c r="F253" s="81">
        <v>90</v>
      </c>
      <c r="G253" s="81">
        <v>0</v>
      </c>
      <c r="H253" s="81">
        <v>0</v>
      </c>
      <c r="I253" s="81">
        <v>3</v>
      </c>
      <c r="J253" s="81">
        <v>0</v>
      </c>
      <c r="K253" s="81">
        <v>0</v>
      </c>
      <c r="L253" s="81">
        <v>3</v>
      </c>
      <c r="M253" s="81">
        <v>0</v>
      </c>
      <c r="N253" s="81">
        <v>0</v>
      </c>
    </row>
    <row r="254" spans="1:14">
      <c r="A254" s="81" t="s">
        <v>97</v>
      </c>
      <c r="B254" s="81" t="s">
        <v>139</v>
      </c>
      <c r="C254" s="82">
        <v>39508</v>
      </c>
      <c r="D254" s="81" t="s">
        <v>99</v>
      </c>
      <c r="E254" s="77" t="s">
        <v>149</v>
      </c>
      <c r="F254" s="81">
        <v>90</v>
      </c>
      <c r="G254" s="81">
        <v>1</v>
      </c>
      <c r="H254" s="81">
        <v>0</v>
      </c>
      <c r="I254" s="81">
        <v>4</v>
      </c>
      <c r="J254" s="81">
        <v>2</v>
      </c>
      <c r="K254" s="81">
        <v>2</v>
      </c>
      <c r="L254" s="81">
        <v>2</v>
      </c>
      <c r="M254" s="81">
        <v>1</v>
      </c>
      <c r="N254" s="81">
        <v>0</v>
      </c>
    </row>
    <row r="255" spans="1:14">
      <c r="A255" s="81" t="s">
        <v>97</v>
      </c>
      <c r="B255" s="81" t="s">
        <v>138</v>
      </c>
      <c r="C255" s="82">
        <v>39505</v>
      </c>
      <c r="D255" s="81" t="s">
        <v>193</v>
      </c>
      <c r="E255" s="77" t="s">
        <v>22</v>
      </c>
      <c r="F255" s="81">
        <v>90</v>
      </c>
      <c r="G255" s="81">
        <v>0</v>
      </c>
      <c r="H255" s="81">
        <v>0</v>
      </c>
      <c r="I255" s="81">
        <v>0</v>
      </c>
      <c r="J255" s="81">
        <v>0</v>
      </c>
      <c r="K255" s="81">
        <v>0</v>
      </c>
      <c r="L255" s="81">
        <v>0</v>
      </c>
      <c r="M255" s="81">
        <v>0</v>
      </c>
      <c r="N255" s="81">
        <v>0</v>
      </c>
    </row>
    <row r="256" spans="1:14">
      <c r="A256" s="81" t="s">
        <v>97</v>
      </c>
      <c r="B256" s="81" t="s">
        <v>156</v>
      </c>
      <c r="C256" s="82">
        <v>39502</v>
      </c>
      <c r="D256" s="81" t="s">
        <v>99</v>
      </c>
      <c r="E256" s="77" t="s">
        <v>175</v>
      </c>
      <c r="F256" s="81">
        <v>90</v>
      </c>
      <c r="G256" s="81">
        <v>3</v>
      </c>
      <c r="H256" s="81">
        <v>0</v>
      </c>
      <c r="I256" s="81">
        <v>7</v>
      </c>
      <c r="J256" s="81">
        <v>5</v>
      </c>
      <c r="K256" s="81">
        <v>0</v>
      </c>
      <c r="L256" s="81">
        <v>2</v>
      </c>
      <c r="M256" s="81">
        <v>0</v>
      </c>
      <c r="N256" s="81">
        <v>0</v>
      </c>
    </row>
    <row r="257" spans="1:14">
      <c r="A257" s="81" t="s">
        <v>97</v>
      </c>
      <c r="B257" s="81" t="s">
        <v>156</v>
      </c>
      <c r="C257" s="82">
        <v>39502</v>
      </c>
      <c r="D257" s="81" t="s">
        <v>99</v>
      </c>
      <c r="E257" s="77" t="s">
        <v>175</v>
      </c>
      <c r="F257" s="81">
        <v>90</v>
      </c>
      <c r="G257" s="81">
        <v>3</v>
      </c>
      <c r="H257" s="81">
        <v>0</v>
      </c>
      <c r="I257" s="81">
        <v>7</v>
      </c>
      <c r="J257" s="81">
        <v>5</v>
      </c>
      <c r="K257" s="81">
        <v>0</v>
      </c>
      <c r="L257" s="81">
        <v>2</v>
      </c>
      <c r="M257" s="81">
        <v>0</v>
      </c>
      <c r="N257" s="81">
        <v>0</v>
      </c>
    </row>
    <row r="258" spans="1:14">
      <c r="A258" s="81" t="s">
        <v>97</v>
      </c>
      <c r="B258" s="81" t="s">
        <v>113</v>
      </c>
      <c r="C258" s="82">
        <v>39498</v>
      </c>
      <c r="D258" s="81" t="s">
        <v>151</v>
      </c>
      <c r="E258" s="77" t="s">
        <v>79</v>
      </c>
      <c r="F258" s="81">
        <f>90-72</f>
        <v>18</v>
      </c>
      <c r="G258" s="81">
        <v>0</v>
      </c>
      <c r="H258" s="81">
        <v>0</v>
      </c>
      <c r="I258" s="81">
        <v>1</v>
      </c>
      <c r="J258" s="81">
        <v>0</v>
      </c>
      <c r="K258" s="81">
        <v>0</v>
      </c>
      <c r="L258" s="81">
        <v>1</v>
      </c>
      <c r="M258" s="81">
        <v>0</v>
      </c>
      <c r="N258" s="81">
        <v>0</v>
      </c>
    </row>
    <row r="259" spans="1:14">
      <c r="A259" s="81" t="s">
        <v>97</v>
      </c>
      <c r="B259" s="81" t="s">
        <v>132</v>
      </c>
      <c r="C259" s="82">
        <v>39459</v>
      </c>
      <c r="D259" s="81" t="s">
        <v>99</v>
      </c>
      <c r="E259" s="77" t="s">
        <v>51</v>
      </c>
      <c r="F259" s="81">
        <v>90</v>
      </c>
      <c r="G259" s="81">
        <v>2</v>
      </c>
      <c r="H259" s="81">
        <v>0</v>
      </c>
      <c r="I259" s="81">
        <v>6</v>
      </c>
      <c r="J259" s="81">
        <v>5</v>
      </c>
      <c r="K259" s="81">
        <v>0</v>
      </c>
      <c r="L259" s="81">
        <v>0</v>
      </c>
      <c r="M259" s="81">
        <v>1</v>
      </c>
      <c r="N259" s="81">
        <v>0</v>
      </c>
    </row>
    <row r="260" spans="1:14">
      <c r="A260" s="81" t="s">
        <v>97</v>
      </c>
      <c r="B260" s="81" t="s">
        <v>132</v>
      </c>
      <c r="C260" s="82">
        <v>39459</v>
      </c>
      <c r="D260" s="81" t="s">
        <v>99</v>
      </c>
      <c r="E260" s="77" t="s">
        <v>51</v>
      </c>
      <c r="F260" s="81">
        <v>90</v>
      </c>
      <c r="G260" s="81">
        <v>2</v>
      </c>
      <c r="H260" s="81">
        <v>0</v>
      </c>
      <c r="I260" s="81">
        <v>6</v>
      </c>
      <c r="J260" s="81">
        <v>5</v>
      </c>
      <c r="K260" s="81">
        <v>0</v>
      </c>
      <c r="L260" s="81">
        <v>0</v>
      </c>
      <c r="M260" s="81">
        <v>1</v>
      </c>
      <c r="N260" s="81">
        <v>0</v>
      </c>
    </row>
    <row r="261" spans="1:14">
      <c r="A261" s="81" t="s">
        <v>97</v>
      </c>
      <c r="B261" s="81" t="s">
        <v>133</v>
      </c>
      <c r="C261" s="82">
        <v>39452</v>
      </c>
      <c r="D261" s="81" t="s">
        <v>99</v>
      </c>
      <c r="E261" s="77" t="s">
        <v>82</v>
      </c>
      <c r="F261" s="81">
        <v>90</v>
      </c>
      <c r="G261" s="81">
        <v>1</v>
      </c>
      <c r="H261" s="81">
        <v>0</v>
      </c>
      <c r="I261" s="81">
        <v>3</v>
      </c>
      <c r="J261" s="81">
        <v>1</v>
      </c>
      <c r="K261" s="81">
        <v>1</v>
      </c>
      <c r="L261" s="81">
        <v>1</v>
      </c>
      <c r="M261" s="81">
        <v>0</v>
      </c>
      <c r="N261" s="81">
        <v>0</v>
      </c>
    </row>
    <row r="262" spans="1:14">
      <c r="A262" s="81" t="s">
        <v>97</v>
      </c>
      <c r="B262" s="81" t="s">
        <v>133</v>
      </c>
      <c r="C262" s="82">
        <v>39452</v>
      </c>
      <c r="D262" s="81" t="s">
        <v>99</v>
      </c>
      <c r="E262" s="77" t="s">
        <v>82</v>
      </c>
      <c r="F262" s="81">
        <v>90</v>
      </c>
      <c r="G262" s="81">
        <v>1</v>
      </c>
      <c r="H262" s="81">
        <v>0</v>
      </c>
      <c r="I262" s="81">
        <v>3</v>
      </c>
      <c r="J262" s="81">
        <v>1</v>
      </c>
      <c r="K262" s="81">
        <v>1</v>
      </c>
      <c r="L262" s="81">
        <v>1</v>
      </c>
      <c r="M262" s="81">
        <v>0</v>
      </c>
      <c r="N262" s="81">
        <v>0</v>
      </c>
    </row>
    <row r="263" spans="1:14">
      <c r="A263" s="81" t="s">
        <v>97</v>
      </c>
      <c r="B263" s="81" t="s">
        <v>160</v>
      </c>
      <c r="C263" s="82">
        <v>39439</v>
      </c>
      <c r="D263" s="81" t="s">
        <v>99</v>
      </c>
      <c r="E263" s="77" t="s">
        <v>64</v>
      </c>
      <c r="F263" s="81">
        <v>90</v>
      </c>
      <c r="G263" s="81">
        <v>0</v>
      </c>
      <c r="H263" s="81">
        <v>0</v>
      </c>
      <c r="I263" s="81">
        <v>4</v>
      </c>
      <c r="J263" s="81">
        <v>0</v>
      </c>
      <c r="K263" s="81">
        <v>4</v>
      </c>
      <c r="L263" s="81">
        <v>3</v>
      </c>
      <c r="M263" s="81">
        <v>0</v>
      </c>
      <c r="N263" s="81">
        <v>0</v>
      </c>
    </row>
    <row r="264" spans="1:14">
      <c r="A264" s="81" t="s">
        <v>97</v>
      </c>
      <c r="B264" s="81" t="s">
        <v>119</v>
      </c>
      <c r="C264" s="82">
        <v>39431</v>
      </c>
      <c r="D264" s="81" t="s">
        <v>99</v>
      </c>
      <c r="E264" s="77" t="s">
        <v>67</v>
      </c>
      <c r="F264" s="81">
        <v>90</v>
      </c>
      <c r="G264" s="81">
        <v>2</v>
      </c>
      <c r="H264" s="81">
        <v>0</v>
      </c>
      <c r="I264" s="81">
        <v>6</v>
      </c>
      <c r="J264" s="81">
        <v>5</v>
      </c>
      <c r="K264" s="81">
        <v>1</v>
      </c>
      <c r="L264" s="81">
        <v>2</v>
      </c>
      <c r="M264" s="81">
        <v>0</v>
      </c>
      <c r="N264" s="81">
        <v>0</v>
      </c>
    </row>
    <row r="265" spans="1:14">
      <c r="A265" s="81" t="s">
        <v>97</v>
      </c>
      <c r="B265" s="81" t="s">
        <v>119</v>
      </c>
      <c r="C265" s="82">
        <v>39431</v>
      </c>
      <c r="D265" s="81" t="s">
        <v>99</v>
      </c>
      <c r="E265" s="77" t="s">
        <v>67</v>
      </c>
      <c r="F265" s="81">
        <v>90</v>
      </c>
      <c r="G265" s="81">
        <v>2</v>
      </c>
      <c r="H265" s="81">
        <v>0</v>
      </c>
      <c r="I265" s="81">
        <v>6</v>
      </c>
      <c r="J265" s="81">
        <v>5</v>
      </c>
      <c r="K265" s="81">
        <v>1</v>
      </c>
      <c r="L265" s="81">
        <v>2</v>
      </c>
      <c r="M265" s="81">
        <v>0</v>
      </c>
      <c r="N265" s="81">
        <v>0</v>
      </c>
    </row>
    <row r="266" spans="1:14">
      <c r="A266" s="81" t="s">
        <v>97</v>
      </c>
      <c r="B266" s="81" t="s">
        <v>220</v>
      </c>
      <c r="C266" s="82">
        <v>39428</v>
      </c>
      <c r="D266" s="81" t="s">
        <v>151</v>
      </c>
      <c r="E266" s="77" t="s">
        <v>26</v>
      </c>
      <c r="F266" s="81">
        <v>90</v>
      </c>
      <c r="G266" s="81">
        <v>1</v>
      </c>
      <c r="H266" s="81">
        <v>0</v>
      </c>
      <c r="I266" s="81">
        <v>3</v>
      </c>
      <c r="J266" s="81">
        <v>2</v>
      </c>
      <c r="K266" s="81">
        <v>1</v>
      </c>
      <c r="L266" s="81">
        <v>1</v>
      </c>
      <c r="M266" s="81">
        <v>0</v>
      </c>
      <c r="N266" s="81">
        <v>0</v>
      </c>
    </row>
    <row r="267" spans="1:14">
      <c r="A267" s="81" t="s">
        <v>97</v>
      </c>
      <c r="B267" s="81" t="s">
        <v>134</v>
      </c>
      <c r="C267" s="82">
        <v>39425</v>
      </c>
      <c r="D267" s="81" t="s">
        <v>99</v>
      </c>
      <c r="E267" s="77" t="s">
        <v>63</v>
      </c>
      <c r="F267" s="81">
        <v>90</v>
      </c>
      <c r="G267" s="81">
        <v>0</v>
      </c>
      <c r="H267" s="81">
        <v>0</v>
      </c>
      <c r="I267" s="81">
        <v>5</v>
      </c>
      <c r="J267" s="81">
        <v>3</v>
      </c>
      <c r="K267" s="81">
        <v>1</v>
      </c>
      <c r="L267" s="81">
        <v>2</v>
      </c>
      <c r="M267" s="81">
        <v>0</v>
      </c>
      <c r="N267" s="81">
        <v>0</v>
      </c>
    </row>
    <row r="268" spans="1:14">
      <c r="A268" s="81" t="s">
        <v>97</v>
      </c>
      <c r="B268" s="81" t="s">
        <v>125</v>
      </c>
      <c r="C268" s="82">
        <v>39320</v>
      </c>
      <c r="D268" s="81" t="s">
        <v>99</v>
      </c>
      <c r="E268" s="77" t="s">
        <v>33</v>
      </c>
      <c r="F268" s="81">
        <v>90</v>
      </c>
      <c r="G268" s="81">
        <v>0</v>
      </c>
      <c r="H268" s="81">
        <v>0</v>
      </c>
      <c r="I268" s="81">
        <v>0</v>
      </c>
      <c r="J268" s="81">
        <v>0</v>
      </c>
      <c r="K268" s="81">
        <v>2</v>
      </c>
      <c r="L268" s="81">
        <v>0</v>
      </c>
      <c r="M268" s="81">
        <v>0</v>
      </c>
      <c r="N268" s="81">
        <v>0</v>
      </c>
    </row>
    <row r="269" spans="1:14">
      <c r="A269" s="81" t="s">
        <v>97</v>
      </c>
      <c r="B269" s="81" t="s">
        <v>117</v>
      </c>
      <c r="C269" s="82">
        <v>39963</v>
      </c>
      <c r="D269" s="81" t="s">
        <v>99</v>
      </c>
      <c r="E269" s="77" t="s">
        <v>22</v>
      </c>
      <c r="F269" s="81">
        <v>90</v>
      </c>
      <c r="G269" s="81">
        <v>1</v>
      </c>
      <c r="H269" s="81">
        <v>0</v>
      </c>
      <c r="I269" s="81">
        <v>9</v>
      </c>
      <c r="J269" s="81">
        <v>2</v>
      </c>
      <c r="K269" s="81">
        <v>1</v>
      </c>
      <c r="L269" s="81">
        <v>0</v>
      </c>
      <c r="M269" s="81">
        <v>0</v>
      </c>
      <c r="N269" s="81">
        <v>0</v>
      </c>
    </row>
    <row r="270" spans="1:14">
      <c r="A270" s="81" t="s">
        <v>97</v>
      </c>
      <c r="B270" s="81" t="s">
        <v>284</v>
      </c>
      <c r="C270" s="82">
        <v>39960</v>
      </c>
      <c r="D270" s="81" t="s">
        <v>151</v>
      </c>
      <c r="E270" s="77" t="s">
        <v>19</v>
      </c>
      <c r="F270" s="81">
        <v>90</v>
      </c>
      <c r="G270" s="81">
        <v>1</v>
      </c>
      <c r="H270" s="81">
        <v>0</v>
      </c>
      <c r="I270" s="81">
        <v>1</v>
      </c>
      <c r="J270" s="81">
        <v>1</v>
      </c>
      <c r="K270" s="81">
        <v>2</v>
      </c>
      <c r="L270" s="81">
        <v>1</v>
      </c>
      <c r="M270" s="81">
        <v>0</v>
      </c>
      <c r="N270" s="81">
        <v>0</v>
      </c>
    </row>
    <row r="271" spans="1:14">
      <c r="A271" s="81" t="s">
        <v>97</v>
      </c>
      <c r="B271" s="81" t="s">
        <v>141</v>
      </c>
      <c r="C271" s="82">
        <v>39956</v>
      </c>
      <c r="D271" s="81" t="s">
        <v>99</v>
      </c>
      <c r="E271" s="77" t="s">
        <v>64</v>
      </c>
      <c r="F271" s="81">
        <v>59</v>
      </c>
      <c r="G271" s="81">
        <v>0</v>
      </c>
      <c r="H271" s="81">
        <v>0</v>
      </c>
      <c r="I271" s="81">
        <v>2</v>
      </c>
      <c r="J271" s="81">
        <v>1</v>
      </c>
      <c r="K271" s="81">
        <v>0</v>
      </c>
      <c r="L271" s="81">
        <v>0</v>
      </c>
      <c r="M271" s="81">
        <v>0</v>
      </c>
      <c r="N271" s="81">
        <v>0</v>
      </c>
    </row>
    <row r="272" spans="1:14">
      <c r="A272" s="81" t="s">
        <v>97</v>
      </c>
      <c r="B272" s="81" t="s">
        <v>133</v>
      </c>
      <c r="C272" s="82">
        <v>39950</v>
      </c>
      <c r="D272" s="81" t="s">
        <v>99</v>
      </c>
      <c r="E272" s="77" t="s">
        <v>85</v>
      </c>
      <c r="F272" s="81">
        <v>90</v>
      </c>
      <c r="G272" s="81">
        <v>1</v>
      </c>
      <c r="H272" s="81">
        <v>0</v>
      </c>
      <c r="I272" s="81">
        <v>10</v>
      </c>
      <c r="J272" s="81">
        <v>6</v>
      </c>
      <c r="K272" s="81">
        <v>1</v>
      </c>
      <c r="L272" s="81">
        <v>1</v>
      </c>
      <c r="M272" s="81">
        <v>0</v>
      </c>
      <c r="N272" s="81">
        <v>0</v>
      </c>
    </row>
    <row r="273" spans="1:14">
      <c r="A273" s="81" t="s">
        <v>97</v>
      </c>
      <c r="B273" s="81" t="s">
        <v>144</v>
      </c>
      <c r="C273" s="82">
        <v>39946</v>
      </c>
      <c r="D273" s="81" t="s">
        <v>193</v>
      </c>
      <c r="E273" s="77" t="s">
        <v>154</v>
      </c>
      <c r="F273" s="81">
        <v>90</v>
      </c>
      <c r="G273" s="81">
        <v>0</v>
      </c>
      <c r="H273" s="81">
        <v>0</v>
      </c>
      <c r="I273" s="81">
        <v>0</v>
      </c>
      <c r="J273" s="81">
        <v>0</v>
      </c>
      <c r="K273" s="81">
        <v>0</v>
      </c>
      <c r="L273" s="81">
        <v>0</v>
      </c>
      <c r="M273" s="81">
        <v>0</v>
      </c>
      <c r="N273" s="81">
        <v>0</v>
      </c>
    </row>
    <row r="274" spans="1:14">
      <c r="A274" s="81" t="s">
        <v>97</v>
      </c>
      <c r="B274" s="81" t="s">
        <v>108</v>
      </c>
      <c r="C274" s="82">
        <v>39943</v>
      </c>
      <c r="D274" s="81" t="s">
        <v>99</v>
      </c>
      <c r="E274" s="77" t="s">
        <v>131</v>
      </c>
      <c r="F274" s="81">
        <v>79</v>
      </c>
      <c r="G274" s="81">
        <v>1</v>
      </c>
      <c r="H274" s="81">
        <v>0</v>
      </c>
      <c r="I274" s="81">
        <v>6</v>
      </c>
      <c r="J274" s="81">
        <v>1</v>
      </c>
      <c r="K274" s="81">
        <v>2</v>
      </c>
      <c r="L274" s="81">
        <v>1</v>
      </c>
      <c r="M274" s="81">
        <v>0</v>
      </c>
      <c r="N274" s="81">
        <v>0</v>
      </c>
    </row>
    <row r="275" spans="1:14">
      <c r="A275" s="81" t="s">
        <v>97</v>
      </c>
      <c r="B275" s="81" t="s">
        <v>150</v>
      </c>
      <c r="C275" s="82">
        <v>39939</v>
      </c>
      <c r="D275" s="81" t="s">
        <v>151</v>
      </c>
      <c r="E275" s="77" t="s">
        <v>22</v>
      </c>
      <c r="F275" s="81">
        <v>90</v>
      </c>
      <c r="G275" s="81">
        <v>0</v>
      </c>
      <c r="H275" s="81">
        <v>0</v>
      </c>
      <c r="I275" s="81">
        <v>1</v>
      </c>
      <c r="J275" s="81">
        <v>0</v>
      </c>
      <c r="K275" s="81">
        <v>0</v>
      </c>
      <c r="L275" s="81">
        <v>1</v>
      </c>
      <c r="M275" s="81">
        <v>1</v>
      </c>
      <c r="N275" s="81">
        <v>0</v>
      </c>
    </row>
    <row r="276" spans="1:14">
      <c r="A276" s="81" t="s">
        <v>97</v>
      </c>
      <c r="B276" s="81" t="s">
        <v>104</v>
      </c>
      <c r="C276" s="82">
        <v>39935</v>
      </c>
      <c r="D276" s="81" t="s">
        <v>99</v>
      </c>
      <c r="E276" s="77" t="s">
        <v>716</v>
      </c>
      <c r="F276" s="81">
        <v>90</v>
      </c>
      <c r="G276" s="81">
        <v>0</v>
      </c>
      <c r="H276" s="81">
        <v>0</v>
      </c>
      <c r="I276" s="81">
        <v>3</v>
      </c>
      <c r="J276" s="81">
        <v>3</v>
      </c>
      <c r="K276" s="81">
        <v>0</v>
      </c>
      <c r="L276" s="81">
        <v>2</v>
      </c>
      <c r="M276" s="81">
        <v>0</v>
      </c>
      <c r="N276" s="81">
        <v>0</v>
      </c>
    </row>
    <row r="277" spans="1:14">
      <c r="A277" s="81" t="s">
        <v>97</v>
      </c>
      <c r="B277" s="81" t="s">
        <v>153</v>
      </c>
      <c r="C277" s="82">
        <v>39931</v>
      </c>
      <c r="D277" s="81" t="s">
        <v>151</v>
      </c>
      <c r="E277" s="77" t="s">
        <v>33</v>
      </c>
      <c r="F277" s="81">
        <v>81</v>
      </c>
      <c r="G277" s="81">
        <v>0</v>
      </c>
      <c r="H277" s="81">
        <v>0</v>
      </c>
      <c r="I277" s="81">
        <v>2</v>
      </c>
      <c r="J277" s="81">
        <v>1</v>
      </c>
      <c r="K277" s="81">
        <v>0</v>
      </c>
      <c r="L277" s="81">
        <v>0</v>
      </c>
      <c r="M277" s="81">
        <v>0</v>
      </c>
      <c r="N277" s="81">
        <v>0</v>
      </c>
    </row>
    <row r="278" spans="1:14">
      <c r="A278" s="81" t="s">
        <v>97</v>
      </c>
      <c r="B278" s="81" t="s">
        <v>119</v>
      </c>
      <c r="C278" s="82">
        <v>39928</v>
      </c>
      <c r="D278" s="81" t="s">
        <v>99</v>
      </c>
      <c r="E278" s="77" t="s">
        <v>53</v>
      </c>
      <c r="F278" s="81">
        <v>90</v>
      </c>
      <c r="G278" s="81">
        <v>0</v>
      </c>
      <c r="H278" s="81">
        <v>0</v>
      </c>
      <c r="I278" s="81">
        <v>2</v>
      </c>
      <c r="J278" s="81">
        <v>0</v>
      </c>
      <c r="K278" s="81">
        <v>0</v>
      </c>
      <c r="L278" s="81">
        <v>1</v>
      </c>
      <c r="M278" s="81">
        <v>0</v>
      </c>
      <c r="N278" s="81">
        <v>0</v>
      </c>
    </row>
    <row r="279" spans="1:14">
      <c r="A279" s="81" t="s">
        <v>97</v>
      </c>
      <c r="B279" s="81" t="s">
        <v>143</v>
      </c>
      <c r="C279" s="82">
        <v>39925</v>
      </c>
      <c r="D279" s="81" t="s">
        <v>99</v>
      </c>
      <c r="E279" s="77" t="s">
        <v>51</v>
      </c>
      <c r="F279" s="81">
        <v>90</v>
      </c>
      <c r="G279" s="81">
        <v>1</v>
      </c>
      <c r="H279" s="81">
        <v>0</v>
      </c>
      <c r="I279" s="81">
        <v>8</v>
      </c>
      <c r="J279" s="81">
        <v>2</v>
      </c>
      <c r="K279" s="81">
        <v>0</v>
      </c>
      <c r="L279" s="81">
        <v>0</v>
      </c>
      <c r="M279" s="81">
        <v>0</v>
      </c>
      <c r="N279" s="81">
        <v>0</v>
      </c>
    </row>
    <row r="280" spans="1:14">
      <c r="A280" s="81" t="s">
        <v>97</v>
      </c>
      <c r="B280" s="81" t="s">
        <v>159</v>
      </c>
      <c r="C280" s="82">
        <v>39921</v>
      </c>
      <c r="D280" s="81" t="s">
        <v>99</v>
      </c>
      <c r="E280" s="77" t="s">
        <v>24</v>
      </c>
      <c r="F280" s="81">
        <v>90</v>
      </c>
      <c r="G280" s="81">
        <v>0</v>
      </c>
      <c r="H280" s="81">
        <v>0</v>
      </c>
      <c r="I280" s="81">
        <v>3</v>
      </c>
      <c r="J280" s="81">
        <v>0</v>
      </c>
      <c r="K280" s="81">
        <v>2</v>
      </c>
      <c r="L280" s="81">
        <v>1</v>
      </c>
      <c r="M280" s="81">
        <v>0</v>
      </c>
      <c r="N280" s="81">
        <v>0</v>
      </c>
    </row>
    <row r="281" spans="1:14">
      <c r="A281" s="81" t="s">
        <v>97</v>
      </c>
      <c r="B281" s="81" t="s">
        <v>473</v>
      </c>
      <c r="C281" s="82">
        <v>39917</v>
      </c>
      <c r="D281" s="81" t="s">
        <v>151</v>
      </c>
      <c r="E281" s="77" t="s">
        <v>174</v>
      </c>
      <c r="F281" s="81">
        <v>90</v>
      </c>
      <c r="G281" s="81">
        <v>0</v>
      </c>
      <c r="H281" s="81">
        <v>0</v>
      </c>
      <c r="I281" s="81">
        <v>2</v>
      </c>
      <c r="J281" s="81">
        <v>0</v>
      </c>
      <c r="K281" s="81">
        <v>0</v>
      </c>
      <c r="L281" s="81">
        <v>3</v>
      </c>
      <c r="M281" s="81">
        <v>0</v>
      </c>
      <c r="N281" s="81">
        <v>0</v>
      </c>
    </row>
    <row r="282" spans="1:14">
      <c r="A282" s="81" t="s">
        <v>97</v>
      </c>
      <c r="B282" s="81" t="s">
        <v>205</v>
      </c>
      <c r="C282" s="82">
        <v>39914</v>
      </c>
      <c r="D282" s="81" t="s">
        <v>99</v>
      </c>
      <c r="E282" s="77" t="s">
        <v>19</v>
      </c>
      <c r="F282" s="81">
        <v>0</v>
      </c>
      <c r="G282" s="81"/>
      <c r="H282" s="81"/>
      <c r="I282" s="81"/>
      <c r="J282" s="81"/>
      <c r="K282" s="81"/>
      <c r="L282" s="81"/>
      <c r="M282" s="81"/>
      <c r="N282" s="81"/>
    </row>
    <row r="283" spans="1:14">
      <c r="A283" s="81" t="s">
        <v>97</v>
      </c>
      <c r="B283" s="81" t="s">
        <v>509</v>
      </c>
      <c r="C283" s="82">
        <v>39911</v>
      </c>
      <c r="D283" s="81" t="s">
        <v>151</v>
      </c>
      <c r="E283" s="77" t="s">
        <v>51</v>
      </c>
      <c r="F283" s="81">
        <v>89</v>
      </c>
      <c r="G283" s="81">
        <v>1</v>
      </c>
      <c r="H283" s="81">
        <v>1</v>
      </c>
      <c r="I283" s="81">
        <v>3</v>
      </c>
      <c r="J283" s="81">
        <v>1</v>
      </c>
      <c r="K283" s="81">
        <v>0</v>
      </c>
      <c r="L283" s="81">
        <v>4</v>
      </c>
      <c r="M283" s="81">
        <v>0</v>
      </c>
      <c r="N283" s="81">
        <v>0</v>
      </c>
    </row>
    <row r="284" spans="1:14">
      <c r="A284" s="81" t="s">
        <v>97</v>
      </c>
      <c r="B284" s="81" t="s">
        <v>106</v>
      </c>
      <c r="C284" s="82">
        <v>39907</v>
      </c>
      <c r="D284" s="81" t="s">
        <v>99</v>
      </c>
      <c r="E284" s="77" t="s">
        <v>24</v>
      </c>
      <c r="F284" s="81">
        <v>90</v>
      </c>
      <c r="G284" s="81">
        <v>1</v>
      </c>
      <c r="H284" s="81">
        <v>0</v>
      </c>
      <c r="I284" s="81">
        <v>4</v>
      </c>
      <c r="J284" s="81">
        <v>1</v>
      </c>
      <c r="K284" s="81">
        <v>0</v>
      </c>
      <c r="L284" s="81">
        <v>0</v>
      </c>
      <c r="M284" s="81">
        <v>0</v>
      </c>
      <c r="N284" s="81">
        <v>0</v>
      </c>
    </row>
    <row r="285" spans="1:14">
      <c r="A285" s="81" t="s">
        <v>1182</v>
      </c>
      <c r="B285" s="81" t="s">
        <v>785</v>
      </c>
      <c r="C285" s="82">
        <v>39900</v>
      </c>
      <c r="D285" s="81" t="s">
        <v>216</v>
      </c>
      <c r="E285" s="77" t="s">
        <v>17</v>
      </c>
      <c r="F285" s="81">
        <v>90</v>
      </c>
      <c r="G285" s="81">
        <v>0</v>
      </c>
      <c r="H285" s="81">
        <v>0</v>
      </c>
      <c r="I285" s="81">
        <v>0</v>
      </c>
      <c r="J285" s="81">
        <v>0</v>
      </c>
      <c r="K285" s="81">
        <v>0</v>
      </c>
      <c r="L285" s="81">
        <v>0</v>
      </c>
      <c r="M285" s="81">
        <v>1</v>
      </c>
      <c r="N285" s="81">
        <v>0</v>
      </c>
    </row>
    <row r="286" spans="1:14">
      <c r="A286" s="81" t="s">
        <v>97</v>
      </c>
      <c r="B286" s="81" t="s">
        <v>105</v>
      </c>
      <c r="C286" s="82">
        <v>39894</v>
      </c>
      <c r="D286" s="81" t="s">
        <v>99</v>
      </c>
      <c r="E286" s="77" t="s">
        <v>374</v>
      </c>
      <c r="F286" s="81">
        <v>90</v>
      </c>
      <c r="G286" s="81">
        <v>2</v>
      </c>
      <c r="H286" s="81">
        <v>1</v>
      </c>
      <c r="I286" s="81">
        <v>4</v>
      </c>
      <c r="J286" s="81">
        <v>2</v>
      </c>
      <c r="K286" s="81">
        <v>0</v>
      </c>
      <c r="L286" s="81">
        <v>0</v>
      </c>
      <c r="M286" s="81">
        <v>0</v>
      </c>
      <c r="N286" s="81">
        <v>0</v>
      </c>
    </row>
    <row r="287" spans="1:14">
      <c r="A287" s="81" t="s">
        <v>97</v>
      </c>
      <c r="B287" s="81" t="s">
        <v>526</v>
      </c>
      <c r="C287" s="82">
        <v>39887</v>
      </c>
      <c r="D287" s="81" t="s">
        <v>99</v>
      </c>
      <c r="E287" s="77" t="s">
        <v>82</v>
      </c>
      <c r="F287" s="81">
        <f>90-66</f>
        <v>24</v>
      </c>
      <c r="G287" s="81">
        <v>0</v>
      </c>
      <c r="H287" s="81">
        <v>0</v>
      </c>
      <c r="I287" s="81">
        <v>1</v>
      </c>
      <c r="J287" s="81">
        <v>0</v>
      </c>
      <c r="K287" s="81">
        <v>0</v>
      </c>
      <c r="L287" s="81">
        <v>0</v>
      </c>
      <c r="M287" s="81">
        <v>0</v>
      </c>
      <c r="N287" s="81">
        <v>0</v>
      </c>
    </row>
    <row r="288" spans="1:14">
      <c r="A288" s="81" t="s">
        <v>97</v>
      </c>
      <c r="B288" s="81" t="s">
        <v>52</v>
      </c>
      <c r="C288" s="82">
        <v>39883</v>
      </c>
      <c r="D288" s="81" t="s">
        <v>151</v>
      </c>
      <c r="E288" s="77" t="s">
        <v>287</v>
      </c>
      <c r="F288" s="81">
        <v>86</v>
      </c>
      <c r="G288" s="81">
        <v>1</v>
      </c>
      <c r="H288" s="81">
        <v>1</v>
      </c>
      <c r="I288" s="81">
        <v>5</v>
      </c>
      <c r="J288" s="81">
        <v>2</v>
      </c>
      <c r="K288" s="81">
        <v>0</v>
      </c>
      <c r="L288" s="81">
        <v>0</v>
      </c>
      <c r="M288" s="81">
        <v>0</v>
      </c>
      <c r="N288" s="81">
        <v>0</v>
      </c>
    </row>
    <row r="289" spans="1:14">
      <c r="A289" s="81" t="s">
        <v>97</v>
      </c>
      <c r="B289" s="81" t="s">
        <v>123</v>
      </c>
      <c r="C289" s="82">
        <v>39879</v>
      </c>
      <c r="D289" s="81" t="s">
        <v>99</v>
      </c>
      <c r="E289" s="77" t="s">
        <v>19</v>
      </c>
      <c r="F289" s="81">
        <v>90</v>
      </c>
      <c r="G289" s="81">
        <v>0</v>
      </c>
      <c r="H289" s="81">
        <v>0</v>
      </c>
      <c r="I289" s="81">
        <v>13</v>
      </c>
      <c r="J289" s="81">
        <v>2</v>
      </c>
      <c r="K289" s="81">
        <v>3</v>
      </c>
      <c r="L289" s="81">
        <v>1</v>
      </c>
      <c r="M289" s="81">
        <v>1</v>
      </c>
      <c r="N289" s="81">
        <v>0</v>
      </c>
    </row>
    <row r="290" spans="1:14">
      <c r="A290" s="81" t="s">
        <v>97</v>
      </c>
      <c r="B290" s="81" t="s">
        <v>139</v>
      </c>
      <c r="C290" s="82">
        <v>39873</v>
      </c>
      <c r="D290" s="81" t="s">
        <v>99</v>
      </c>
      <c r="E290" s="77" t="s">
        <v>501</v>
      </c>
      <c r="F290" s="81">
        <v>90</v>
      </c>
      <c r="G290" s="81">
        <v>0</v>
      </c>
      <c r="H290" s="81">
        <v>1</v>
      </c>
      <c r="I290" s="81">
        <v>4</v>
      </c>
      <c r="J290" s="81">
        <v>2</v>
      </c>
      <c r="K290" s="81">
        <v>3</v>
      </c>
      <c r="L290" s="81">
        <v>1</v>
      </c>
      <c r="M290" s="81">
        <v>0</v>
      </c>
      <c r="N290" s="81">
        <v>0</v>
      </c>
    </row>
    <row r="291" spans="1:14">
      <c r="A291" s="81" t="s">
        <v>97</v>
      </c>
      <c r="B291" s="81" t="s">
        <v>28</v>
      </c>
      <c r="C291" s="82">
        <v>39868</v>
      </c>
      <c r="D291" s="81" t="s">
        <v>151</v>
      </c>
      <c r="E291" s="77" t="s">
        <v>22</v>
      </c>
      <c r="F291" s="81">
        <v>90</v>
      </c>
      <c r="G291" s="81">
        <v>0</v>
      </c>
      <c r="H291" s="81">
        <v>0</v>
      </c>
      <c r="I291" s="81">
        <v>1</v>
      </c>
      <c r="J291" s="81">
        <v>0</v>
      </c>
      <c r="K291" s="81">
        <v>2</v>
      </c>
      <c r="L291" s="81">
        <v>3</v>
      </c>
      <c r="M291" s="81">
        <v>0</v>
      </c>
      <c r="N291" s="81">
        <v>0</v>
      </c>
    </row>
    <row r="292" spans="1:14">
      <c r="A292" s="81" t="s">
        <v>97</v>
      </c>
      <c r="B292" s="81" t="s">
        <v>102</v>
      </c>
      <c r="C292" s="82">
        <v>39865</v>
      </c>
      <c r="D292" s="81" t="s">
        <v>99</v>
      </c>
      <c r="E292" s="77" t="s">
        <v>40</v>
      </c>
      <c r="F292" s="81">
        <v>64</v>
      </c>
      <c r="G292" s="81">
        <v>0</v>
      </c>
      <c r="H292" s="81">
        <v>0</v>
      </c>
      <c r="I292" s="81">
        <v>2</v>
      </c>
      <c r="J292" s="81">
        <v>0</v>
      </c>
      <c r="K292" s="81">
        <v>1</v>
      </c>
      <c r="L292" s="81">
        <v>4</v>
      </c>
      <c r="M292" s="81">
        <v>1</v>
      </c>
      <c r="N292" s="81">
        <v>0</v>
      </c>
    </row>
    <row r="293" spans="1:14">
      <c r="A293" s="81" t="s">
        <v>97</v>
      </c>
      <c r="B293" s="81" t="s">
        <v>161</v>
      </c>
      <c r="C293" s="82">
        <v>39858</v>
      </c>
      <c r="D293" s="81" t="s">
        <v>99</v>
      </c>
      <c r="E293" s="77" t="s">
        <v>53</v>
      </c>
      <c r="F293" s="81">
        <v>90</v>
      </c>
      <c r="G293" s="81">
        <v>2</v>
      </c>
      <c r="H293" s="81">
        <v>0</v>
      </c>
      <c r="I293" s="81">
        <v>5</v>
      </c>
      <c r="J293" s="81">
        <v>4</v>
      </c>
      <c r="K293" s="81">
        <v>0</v>
      </c>
      <c r="L293" s="81">
        <v>1</v>
      </c>
      <c r="M293" s="81">
        <v>0</v>
      </c>
      <c r="N293" s="81">
        <v>0</v>
      </c>
    </row>
    <row r="294" spans="1:14">
      <c r="A294" s="81" t="s">
        <v>97</v>
      </c>
      <c r="B294" s="81" t="s">
        <v>536</v>
      </c>
      <c r="C294" s="82">
        <v>39852</v>
      </c>
      <c r="D294" s="81" t="s">
        <v>99</v>
      </c>
      <c r="E294" s="77" t="s">
        <v>26</v>
      </c>
      <c r="F294" s="81">
        <v>90</v>
      </c>
      <c r="G294" s="81">
        <v>2</v>
      </c>
      <c r="H294" s="81">
        <v>0</v>
      </c>
      <c r="I294" s="81">
        <v>4</v>
      </c>
      <c r="J294" s="81">
        <v>3</v>
      </c>
      <c r="K294" s="81">
        <v>0</v>
      </c>
      <c r="L294" s="81">
        <v>1</v>
      </c>
      <c r="M294" s="81">
        <v>0</v>
      </c>
      <c r="N294" s="81">
        <v>0</v>
      </c>
    </row>
    <row r="295" spans="1:14">
      <c r="A295" s="81" t="s">
        <v>97</v>
      </c>
      <c r="B295" s="81" t="s">
        <v>114</v>
      </c>
      <c r="C295" s="82">
        <v>39849</v>
      </c>
      <c r="D295" s="81" t="s">
        <v>193</v>
      </c>
      <c r="E295" s="77" t="s">
        <v>19</v>
      </c>
      <c r="F295" s="81">
        <f>90-85</f>
        <v>5</v>
      </c>
      <c r="G295" s="81">
        <v>0</v>
      </c>
      <c r="H295" s="81">
        <v>0</v>
      </c>
      <c r="I295" s="81">
        <v>0</v>
      </c>
      <c r="J295" s="81">
        <v>0</v>
      </c>
      <c r="K295" s="81">
        <v>0</v>
      </c>
      <c r="L295" s="81">
        <v>0</v>
      </c>
      <c r="M295" s="81">
        <v>0</v>
      </c>
      <c r="N295" s="81">
        <v>0</v>
      </c>
    </row>
    <row r="296" spans="1:14">
      <c r="A296" s="81" t="s">
        <v>97</v>
      </c>
      <c r="B296" s="81" t="s">
        <v>125</v>
      </c>
      <c r="C296" s="82">
        <v>39845</v>
      </c>
      <c r="D296" s="81" t="s">
        <v>99</v>
      </c>
      <c r="E296" s="77" t="s">
        <v>38</v>
      </c>
      <c r="F296" s="81">
        <v>85</v>
      </c>
      <c r="G296" s="81">
        <v>0</v>
      </c>
      <c r="H296" s="81">
        <v>0</v>
      </c>
      <c r="I296" s="81">
        <v>0</v>
      </c>
      <c r="J296" s="81">
        <v>0</v>
      </c>
      <c r="K296" s="81">
        <v>0</v>
      </c>
      <c r="L296" s="81">
        <v>2</v>
      </c>
      <c r="M296" s="81">
        <v>0</v>
      </c>
      <c r="N296" s="81">
        <v>0</v>
      </c>
    </row>
    <row r="297" spans="1:14">
      <c r="A297" s="81" t="s">
        <v>97</v>
      </c>
      <c r="B297" s="81" t="s">
        <v>102</v>
      </c>
      <c r="C297" s="82">
        <v>39842</v>
      </c>
      <c r="D297" s="81" t="s">
        <v>193</v>
      </c>
      <c r="E297" s="77" t="s">
        <v>115</v>
      </c>
      <c r="F297" s="81">
        <f>90-74</f>
        <v>16</v>
      </c>
      <c r="G297" s="81">
        <v>0</v>
      </c>
      <c r="H297" s="81">
        <v>0</v>
      </c>
      <c r="I297" s="81">
        <v>0</v>
      </c>
      <c r="J297" s="81">
        <v>0</v>
      </c>
      <c r="K297" s="81">
        <v>0</v>
      </c>
      <c r="L297" s="81">
        <v>0</v>
      </c>
      <c r="M297" s="81">
        <v>0</v>
      </c>
      <c r="N297" s="81">
        <v>0</v>
      </c>
    </row>
    <row r="298" spans="1:14">
      <c r="A298" s="81" t="s">
        <v>97</v>
      </c>
      <c r="B298" s="81" t="s">
        <v>164</v>
      </c>
      <c r="C298" s="82">
        <v>39837</v>
      </c>
      <c r="D298" s="81" t="s">
        <v>99</v>
      </c>
      <c r="E298" s="77" t="s">
        <v>103</v>
      </c>
      <c r="F298" s="81">
        <v>90</v>
      </c>
      <c r="G298" s="81">
        <v>1</v>
      </c>
      <c r="H298" s="81">
        <v>0</v>
      </c>
      <c r="I298" s="81">
        <v>4</v>
      </c>
      <c r="J298" s="81">
        <v>1</v>
      </c>
      <c r="K298" s="81">
        <v>0</v>
      </c>
      <c r="L298" s="81">
        <v>2</v>
      </c>
      <c r="M298" s="81">
        <v>0</v>
      </c>
      <c r="N298" s="81">
        <v>0</v>
      </c>
    </row>
    <row r="299" spans="1:14">
      <c r="A299" s="81" t="s">
        <v>97</v>
      </c>
      <c r="B299" s="81" t="s">
        <v>134</v>
      </c>
      <c r="C299" s="82">
        <v>39830</v>
      </c>
      <c r="D299" s="81" t="s">
        <v>99</v>
      </c>
      <c r="E299" s="77" t="s">
        <v>35</v>
      </c>
      <c r="F299" s="81">
        <v>90</v>
      </c>
      <c r="G299" s="81">
        <v>2</v>
      </c>
      <c r="H299" s="81">
        <v>0</v>
      </c>
      <c r="I299" s="81">
        <v>4</v>
      </c>
      <c r="J299" s="81">
        <v>2</v>
      </c>
      <c r="K299" s="81">
        <v>1</v>
      </c>
      <c r="L299" s="81">
        <v>2</v>
      </c>
      <c r="M299" s="81">
        <v>0</v>
      </c>
      <c r="N299" s="81">
        <v>0</v>
      </c>
    </row>
    <row r="300" spans="1:14">
      <c r="A300" s="81" t="s">
        <v>97</v>
      </c>
      <c r="B300" s="81" t="s">
        <v>121</v>
      </c>
      <c r="C300" s="82">
        <v>39824</v>
      </c>
      <c r="D300" s="81" t="s">
        <v>99</v>
      </c>
      <c r="E300" s="77" t="s">
        <v>79</v>
      </c>
      <c r="F300" s="81">
        <v>89</v>
      </c>
      <c r="G300" s="81">
        <v>1</v>
      </c>
      <c r="H300" s="81">
        <v>0</v>
      </c>
      <c r="I300" s="81">
        <v>3</v>
      </c>
      <c r="J300" s="81">
        <v>2</v>
      </c>
      <c r="K300" s="81">
        <v>2</v>
      </c>
      <c r="L300" s="81">
        <v>1</v>
      </c>
      <c r="M300" s="81">
        <v>0</v>
      </c>
      <c r="N300" s="81">
        <v>0</v>
      </c>
    </row>
    <row r="301" spans="1:14">
      <c r="A301" s="81" t="s">
        <v>97</v>
      </c>
      <c r="B301" s="81" t="s">
        <v>114</v>
      </c>
      <c r="C301" s="82">
        <v>39816</v>
      </c>
      <c r="D301" s="81" t="s">
        <v>99</v>
      </c>
      <c r="E301" s="77" t="s">
        <v>26</v>
      </c>
      <c r="F301" s="81">
        <v>90</v>
      </c>
      <c r="G301" s="81">
        <v>0</v>
      </c>
      <c r="H301" s="81">
        <v>1</v>
      </c>
      <c r="I301" s="81">
        <v>4</v>
      </c>
      <c r="J301" s="81">
        <v>2</v>
      </c>
      <c r="K301" s="81">
        <v>1</v>
      </c>
      <c r="L301" s="81">
        <v>2</v>
      </c>
      <c r="M301" s="81">
        <v>0</v>
      </c>
      <c r="N301" s="81">
        <v>0</v>
      </c>
    </row>
    <row r="302" spans="1:14">
      <c r="A302" s="81" t="s">
        <v>97</v>
      </c>
      <c r="B302" s="81" t="s">
        <v>155</v>
      </c>
      <c r="C302" s="82">
        <v>39803</v>
      </c>
      <c r="D302" s="81" t="s">
        <v>99</v>
      </c>
      <c r="E302" s="77" t="s">
        <v>38</v>
      </c>
      <c r="F302" s="81">
        <v>83</v>
      </c>
      <c r="G302" s="81">
        <v>0</v>
      </c>
      <c r="H302" s="81">
        <v>0</v>
      </c>
      <c r="I302" s="81">
        <v>2</v>
      </c>
      <c r="J302" s="81">
        <v>1</v>
      </c>
      <c r="K302" s="81">
        <v>0</v>
      </c>
      <c r="L302" s="81">
        <v>1</v>
      </c>
      <c r="M302" s="81">
        <v>1</v>
      </c>
      <c r="N302" s="81">
        <v>0</v>
      </c>
    </row>
    <row r="303" spans="1:14">
      <c r="A303" s="81" t="s">
        <v>97</v>
      </c>
      <c r="B303" s="81" t="s">
        <v>160</v>
      </c>
      <c r="C303" s="82">
        <v>39795</v>
      </c>
      <c r="D303" s="81" t="s">
        <v>99</v>
      </c>
      <c r="E303" s="77" t="s">
        <v>19</v>
      </c>
      <c r="F303" s="81">
        <v>88</v>
      </c>
      <c r="G303" s="81">
        <v>1</v>
      </c>
      <c r="H303" s="81">
        <v>0</v>
      </c>
      <c r="I303" s="81">
        <v>7</v>
      </c>
      <c r="J303" s="81">
        <v>5</v>
      </c>
      <c r="K303" s="81">
        <v>0</v>
      </c>
      <c r="L303" s="81">
        <v>3</v>
      </c>
      <c r="M303" s="81">
        <v>1</v>
      </c>
      <c r="N303" s="81">
        <v>0</v>
      </c>
    </row>
    <row r="304" spans="1:14">
      <c r="A304" s="81" t="s">
        <v>97</v>
      </c>
      <c r="B304" s="81" t="s">
        <v>122</v>
      </c>
      <c r="C304" s="82">
        <v>39781</v>
      </c>
      <c r="D304" s="81" t="s">
        <v>99</v>
      </c>
      <c r="E304" s="77" t="s">
        <v>67</v>
      </c>
      <c r="F304" s="81">
        <v>90</v>
      </c>
      <c r="G304" s="81">
        <v>1</v>
      </c>
      <c r="H304" s="81">
        <v>0</v>
      </c>
      <c r="I304" s="81">
        <v>5</v>
      </c>
      <c r="J304" s="81">
        <v>2</v>
      </c>
      <c r="K304" s="81">
        <v>4</v>
      </c>
      <c r="L304" s="81">
        <v>1</v>
      </c>
      <c r="M304" s="81">
        <v>1</v>
      </c>
      <c r="N304" s="81">
        <v>0</v>
      </c>
    </row>
    <row r="305" spans="1:14">
      <c r="A305" s="81" t="s">
        <v>97</v>
      </c>
      <c r="B305" s="81" t="s">
        <v>529</v>
      </c>
      <c r="C305" s="82">
        <v>39778</v>
      </c>
      <c r="D305" s="81" t="s">
        <v>151</v>
      </c>
      <c r="E305" s="77" t="s">
        <v>370</v>
      </c>
      <c r="F305" s="81">
        <v>0</v>
      </c>
      <c r="G305" s="81"/>
      <c r="H305" s="81"/>
      <c r="I305" s="81"/>
      <c r="J305" s="81"/>
      <c r="K305" s="81"/>
      <c r="L305" s="81"/>
      <c r="M305" s="81"/>
      <c r="N305" s="81"/>
    </row>
    <row r="306" spans="1:14">
      <c r="A306" s="81" t="s">
        <v>97</v>
      </c>
      <c r="B306" s="81" t="s">
        <v>148</v>
      </c>
      <c r="C306" s="82">
        <v>39775</v>
      </c>
      <c r="D306" s="81" t="s">
        <v>99</v>
      </c>
      <c r="E306" s="77" t="s">
        <v>22</v>
      </c>
      <c r="F306" s="81">
        <v>90</v>
      </c>
      <c r="G306" s="81">
        <v>0</v>
      </c>
      <c r="H306" s="81">
        <v>0</v>
      </c>
      <c r="I306" s="81">
        <v>2</v>
      </c>
      <c r="J306" s="81">
        <v>0</v>
      </c>
      <c r="K306" s="81">
        <v>3</v>
      </c>
      <c r="L306" s="81">
        <v>0</v>
      </c>
      <c r="M306" s="81">
        <v>1</v>
      </c>
      <c r="N306" s="81">
        <v>0</v>
      </c>
    </row>
    <row r="307" spans="1:14">
      <c r="A307" s="81" t="s">
        <v>97</v>
      </c>
      <c r="B307" s="81" t="s">
        <v>195</v>
      </c>
      <c r="C307" s="82">
        <v>39768</v>
      </c>
      <c r="D307" s="81" t="s">
        <v>99</v>
      </c>
      <c r="E307" s="77" t="s">
        <v>82</v>
      </c>
      <c r="F307" s="81">
        <v>87</v>
      </c>
      <c r="G307" s="81">
        <v>0</v>
      </c>
      <c r="H307" s="81">
        <v>1</v>
      </c>
      <c r="I307" s="81">
        <v>7</v>
      </c>
      <c r="J307" s="81">
        <v>2</v>
      </c>
      <c r="K307" s="81">
        <v>2</v>
      </c>
      <c r="L307" s="81">
        <v>1</v>
      </c>
      <c r="M307" s="81">
        <v>1</v>
      </c>
      <c r="N307" s="81">
        <v>0</v>
      </c>
    </row>
    <row r="308" spans="1:14">
      <c r="A308" s="81" t="s">
        <v>97</v>
      </c>
      <c r="B308" s="81" t="s">
        <v>467</v>
      </c>
      <c r="C308" s="82">
        <v>39760</v>
      </c>
      <c r="D308" s="81" t="s">
        <v>99</v>
      </c>
      <c r="E308" s="77" t="s">
        <v>374</v>
      </c>
      <c r="F308" s="81">
        <v>74</v>
      </c>
      <c r="G308" s="81">
        <v>4</v>
      </c>
      <c r="H308" s="81">
        <v>0</v>
      </c>
      <c r="I308" s="81">
        <v>6</v>
      </c>
      <c r="J308" s="81">
        <v>5</v>
      </c>
      <c r="K308" s="81">
        <v>0</v>
      </c>
      <c r="L308" s="81">
        <v>2</v>
      </c>
      <c r="M308" s="81">
        <v>0</v>
      </c>
      <c r="N308" s="81">
        <v>0</v>
      </c>
    </row>
    <row r="309" spans="1:14">
      <c r="A309" s="81" t="s">
        <v>97</v>
      </c>
      <c r="B309" s="81" t="s">
        <v>791</v>
      </c>
      <c r="C309" s="82">
        <v>39756</v>
      </c>
      <c r="D309" s="81" t="s">
        <v>151</v>
      </c>
      <c r="E309" s="77" t="s">
        <v>22</v>
      </c>
      <c r="F309" s="81">
        <f>90-66</f>
        <v>24</v>
      </c>
      <c r="G309" s="81">
        <v>0</v>
      </c>
      <c r="H309" s="81">
        <v>0</v>
      </c>
      <c r="I309" s="81">
        <v>0</v>
      </c>
      <c r="J309" s="81">
        <v>0</v>
      </c>
      <c r="K309" s="81">
        <v>0</v>
      </c>
      <c r="L309" s="81">
        <v>0</v>
      </c>
      <c r="M309" s="81">
        <v>0</v>
      </c>
      <c r="N309" s="81">
        <v>0</v>
      </c>
    </row>
    <row r="310" spans="1:14">
      <c r="A310" s="81" t="s">
        <v>97</v>
      </c>
      <c r="B310" s="81" t="s">
        <v>147</v>
      </c>
      <c r="C310" s="82">
        <v>39753</v>
      </c>
      <c r="D310" s="81" t="s">
        <v>99</v>
      </c>
      <c r="E310" s="77" t="s">
        <v>154</v>
      </c>
      <c r="F310" s="81">
        <v>84</v>
      </c>
      <c r="G310" s="81">
        <v>0</v>
      </c>
      <c r="H310" s="81">
        <v>0</v>
      </c>
      <c r="I310" s="81">
        <v>2</v>
      </c>
      <c r="J310" s="81">
        <v>0</v>
      </c>
      <c r="K310" s="81">
        <v>2</v>
      </c>
      <c r="L310" s="81">
        <v>1</v>
      </c>
      <c r="M310" s="81">
        <v>0</v>
      </c>
      <c r="N310" s="81">
        <v>0</v>
      </c>
    </row>
    <row r="311" spans="1:14">
      <c r="A311" s="81" t="s">
        <v>97</v>
      </c>
      <c r="B311" s="81" t="s">
        <v>224</v>
      </c>
      <c r="C311" s="82">
        <v>39746</v>
      </c>
      <c r="D311" s="81" t="s">
        <v>99</v>
      </c>
      <c r="E311" s="77" t="s">
        <v>35</v>
      </c>
      <c r="F311" s="81">
        <v>90</v>
      </c>
      <c r="G311" s="81">
        <v>3</v>
      </c>
      <c r="H311" s="81">
        <v>0</v>
      </c>
      <c r="I311" s="81">
        <v>5</v>
      </c>
      <c r="J311" s="81">
        <v>5</v>
      </c>
      <c r="K311" s="81">
        <v>0</v>
      </c>
      <c r="L311" s="81">
        <v>0</v>
      </c>
      <c r="M311" s="81">
        <v>0</v>
      </c>
      <c r="N311" s="81">
        <v>0</v>
      </c>
    </row>
    <row r="312" spans="1:14">
      <c r="A312" s="81" t="s">
        <v>97</v>
      </c>
      <c r="B312" s="81" t="s">
        <v>792</v>
      </c>
      <c r="C312" s="82">
        <v>39743</v>
      </c>
      <c r="D312" s="81" t="s">
        <v>151</v>
      </c>
      <c r="E312" s="77" t="s">
        <v>277</v>
      </c>
      <c r="F312" s="81">
        <v>0</v>
      </c>
      <c r="G312" s="81"/>
      <c r="H312" s="81"/>
      <c r="I312" s="81"/>
      <c r="J312" s="81"/>
      <c r="K312" s="81"/>
      <c r="L312" s="81"/>
      <c r="M312" s="81"/>
      <c r="N312" s="81"/>
    </row>
    <row r="313" spans="1:14">
      <c r="A313" s="81" t="s">
        <v>97</v>
      </c>
      <c r="B313" s="81" t="s">
        <v>144</v>
      </c>
      <c r="C313" s="82">
        <v>39740</v>
      </c>
      <c r="D313" s="81" t="s">
        <v>99</v>
      </c>
      <c r="E313" s="77" t="s">
        <v>24</v>
      </c>
      <c r="F313" s="81">
        <v>90</v>
      </c>
      <c r="G313" s="81">
        <v>1</v>
      </c>
      <c r="H313" s="81">
        <v>0</v>
      </c>
      <c r="I313" s="81">
        <v>6</v>
      </c>
      <c r="J313" s="81">
        <v>3</v>
      </c>
      <c r="K313" s="81">
        <v>1</v>
      </c>
      <c r="L313" s="81">
        <v>0</v>
      </c>
      <c r="M313" s="81">
        <v>1</v>
      </c>
      <c r="N313" s="81">
        <v>0</v>
      </c>
    </row>
    <row r="314" spans="1:14">
      <c r="A314" s="81" t="s">
        <v>1182</v>
      </c>
      <c r="B314" s="81" t="s">
        <v>1186</v>
      </c>
      <c r="C314" s="82">
        <v>39732</v>
      </c>
      <c r="D314" s="81" t="s">
        <v>216</v>
      </c>
      <c r="E314" s="77" t="s">
        <v>35</v>
      </c>
      <c r="F314" s="81">
        <v>90</v>
      </c>
      <c r="G314" s="81">
        <v>2</v>
      </c>
      <c r="H314" s="81">
        <v>0</v>
      </c>
      <c r="I314" s="81">
        <v>0</v>
      </c>
      <c r="J314" s="81">
        <v>0</v>
      </c>
      <c r="K314" s="81">
        <v>0</v>
      </c>
      <c r="L314" s="81">
        <v>0</v>
      </c>
      <c r="M314" s="81">
        <v>0</v>
      </c>
      <c r="N314" s="81">
        <v>0</v>
      </c>
    </row>
    <row r="315" spans="1:14">
      <c r="A315" s="81" t="s">
        <v>97</v>
      </c>
      <c r="B315" s="81" t="s">
        <v>120</v>
      </c>
      <c r="C315" s="82">
        <v>39725</v>
      </c>
      <c r="D315" s="81" t="s">
        <v>99</v>
      </c>
      <c r="E315" s="77" t="s">
        <v>480</v>
      </c>
      <c r="F315" s="81">
        <v>59</v>
      </c>
      <c r="G315" s="81">
        <v>2</v>
      </c>
      <c r="H315" s="81">
        <v>0</v>
      </c>
      <c r="I315" s="81">
        <v>3</v>
      </c>
      <c r="J315" s="81">
        <v>2</v>
      </c>
      <c r="K315" s="81">
        <v>1</v>
      </c>
      <c r="L315" s="81">
        <v>1</v>
      </c>
      <c r="M315" s="81">
        <v>0</v>
      </c>
      <c r="N315" s="81">
        <v>0</v>
      </c>
    </row>
    <row r="316" spans="1:14">
      <c r="A316" s="81" t="s">
        <v>97</v>
      </c>
      <c r="B316" s="81" t="s">
        <v>157</v>
      </c>
      <c r="C316" s="82">
        <v>39722</v>
      </c>
      <c r="D316" s="81" t="s">
        <v>151</v>
      </c>
      <c r="E316" s="77" t="s">
        <v>38</v>
      </c>
      <c r="F316" s="81">
        <v>73</v>
      </c>
      <c r="G316" s="81">
        <v>0</v>
      </c>
      <c r="H316" s="81">
        <v>0</v>
      </c>
      <c r="I316" s="81">
        <v>1</v>
      </c>
      <c r="J316" s="81">
        <v>0</v>
      </c>
      <c r="K316" s="81">
        <v>0</v>
      </c>
      <c r="L316" s="81">
        <v>1</v>
      </c>
      <c r="M316" s="81">
        <v>0</v>
      </c>
      <c r="N316" s="81">
        <v>0</v>
      </c>
    </row>
    <row r="317" spans="1:14">
      <c r="A317" s="81" t="s">
        <v>97</v>
      </c>
      <c r="B317" s="81" t="s">
        <v>127</v>
      </c>
      <c r="C317" s="82">
        <v>39718</v>
      </c>
      <c r="D317" s="81" t="s">
        <v>99</v>
      </c>
      <c r="E317" s="77" t="s">
        <v>38</v>
      </c>
      <c r="F317" s="81">
        <f>90-53</f>
        <v>37</v>
      </c>
      <c r="G317" s="81">
        <v>0</v>
      </c>
      <c r="H317" s="81">
        <v>0</v>
      </c>
      <c r="I317" s="81">
        <v>1</v>
      </c>
      <c r="J317" s="81">
        <v>1</v>
      </c>
      <c r="K317" s="81">
        <v>0</v>
      </c>
      <c r="L317" s="81">
        <v>1</v>
      </c>
      <c r="M317" s="81">
        <v>0</v>
      </c>
      <c r="N317" s="81">
        <v>0</v>
      </c>
    </row>
    <row r="318" spans="1:14">
      <c r="A318" s="81" t="s">
        <v>97</v>
      </c>
      <c r="B318" s="81" t="s">
        <v>128</v>
      </c>
      <c r="C318" s="82">
        <v>39715</v>
      </c>
      <c r="D318" s="81" t="s">
        <v>99</v>
      </c>
      <c r="E318" s="77" t="s">
        <v>115</v>
      </c>
      <c r="F318" s="81">
        <v>76</v>
      </c>
      <c r="G318" s="81">
        <v>2</v>
      </c>
      <c r="H318" s="81">
        <v>0</v>
      </c>
      <c r="I318" s="81">
        <v>4</v>
      </c>
      <c r="J318" s="81">
        <v>2</v>
      </c>
      <c r="K318" s="81">
        <v>0</v>
      </c>
      <c r="L318" s="81">
        <v>0</v>
      </c>
      <c r="M318" s="81">
        <v>0</v>
      </c>
      <c r="N318" s="81">
        <v>0</v>
      </c>
    </row>
    <row r="319" spans="1:14">
      <c r="A319" s="81" t="s">
        <v>97</v>
      </c>
      <c r="B319" s="81" t="s">
        <v>529</v>
      </c>
      <c r="C319" s="82">
        <v>39712</v>
      </c>
      <c r="D319" s="81" t="s">
        <v>99</v>
      </c>
      <c r="E319" s="77" t="s">
        <v>750</v>
      </c>
      <c r="F319" s="81">
        <v>67</v>
      </c>
      <c r="G319" s="81">
        <v>1</v>
      </c>
      <c r="H319" s="81">
        <v>0</v>
      </c>
      <c r="I319" s="81">
        <v>4</v>
      </c>
      <c r="J319" s="81">
        <v>1</v>
      </c>
      <c r="K319" s="81">
        <v>0</v>
      </c>
      <c r="L319" s="81">
        <v>1</v>
      </c>
      <c r="M319" s="81">
        <v>0</v>
      </c>
      <c r="N319" s="81">
        <v>0</v>
      </c>
    </row>
    <row r="320" spans="1:14">
      <c r="A320" s="81" t="s">
        <v>97</v>
      </c>
      <c r="B320" s="81" t="s">
        <v>536</v>
      </c>
      <c r="C320" s="82">
        <v>39707</v>
      </c>
      <c r="D320" s="81" t="s">
        <v>151</v>
      </c>
      <c r="E320" s="77" t="s">
        <v>26</v>
      </c>
      <c r="F320" s="81">
        <v>65</v>
      </c>
      <c r="G320" s="81">
        <v>1</v>
      </c>
      <c r="H320" s="81">
        <v>0</v>
      </c>
      <c r="I320" s="81">
        <v>3</v>
      </c>
      <c r="J320" s="81">
        <v>1</v>
      </c>
      <c r="K320" s="81">
        <v>0</v>
      </c>
      <c r="L320" s="81">
        <v>1</v>
      </c>
      <c r="M320" s="81">
        <v>0</v>
      </c>
      <c r="N320" s="81">
        <v>0</v>
      </c>
    </row>
    <row r="321" spans="1:14">
      <c r="A321" s="81" t="s">
        <v>97</v>
      </c>
      <c r="B321" s="81" t="s">
        <v>100</v>
      </c>
      <c r="C321" s="82">
        <v>39704</v>
      </c>
      <c r="D321" s="81" t="s">
        <v>99</v>
      </c>
      <c r="E321" s="77" t="s">
        <v>22</v>
      </c>
      <c r="F321" s="81">
        <v>90</v>
      </c>
      <c r="G321" s="81">
        <v>0</v>
      </c>
      <c r="H321" s="81">
        <v>0</v>
      </c>
      <c r="I321" s="81">
        <v>1</v>
      </c>
      <c r="J321" s="81">
        <v>1</v>
      </c>
      <c r="K321" s="81">
        <v>1</v>
      </c>
      <c r="L321" s="81">
        <v>0</v>
      </c>
      <c r="M321" s="81">
        <v>0</v>
      </c>
      <c r="N321" s="81">
        <v>0</v>
      </c>
    </row>
    <row r="322" spans="1:14">
      <c r="A322" s="81" t="s">
        <v>97</v>
      </c>
      <c r="B322" s="81" t="s">
        <v>152</v>
      </c>
      <c r="C322" s="82">
        <v>39691</v>
      </c>
      <c r="D322" s="81" t="s">
        <v>99</v>
      </c>
      <c r="E322" s="77" t="s">
        <v>17</v>
      </c>
      <c r="F322" s="81">
        <v>90</v>
      </c>
      <c r="G322" s="81">
        <v>0</v>
      </c>
      <c r="H322" s="81">
        <v>0</v>
      </c>
      <c r="I322" s="81">
        <v>5</v>
      </c>
      <c r="J322" s="81">
        <v>1</v>
      </c>
      <c r="K322" s="81">
        <v>1</v>
      </c>
      <c r="L322" s="81">
        <v>0</v>
      </c>
      <c r="M322" s="81">
        <v>1</v>
      </c>
      <c r="N322" s="81">
        <v>0</v>
      </c>
    </row>
    <row r="323" spans="1:14">
      <c r="A323" s="81" t="s">
        <v>97</v>
      </c>
      <c r="B323" s="81" t="s">
        <v>485</v>
      </c>
      <c r="C323" s="82">
        <v>39686</v>
      </c>
      <c r="D323" s="81" t="s">
        <v>151</v>
      </c>
      <c r="E323" s="77" t="s">
        <v>31</v>
      </c>
      <c r="F323" s="81">
        <v>74</v>
      </c>
      <c r="G323" s="81">
        <v>0</v>
      </c>
      <c r="H323" s="81">
        <v>0</v>
      </c>
      <c r="I323" s="81">
        <v>0</v>
      </c>
      <c r="J323" s="81">
        <v>0</v>
      </c>
      <c r="K323" s="81">
        <v>0</v>
      </c>
      <c r="L323" s="81">
        <v>0</v>
      </c>
      <c r="M323" s="81">
        <v>0</v>
      </c>
      <c r="N323" s="81">
        <v>0</v>
      </c>
    </row>
    <row r="324" spans="1:14">
      <c r="A324" s="81" t="s">
        <v>97</v>
      </c>
      <c r="B324" s="81" t="s">
        <v>484</v>
      </c>
      <c r="C324" s="82">
        <v>39673</v>
      </c>
      <c r="D324" s="81" t="s">
        <v>151</v>
      </c>
      <c r="E324" s="77" t="s">
        <v>51</v>
      </c>
      <c r="F324" s="81">
        <v>90</v>
      </c>
      <c r="G324" s="81">
        <v>2</v>
      </c>
      <c r="H324" s="81">
        <v>0</v>
      </c>
      <c r="I324" s="81">
        <v>0</v>
      </c>
      <c r="J324" s="81">
        <v>0</v>
      </c>
      <c r="K324" s="81">
        <v>0</v>
      </c>
      <c r="L324" s="81">
        <v>0</v>
      </c>
      <c r="M324" s="81">
        <v>1</v>
      </c>
      <c r="N324" s="81">
        <v>0</v>
      </c>
    </row>
    <row r="325" spans="1:14">
      <c r="A325" s="81" t="s">
        <v>1182</v>
      </c>
      <c r="B325" s="81" t="s">
        <v>1121</v>
      </c>
      <c r="C325" s="82">
        <v>39620</v>
      </c>
      <c r="D325" s="81" t="s">
        <v>216</v>
      </c>
      <c r="E325" s="77" t="s">
        <v>63</v>
      </c>
      <c r="F325" s="81">
        <v>90</v>
      </c>
      <c r="G325" s="81">
        <v>2</v>
      </c>
      <c r="H325" s="81">
        <v>0</v>
      </c>
      <c r="I325" s="81">
        <v>0</v>
      </c>
      <c r="J325" s="81">
        <v>0</v>
      </c>
      <c r="K325" s="81">
        <v>0</v>
      </c>
      <c r="L325" s="81">
        <v>0</v>
      </c>
      <c r="M325" s="81">
        <v>1</v>
      </c>
      <c r="N325" s="81">
        <v>0</v>
      </c>
    </row>
    <row r="326" spans="1:14">
      <c r="A326" s="81" t="s">
        <v>1182</v>
      </c>
      <c r="B326" s="81" t="s">
        <v>1031</v>
      </c>
      <c r="C326" s="82">
        <v>39613</v>
      </c>
      <c r="D326" s="81" t="s">
        <v>216</v>
      </c>
      <c r="E326" s="77" t="s">
        <v>33</v>
      </c>
      <c r="F326" s="81">
        <v>90</v>
      </c>
      <c r="G326" s="81">
        <v>0</v>
      </c>
      <c r="H326" s="81">
        <v>0</v>
      </c>
      <c r="I326" s="81">
        <v>0</v>
      </c>
      <c r="J326" s="81">
        <v>0</v>
      </c>
      <c r="K326" s="81">
        <v>0</v>
      </c>
      <c r="L326" s="81">
        <v>0</v>
      </c>
      <c r="M326" s="81">
        <v>0</v>
      </c>
      <c r="N326" s="81">
        <v>0</v>
      </c>
    </row>
    <row r="327" spans="1:14">
      <c r="A327" s="81" t="s">
        <v>1182</v>
      </c>
      <c r="B327" s="81" t="s">
        <v>1187</v>
      </c>
      <c r="C327" s="82">
        <v>39607</v>
      </c>
      <c r="D327" s="81" t="s">
        <v>216</v>
      </c>
      <c r="E327" s="77" t="s">
        <v>67</v>
      </c>
      <c r="F327" s="81">
        <v>67</v>
      </c>
      <c r="G327" s="81">
        <v>1</v>
      </c>
      <c r="H327" s="81">
        <v>0</v>
      </c>
      <c r="I327" s="81">
        <v>0</v>
      </c>
      <c r="J327" s="81">
        <v>0</v>
      </c>
      <c r="K327" s="81">
        <v>0</v>
      </c>
      <c r="L327" s="81">
        <v>0</v>
      </c>
      <c r="M327" s="81">
        <v>1</v>
      </c>
      <c r="N327" s="81">
        <v>0</v>
      </c>
    </row>
    <row r="328" spans="1:14">
      <c r="A328" s="81" t="s">
        <v>949</v>
      </c>
      <c r="B328" s="81" t="s">
        <v>473</v>
      </c>
      <c r="C328" s="82">
        <v>40320</v>
      </c>
      <c r="D328" s="81" t="s">
        <v>151</v>
      </c>
      <c r="E328" s="77" t="s">
        <v>82</v>
      </c>
      <c r="F328" s="81">
        <v>90</v>
      </c>
      <c r="G328" s="81">
        <v>0</v>
      </c>
      <c r="H328" s="81">
        <v>1</v>
      </c>
      <c r="I328" s="81">
        <v>0</v>
      </c>
      <c r="J328" s="81">
        <v>0</v>
      </c>
      <c r="K328" s="81">
        <v>0</v>
      </c>
      <c r="L328" s="81">
        <v>1</v>
      </c>
      <c r="M328" s="81">
        <v>0</v>
      </c>
      <c r="N328" s="81">
        <v>0</v>
      </c>
    </row>
    <row r="329" spans="1:14">
      <c r="A329" s="81" t="s">
        <v>949</v>
      </c>
      <c r="B329" s="81" t="s">
        <v>242</v>
      </c>
      <c r="C329" s="82">
        <v>40314</v>
      </c>
      <c r="D329" s="81" t="s">
        <v>229</v>
      </c>
      <c r="E329" s="77" t="s">
        <v>24</v>
      </c>
      <c r="F329" s="81">
        <v>90</v>
      </c>
      <c r="G329" s="81">
        <v>0</v>
      </c>
      <c r="H329" s="81">
        <v>0</v>
      </c>
      <c r="I329" s="81">
        <v>2</v>
      </c>
      <c r="J329" s="81">
        <v>1</v>
      </c>
      <c r="K329" s="81">
        <v>0</v>
      </c>
      <c r="L329" s="81">
        <v>0</v>
      </c>
      <c r="M329" s="81">
        <v>0</v>
      </c>
      <c r="N329" s="81">
        <v>0</v>
      </c>
    </row>
    <row r="330" spans="1:14">
      <c r="A330" s="81" t="s">
        <v>949</v>
      </c>
      <c r="B330" s="81" t="s">
        <v>255</v>
      </c>
      <c r="C330" s="82">
        <v>40307</v>
      </c>
      <c r="D330" s="81" t="s">
        <v>229</v>
      </c>
      <c r="E330" s="77" t="s">
        <v>289</v>
      </c>
      <c r="F330" s="81">
        <v>90</v>
      </c>
      <c r="G330" s="81">
        <v>0</v>
      </c>
      <c r="H330" s="81">
        <v>1</v>
      </c>
      <c r="I330" s="81">
        <v>3</v>
      </c>
      <c r="J330" s="81">
        <v>3</v>
      </c>
      <c r="K330" s="81">
        <v>3</v>
      </c>
      <c r="L330" s="81">
        <v>2</v>
      </c>
      <c r="M330" s="81">
        <v>0</v>
      </c>
      <c r="N330" s="81">
        <v>0</v>
      </c>
    </row>
    <row r="331" spans="1:14">
      <c r="A331" s="81" t="s">
        <v>949</v>
      </c>
      <c r="B331" s="81" t="s">
        <v>230</v>
      </c>
      <c r="C331" s="82">
        <v>40303</v>
      </c>
      <c r="D331" s="81" t="s">
        <v>876</v>
      </c>
      <c r="E331" s="77" t="s">
        <v>31</v>
      </c>
      <c r="F331" s="81">
        <v>90</v>
      </c>
      <c r="G331" s="81">
        <v>0</v>
      </c>
      <c r="H331" s="81">
        <v>0</v>
      </c>
      <c r="I331" s="81">
        <v>0</v>
      </c>
      <c r="J331" s="81">
        <v>0</v>
      </c>
      <c r="K331" s="81">
        <v>0</v>
      </c>
      <c r="L331" s="81">
        <v>0</v>
      </c>
      <c r="M331" s="81">
        <v>1</v>
      </c>
      <c r="N331" s="81">
        <v>0</v>
      </c>
    </row>
    <row r="332" spans="1:14">
      <c r="A332" s="81" t="s">
        <v>949</v>
      </c>
      <c r="B332" s="81" t="s">
        <v>245</v>
      </c>
      <c r="C332" s="82">
        <v>40300</v>
      </c>
      <c r="D332" s="81" t="s">
        <v>229</v>
      </c>
      <c r="E332" s="77" t="s">
        <v>82</v>
      </c>
      <c r="F332" s="81">
        <v>72</v>
      </c>
      <c r="G332" s="81">
        <v>0</v>
      </c>
      <c r="H332" s="81">
        <v>0</v>
      </c>
      <c r="I332" s="81">
        <v>4</v>
      </c>
      <c r="J332" s="81">
        <v>2</v>
      </c>
      <c r="K332" s="81">
        <v>1</v>
      </c>
      <c r="L332" s="81">
        <v>3</v>
      </c>
      <c r="M332" s="81">
        <v>0</v>
      </c>
      <c r="N332" s="81">
        <v>0</v>
      </c>
    </row>
    <row r="333" spans="1:14">
      <c r="A333" s="81" t="s">
        <v>949</v>
      </c>
      <c r="B333" s="81" t="s">
        <v>459</v>
      </c>
      <c r="C333" s="82">
        <v>40296</v>
      </c>
      <c r="D333" s="81" t="s">
        <v>151</v>
      </c>
      <c r="E333" s="77" t="s">
        <v>31</v>
      </c>
      <c r="F333" s="81">
        <v>84</v>
      </c>
      <c r="G333" s="81">
        <v>0</v>
      </c>
      <c r="H333" s="81">
        <v>0</v>
      </c>
      <c r="I333" s="81">
        <v>0</v>
      </c>
      <c r="J333" s="81">
        <v>0</v>
      </c>
      <c r="K333" s="81">
        <v>1</v>
      </c>
      <c r="L333" s="81">
        <v>2</v>
      </c>
      <c r="M333" s="81">
        <v>0</v>
      </c>
      <c r="N333" s="81">
        <v>0</v>
      </c>
    </row>
    <row r="334" spans="1:14">
      <c r="A334" s="81" t="s">
        <v>949</v>
      </c>
      <c r="B334" s="81" t="s">
        <v>282</v>
      </c>
      <c r="C334" s="82">
        <v>40292</v>
      </c>
      <c r="D334" s="81" t="s">
        <v>229</v>
      </c>
      <c r="E334" s="77" t="s">
        <v>26</v>
      </c>
      <c r="F334" s="81">
        <v>90</v>
      </c>
      <c r="G334" s="81">
        <v>0</v>
      </c>
      <c r="H334" s="81">
        <v>1</v>
      </c>
      <c r="I334" s="81">
        <v>5</v>
      </c>
      <c r="J334" s="81">
        <v>1</v>
      </c>
      <c r="K334" s="81">
        <v>4</v>
      </c>
      <c r="L334" s="81">
        <v>3</v>
      </c>
      <c r="M334" s="81">
        <v>0</v>
      </c>
      <c r="N334" s="81">
        <v>0</v>
      </c>
    </row>
    <row r="335" spans="1:14">
      <c r="A335" s="81" t="s">
        <v>949</v>
      </c>
      <c r="B335" s="81" t="s">
        <v>464</v>
      </c>
      <c r="C335" s="82">
        <v>40288</v>
      </c>
      <c r="D335" s="81" t="s">
        <v>151</v>
      </c>
      <c r="E335" s="77" t="s">
        <v>26</v>
      </c>
      <c r="F335" s="81">
        <v>90</v>
      </c>
      <c r="G335" s="81">
        <v>0</v>
      </c>
      <c r="H335" s="81">
        <v>0</v>
      </c>
      <c r="I335" s="81">
        <v>1</v>
      </c>
      <c r="J335" s="81">
        <v>1</v>
      </c>
      <c r="K335" s="81">
        <v>2</v>
      </c>
      <c r="L335" s="81">
        <v>1</v>
      </c>
      <c r="M335" s="81">
        <v>1</v>
      </c>
      <c r="N335" s="81">
        <v>0</v>
      </c>
    </row>
    <row r="336" spans="1:14">
      <c r="A336" s="81" t="s">
        <v>949</v>
      </c>
      <c r="B336" s="81" t="s">
        <v>233</v>
      </c>
      <c r="C336" s="82">
        <v>40284</v>
      </c>
      <c r="D336" s="81" t="s">
        <v>229</v>
      </c>
      <c r="E336" s="77" t="s">
        <v>19</v>
      </c>
      <c r="F336" s="81">
        <v>90</v>
      </c>
      <c r="G336" s="81">
        <v>1</v>
      </c>
      <c r="H336" s="81">
        <v>0</v>
      </c>
      <c r="I336" s="81">
        <v>3</v>
      </c>
      <c r="J336" s="81">
        <v>1</v>
      </c>
      <c r="K336" s="81">
        <v>3</v>
      </c>
      <c r="L336" s="81">
        <v>1</v>
      </c>
      <c r="M336" s="81">
        <v>1</v>
      </c>
      <c r="N336" s="81">
        <v>0</v>
      </c>
    </row>
    <row r="337" spans="1:14">
      <c r="A337" s="81" t="s">
        <v>949</v>
      </c>
      <c r="B337" s="81" t="s">
        <v>228</v>
      </c>
      <c r="C337" s="82">
        <v>40281</v>
      </c>
      <c r="D337" s="81" t="s">
        <v>876</v>
      </c>
      <c r="E337" s="77" t="s">
        <v>24</v>
      </c>
      <c r="F337" s="81">
        <v>64</v>
      </c>
      <c r="G337" s="81">
        <v>1</v>
      </c>
      <c r="H337" s="81">
        <v>0</v>
      </c>
      <c r="I337" s="81">
        <v>0</v>
      </c>
      <c r="J337" s="81">
        <v>0</v>
      </c>
      <c r="K337" s="81">
        <v>0</v>
      </c>
      <c r="L337" s="81">
        <v>0</v>
      </c>
      <c r="M337" s="81">
        <v>0</v>
      </c>
      <c r="N337" s="81">
        <v>0</v>
      </c>
    </row>
    <row r="338" spans="1:14">
      <c r="A338" s="81" t="s">
        <v>949</v>
      </c>
      <c r="B338" s="81" t="s">
        <v>228</v>
      </c>
      <c r="C338" s="82">
        <v>40278</v>
      </c>
      <c r="D338" s="81" t="s">
        <v>229</v>
      </c>
      <c r="E338" s="77" t="s">
        <v>53</v>
      </c>
      <c r="F338" s="81">
        <v>90</v>
      </c>
      <c r="G338" s="81">
        <v>1</v>
      </c>
      <c r="H338" s="81">
        <v>0</v>
      </c>
      <c r="I338" s="81">
        <v>3</v>
      </c>
      <c r="J338" s="81">
        <v>2</v>
      </c>
      <c r="K338" s="81">
        <v>0</v>
      </c>
      <c r="L338" s="81">
        <v>4</v>
      </c>
      <c r="M338" s="81">
        <v>0</v>
      </c>
      <c r="N338" s="81">
        <v>0</v>
      </c>
    </row>
    <row r="339" spans="1:14">
      <c r="A339" s="81" t="s">
        <v>949</v>
      </c>
      <c r="B339" s="81" t="s">
        <v>729</v>
      </c>
      <c r="C339" s="82">
        <v>40274</v>
      </c>
      <c r="D339" s="81" t="s">
        <v>151</v>
      </c>
      <c r="E339" s="77" t="s">
        <v>24</v>
      </c>
      <c r="F339" s="81">
        <v>90</v>
      </c>
      <c r="G339" s="81">
        <v>0</v>
      </c>
      <c r="H339" s="81">
        <v>0</v>
      </c>
      <c r="I339" s="81">
        <v>0</v>
      </c>
      <c r="J339" s="81">
        <v>0</v>
      </c>
      <c r="K339" s="81">
        <v>1</v>
      </c>
      <c r="L339" s="81">
        <v>1</v>
      </c>
      <c r="M339" s="81">
        <v>0</v>
      </c>
      <c r="N339" s="81">
        <v>0</v>
      </c>
    </row>
    <row r="340" spans="1:14">
      <c r="A340" s="81" t="s">
        <v>949</v>
      </c>
      <c r="B340" s="81" t="s">
        <v>728</v>
      </c>
      <c r="C340" s="82">
        <v>40268</v>
      </c>
      <c r="D340" s="81" t="s">
        <v>151</v>
      </c>
      <c r="E340" s="77" t="s">
        <v>31</v>
      </c>
      <c r="F340" s="81">
        <v>90</v>
      </c>
      <c r="G340" s="81">
        <v>0</v>
      </c>
      <c r="H340" s="81">
        <v>0</v>
      </c>
      <c r="I340" s="81">
        <v>4</v>
      </c>
      <c r="J340" s="81">
        <v>2</v>
      </c>
      <c r="K340" s="81">
        <v>1</v>
      </c>
      <c r="L340" s="81">
        <v>0</v>
      </c>
      <c r="M340" s="81">
        <v>0</v>
      </c>
      <c r="N340" s="81">
        <v>0</v>
      </c>
    </row>
    <row r="341" spans="1:14">
      <c r="A341" s="81" t="s">
        <v>949</v>
      </c>
      <c r="B341" s="81" t="s">
        <v>249</v>
      </c>
      <c r="C341" s="82">
        <v>40264</v>
      </c>
      <c r="D341" s="81" t="s">
        <v>229</v>
      </c>
      <c r="E341" s="77" t="s">
        <v>85</v>
      </c>
      <c r="F341" s="81">
        <v>90</v>
      </c>
      <c r="G341" s="81">
        <v>0</v>
      </c>
      <c r="H341" s="81">
        <v>0</v>
      </c>
      <c r="I341" s="81">
        <v>1</v>
      </c>
      <c r="J341" s="81">
        <v>0</v>
      </c>
      <c r="K341" s="81">
        <v>2</v>
      </c>
      <c r="L341" s="81">
        <v>0</v>
      </c>
      <c r="M341" s="81">
        <v>1</v>
      </c>
      <c r="N341" s="81">
        <v>0</v>
      </c>
    </row>
    <row r="342" spans="1:14">
      <c r="A342" s="81" t="s">
        <v>949</v>
      </c>
      <c r="B342" s="81" t="s">
        <v>285</v>
      </c>
      <c r="C342" s="82">
        <v>40261</v>
      </c>
      <c r="D342" s="81" t="s">
        <v>229</v>
      </c>
      <c r="E342" s="77" t="s">
        <v>59</v>
      </c>
      <c r="F342" s="81">
        <v>90</v>
      </c>
      <c r="G342" s="81">
        <v>2</v>
      </c>
      <c r="H342" s="81">
        <v>0</v>
      </c>
      <c r="I342" s="81">
        <v>4</v>
      </c>
      <c r="J342" s="81">
        <v>3</v>
      </c>
      <c r="K342" s="81">
        <v>4</v>
      </c>
      <c r="L342" s="81">
        <v>1</v>
      </c>
      <c r="M342" s="81">
        <v>0</v>
      </c>
      <c r="N342" s="81">
        <v>0</v>
      </c>
    </row>
    <row r="343" spans="1:14">
      <c r="A343" s="81" t="s">
        <v>949</v>
      </c>
      <c r="B343" s="81" t="s">
        <v>252</v>
      </c>
      <c r="C343" s="82">
        <v>40257</v>
      </c>
      <c r="D343" s="81" t="s">
        <v>229</v>
      </c>
      <c r="E343" s="77" t="s">
        <v>22</v>
      </c>
      <c r="F343" s="81">
        <v>90</v>
      </c>
      <c r="G343" s="81">
        <v>0</v>
      </c>
      <c r="H343" s="81">
        <v>0</v>
      </c>
      <c r="I343" s="81">
        <v>5</v>
      </c>
      <c r="J343" s="81">
        <v>0</v>
      </c>
      <c r="K343" s="81">
        <v>1</v>
      </c>
      <c r="L343" s="81">
        <v>0</v>
      </c>
      <c r="M343" s="81">
        <v>0</v>
      </c>
      <c r="N343" s="81">
        <v>0</v>
      </c>
    </row>
    <row r="344" spans="1:14">
      <c r="A344" s="81" t="s">
        <v>949</v>
      </c>
      <c r="B344" s="81" t="s">
        <v>150</v>
      </c>
      <c r="C344" s="82">
        <v>40253</v>
      </c>
      <c r="D344" s="81" t="s">
        <v>151</v>
      </c>
      <c r="E344" s="77" t="s">
        <v>24</v>
      </c>
      <c r="F344" s="81">
        <v>90</v>
      </c>
      <c r="G344" s="81">
        <v>1</v>
      </c>
      <c r="H344" s="81">
        <v>0</v>
      </c>
      <c r="I344" s="81">
        <v>4</v>
      </c>
      <c r="J344" s="81">
        <v>2</v>
      </c>
      <c r="K344" s="81">
        <v>1</v>
      </c>
      <c r="L344" s="81">
        <v>5</v>
      </c>
      <c r="M344" s="81">
        <v>1</v>
      </c>
      <c r="N344" s="81">
        <v>0</v>
      </c>
    </row>
    <row r="345" spans="1:14">
      <c r="A345" s="81" t="s">
        <v>949</v>
      </c>
      <c r="B345" s="81" t="s">
        <v>234</v>
      </c>
      <c r="C345" s="82">
        <v>40249</v>
      </c>
      <c r="D345" s="81" t="s">
        <v>229</v>
      </c>
      <c r="E345" s="77" t="s">
        <v>74</v>
      </c>
      <c r="F345" s="81">
        <v>90</v>
      </c>
      <c r="G345" s="81">
        <v>0</v>
      </c>
      <c r="H345" s="81">
        <v>1</v>
      </c>
      <c r="I345" s="81">
        <v>3</v>
      </c>
      <c r="J345" s="81">
        <v>0</v>
      </c>
      <c r="K345" s="81">
        <v>2</v>
      </c>
      <c r="L345" s="81">
        <v>0</v>
      </c>
      <c r="M345" s="81">
        <v>0</v>
      </c>
      <c r="N345" s="81">
        <v>0</v>
      </c>
    </row>
    <row r="346" spans="1:14">
      <c r="A346" s="81" t="s">
        <v>949</v>
      </c>
      <c r="B346" s="81" t="s">
        <v>246</v>
      </c>
      <c r="C346" s="82">
        <v>40244</v>
      </c>
      <c r="D346" s="81" t="s">
        <v>229</v>
      </c>
      <c r="E346" s="77" t="s">
        <v>33</v>
      </c>
      <c r="F346" s="81">
        <f>90-57</f>
        <v>33</v>
      </c>
      <c r="G346" s="81">
        <v>0</v>
      </c>
      <c r="H346" s="81">
        <v>0</v>
      </c>
      <c r="I346" s="81">
        <v>2</v>
      </c>
      <c r="J346" s="81">
        <v>1</v>
      </c>
      <c r="K346" s="81">
        <v>0</v>
      </c>
      <c r="L346" s="81">
        <v>2</v>
      </c>
      <c r="M346" s="81">
        <v>0</v>
      </c>
      <c r="N346" s="81">
        <v>0</v>
      </c>
    </row>
    <row r="347" spans="1:14">
      <c r="A347" s="81" t="s">
        <v>949</v>
      </c>
      <c r="B347" s="81" t="s">
        <v>232</v>
      </c>
      <c r="C347" s="82">
        <v>40237</v>
      </c>
      <c r="D347" s="81" t="s">
        <v>229</v>
      </c>
      <c r="E347" s="77" t="s">
        <v>79</v>
      </c>
      <c r="F347" s="81">
        <f>90-71</f>
        <v>19</v>
      </c>
      <c r="G347" s="81">
        <v>0</v>
      </c>
      <c r="H347" s="81">
        <v>0</v>
      </c>
      <c r="I347" s="81">
        <v>1</v>
      </c>
      <c r="J347" s="81">
        <v>0</v>
      </c>
      <c r="K347" s="81">
        <v>0</v>
      </c>
      <c r="L347" s="81">
        <v>0</v>
      </c>
      <c r="M347" s="81">
        <v>0</v>
      </c>
      <c r="N347" s="81">
        <v>0</v>
      </c>
    </row>
    <row r="348" spans="1:14">
      <c r="A348" s="81" t="s">
        <v>949</v>
      </c>
      <c r="B348" s="81" t="s">
        <v>153</v>
      </c>
      <c r="C348" s="82">
        <v>40233</v>
      </c>
      <c r="D348" s="81" t="s">
        <v>151</v>
      </c>
      <c r="E348" s="77" t="s">
        <v>63</v>
      </c>
      <c r="F348" s="81">
        <v>67</v>
      </c>
      <c r="G348" s="81">
        <v>0</v>
      </c>
      <c r="H348" s="81">
        <v>1</v>
      </c>
      <c r="I348" s="81">
        <v>2</v>
      </c>
      <c r="J348" s="81">
        <v>1</v>
      </c>
      <c r="K348" s="81">
        <v>1</v>
      </c>
      <c r="L348" s="81">
        <v>1</v>
      </c>
      <c r="M348" s="81">
        <v>0</v>
      </c>
      <c r="N348" s="81">
        <v>0</v>
      </c>
    </row>
    <row r="349" spans="1:14">
      <c r="A349" s="81" t="s">
        <v>949</v>
      </c>
      <c r="B349" s="81" t="s">
        <v>261</v>
      </c>
      <c r="C349" s="82">
        <v>40229</v>
      </c>
      <c r="D349" s="81" t="s">
        <v>229</v>
      </c>
      <c r="E349" s="77" t="s">
        <v>33</v>
      </c>
      <c r="F349" s="81">
        <v>90</v>
      </c>
      <c r="G349" s="81">
        <v>0</v>
      </c>
      <c r="H349" s="81">
        <v>0</v>
      </c>
      <c r="I349" s="81">
        <v>4</v>
      </c>
      <c r="J349" s="81">
        <v>1</v>
      </c>
      <c r="K349" s="81">
        <v>1</v>
      </c>
      <c r="L349" s="81">
        <v>0</v>
      </c>
      <c r="M349" s="81">
        <v>1</v>
      </c>
      <c r="N349" s="81">
        <v>0</v>
      </c>
    </row>
    <row r="350" spans="1:14">
      <c r="A350" s="81" t="s">
        <v>949</v>
      </c>
      <c r="B350" s="81" t="s">
        <v>241</v>
      </c>
      <c r="C350" s="82">
        <v>40223</v>
      </c>
      <c r="D350" s="81" t="s">
        <v>229</v>
      </c>
      <c r="E350" s="77" t="s">
        <v>33</v>
      </c>
      <c r="F350" s="81">
        <f>90-70</f>
        <v>20</v>
      </c>
      <c r="G350" s="81">
        <v>0</v>
      </c>
      <c r="H350" s="81">
        <v>0</v>
      </c>
      <c r="I350" s="81">
        <v>0</v>
      </c>
      <c r="J350" s="81">
        <v>0</v>
      </c>
      <c r="K350" s="81">
        <v>1</v>
      </c>
      <c r="L350" s="81">
        <v>1</v>
      </c>
      <c r="M350" s="81">
        <v>0</v>
      </c>
      <c r="N350" s="81">
        <v>0</v>
      </c>
    </row>
    <row r="351" spans="1:14">
      <c r="A351" s="81" t="s">
        <v>949</v>
      </c>
      <c r="B351" s="81" t="s">
        <v>280</v>
      </c>
      <c r="C351" s="82">
        <v>40219</v>
      </c>
      <c r="D351" s="81" t="s">
        <v>229</v>
      </c>
      <c r="E351" s="77" t="s">
        <v>22</v>
      </c>
      <c r="F351" s="81">
        <v>67</v>
      </c>
      <c r="G351" s="81">
        <v>0</v>
      </c>
      <c r="H351" s="81">
        <v>0</v>
      </c>
      <c r="I351" s="81">
        <v>2</v>
      </c>
      <c r="J351" s="81">
        <v>0</v>
      </c>
      <c r="K351" s="81">
        <v>1</v>
      </c>
      <c r="L351" s="81">
        <v>2</v>
      </c>
      <c r="M351" s="81">
        <v>0</v>
      </c>
      <c r="N351" s="81">
        <v>0</v>
      </c>
    </row>
    <row r="352" spans="1:14">
      <c r="A352" s="81" t="s">
        <v>949</v>
      </c>
      <c r="B352" s="81" t="s">
        <v>288</v>
      </c>
      <c r="C352" s="82">
        <v>40216</v>
      </c>
      <c r="D352" s="81" t="s">
        <v>229</v>
      </c>
      <c r="E352" s="77" t="s">
        <v>59</v>
      </c>
      <c r="F352" s="81">
        <v>59</v>
      </c>
      <c r="G352" s="81">
        <v>0</v>
      </c>
      <c r="H352" s="81">
        <v>0</v>
      </c>
      <c r="I352" s="81">
        <v>1</v>
      </c>
      <c r="J352" s="81">
        <v>0</v>
      </c>
      <c r="K352" s="81">
        <v>2</v>
      </c>
      <c r="L352" s="81">
        <v>0</v>
      </c>
      <c r="M352" s="81">
        <v>0</v>
      </c>
      <c r="N352" s="81">
        <v>0</v>
      </c>
    </row>
    <row r="353" spans="1:14">
      <c r="A353" s="81" t="s">
        <v>949</v>
      </c>
      <c r="B353" s="81" t="s">
        <v>266</v>
      </c>
      <c r="C353" s="82">
        <v>40167</v>
      </c>
      <c r="D353" s="81" t="s">
        <v>229</v>
      </c>
      <c r="E353" s="77" t="s">
        <v>31</v>
      </c>
      <c r="F353" s="81">
        <v>85</v>
      </c>
      <c r="G353" s="81">
        <v>1</v>
      </c>
      <c r="H353" s="81">
        <v>0</v>
      </c>
      <c r="I353" s="81">
        <v>5</v>
      </c>
      <c r="J353" s="81">
        <v>2</v>
      </c>
      <c r="K353" s="81">
        <v>0</v>
      </c>
      <c r="L353" s="81">
        <v>1</v>
      </c>
      <c r="M353" s="81">
        <v>0</v>
      </c>
      <c r="N353" s="81">
        <v>0</v>
      </c>
    </row>
    <row r="354" spans="1:14">
      <c r="A354" s="81" t="s">
        <v>949</v>
      </c>
      <c r="B354" s="81" t="s">
        <v>285</v>
      </c>
      <c r="C354" s="82">
        <v>40163</v>
      </c>
      <c r="D354" s="81" t="s">
        <v>876</v>
      </c>
      <c r="E354" s="77" t="s">
        <v>31</v>
      </c>
      <c r="F354" s="81">
        <v>0</v>
      </c>
      <c r="G354" s="81"/>
      <c r="H354" s="81"/>
      <c r="I354" s="81"/>
      <c r="J354" s="81"/>
      <c r="K354" s="81"/>
      <c r="L354" s="81"/>
      <c r="M354" s="81"/>
      <c r="N354" s="81"/>
    </row>
    <row r="355" spans="1:14">
      <c r="A355" s="81" t="s">
        <v>949</v>
      </c>
      <c r="B355" s="81" t="s">
        <v>259</v>
      </c>
      <c r="C355" s="82">
        <v>40160</v>
      </c>
      <c r="D355" s="81" t="s">
        <v>229</v>
      </c>
      <c r="E355" s="77" t="s">
        <v>22</v>
      </c>
      <c r="F355" s="81">
        <v>90</v>
      </c>
      <c r="G355" s="81">
        <v>0</v>
      </c>
      <c r="H355" s="81">
        <v>0</v>
      </c>
      <c r="I355" s="81">
        <v>5</v>
      </c>
      <c r="J355" s="81">
        <v>1</v>
      </c>
      <c r="K355" s="81">
        <v>3</v>
      </c>
      <c r="L355" s="81">
        <v>5</v>
      </c>
      <c r="M355" s="81">
        <v>0</v>
      </c>
      <c r="N355" s="81">
        <v>0</v>
      </c>
    </row>
    <row r="356" spans="1:14">
      <c r="A356" s="81" t="s">
        <v>949</v>
      </c>
      <c r="B356" s="81" t="s">
        <v>948</v>
      </c>
      <c r="C356" s="82">
        <v>40156</v>
      </c>
      <c r="D356" s="81" t="s">
        <v>151</v>
      </c>
      <c r="E356" s="77" t="s">
        <v>19</v>
      </c>
      <c r="F356" s="81">
        <v>90</v>
      </c>
      <c r="G356" s="81">
        <v>1</v>
      </c>
      <c r="H356" s="81">
        <v>0</v>
      </c>
      <c r="I356" s="81">
        <v>2</v>
      </c>
      <c r="J356" s="81">
        <v>2</v>
      </c>
      <c r="K356" s="81">
        <v>4</v>
      </c>
      <c r="L356" s="81">
        <v>0</v>
      </c>
      <c r="M356" s="81">
        <v>0</v>
      </c>
      <c r="N356" s="81">
        <v>0</v>
      </c>
    </row>
    <row r="357" spans="1:14">
      <c r="A357" s="81" t="s">
        <v>949</v>
      </c>
      <c r="B357" s="81" t="s">
        <v>251</v>
      </c>
      <c r="C357" s="82">
        <v>40152</v>
      </c>
      <c r="D357" s="81" t="s">
        <v>229</v>
      </c>
      <c r="E357" s="77" t="s">
        <v>85</v>
      </c>
      <c r="F357" s="81">
        <v>90</v>
      </c>
      <c r="G357" s="81">
        <v>1</v>
      </c>
      <c r="H357" s="81">
        <v>0</v>
      </c>
      <c r="I357" s="81">
        <v>4</v>
      </c>
      <c r="J357" s="81">
        <v>3</v>
      </c>
      <c r="K357" s="81">
        <v>0</v>
      </c>
      <c r="L357" s="81">
        <v>1</v>
      </c>
      <c r="M357" s="81">
        <v>0</v>
      </c>
      <c r="N357" s="81">
        <v>0</v>
      </c>
    </row>
    <row r="358" spans="1:14">
      <c r="A358" s="81" t="s">
        <v>949</v>
      </c>
      <c r="B358" s="81" t="s">
        <v>248</v>
      </c>
      <c r="C358" s="82">
        <v>40146</v>
      </c>
      <c r="D358" s="81" t="s">
        <v>229</v>
      </c>
      <c r="E358" s="77" t="s">
        <v>31</v>
      </c>
      <c r="F358" s="81">
        <v>90</v>
      </c>
      <c r="G358" s="81">
        <v>0</v>
      </c>
      <c r="H358" s="81">
        <v>0</v>
      </c>
      <c r="I358" s="81">
        <v>5</v>
      </c>
      <c r="J358" s="81">
        <v>1</v>
      </c>
      <c r="K358" s="81">
        <v>1</v>
      </c>
      <c r="L358" s="81">
        <v>0</v>
      </c>
      <c r="M358" s="81">
        <v>0</v>
      </c>
      <c r="N358" s="81">
        <v>0</v>
      </c>
    </row>
    <row r="359" spans="1:14">
      <c r="A359" s="81" t="s">
        <v>949</v>
      </c>
      <c r="B359" s="81" t="s">
        <v>459</v>
      </c>
      <c r="C359" s="82">
        <v>40141</v>
      </c>
      <c r="D359" s="81" t="s">
        <v>151</v>
      </c>
      <c r="E359" s="77" t="s">
        <v>158</v>
      </c>
      <c r="F359" s="81">
        <v>90</v>
      </c>
      <c r="G359" s="81">
        <v>0</v>
      </c>
      <c r="H359" s="81">
        <v>0</v>
      </c>
      <c r="I359" s="81">
        <v>1</v>
      </c>
      <c r="J359" s="81">
        <v>0</v>
      </c>
      <c r="K359" s="81">
        <v>0</v>
      </c>
      <c r="L359" s="81">
        <v>2</v>
      </c>
      <c r="M359" s="81">
        <v>0</v>
      </c>
      <c r="N359" s="81">
        <v>0</v>
      </c>
    </row>
    <row r="360" spans="1:14">
      <c r="A360" s="81" t="s">
        <v>949</v>
      </c>
      <c r="B360" s="81" t="s">
        <v>247</v>
      </c>
      <c r="C360" s="82">
        <v>40138</v>
      </c>
      <c r="D360" s="81" t="s">
        <v>229</v>
      </c>
      <c r="E360" s="77" t="s">
        <v>107</v>
      </c>
      <c r="F360" s="81">
        <f>90-45</f>
        <v>45</v>
      </c>
      <c r="G360" s="81">
        <v>0</v>
      </c>
      <c r="H360" s="81">
        <v>0</v>
      </c>
      <c r="I360" s="81">
        <v>0</v>
      </c>
      <c r="J360" s="81">
        <v>0</v>
      </c>
      <c r="K360" s="81">
        <v>3</v>
      </c>
      <c r="L360" s="81">
        <v>0</v>
      </c>
      <c r="M360" s="81">
        <v>0</v>
      </c>
      <c r="N360" s="81">
        <v>0</v>
      </c>
    </row>
    <row r="361" spans="1:14">
      <c r="A361" s="81" t="s">
        <v>1182</v>
      </c>
      <c r="B361" s="81" t="s">
        <v>1092</v>
      </c>
      <c r="C361" s="82">
        <v>40131</v>
      </c>
      <c r="D361" s="81" t="s">
        <v>216</v>
      </c>
      <c r="E361" s="77" t="s">
        <v>82</v>
      </c>
      <c r="F361" s="81">
        <v>90</v>
      </c>
      <c r="G361" s="81">
        <v>1</v>
      </c>
      <c r="H361" s="81">
        <v>0</v>
      </c>
      <c r="I361" s="81">
        <v>0</v>
      </c>
      <c r="J361" s="81">
        <v>0</v>
      </c>
      <c r="K361" s="81">
        <v>0</v>
      </c>
      <c r="L361" s="81">
        <v>0</v>
      </c>
      <c r="M361" s="81">
        <v>0</v>
      </c>
      <c r="N361" s="81">
        <v>0</v>
      </c>
    </row>
    <row r="362" spans="1:14">
      <c r="A362" s="81" t="s">
        <v>949</v>
      </c>
      <c r="B362" s="81" t="s">
        <v>230</v>
      </c>
      <c r="C362" s="82">
        <v>40125</v>
      </c>
      <c r="D362" s="81" t="s">
        <v>229</v>
      </c>
      <c r="E362" s="77" t="s">
        <v>22</v>
      </c>
      <c r="F362" s="81">
        <v>90</v>
      </c>
      <c r="G362" s="81">
        <v>1</v>
      </c>
      <c r="H362" s="81">
        <v>0</v>
      </c>
      <c r="I362" s="81">
        <v>4</v>
      </c>
      <c r="J362" s="81">
        <v>1</v>
      </c>
      <c r="K362" s="81">
        <v>0</v>
      </c>
      <c r="L362" s="81">
        <v>1</v>
      </c>
      <c r="M362" s="81">
        <v>0</v>
      </c>
      <c r="N362" s="81">
        <v>0</v>
      </c>
    </row>
    <row r="363" spans="1:14">
      <c r="A363" s="81" t="s">
        <v>949</v>
      </c>
      <c r="B363" s="81" t="s">
        <v>481</v>
      </c>
      <c r="C363" s="82">
        <v>40121</v>
      </c>
      <c r="D363" s="81" t="s">
        <v>151</v>
      </c>
      <c r="E363" s="77" t="s">
        <v>38</v>
      </c>
      <c r="F363" s="81">
        <v>90</v>
      </c>
      <c r="G363" s="81">
        <v>0</v>
      </c>
      <c r="H363" s="81">
        <v>0</v>
      </c>
      <c r="I363" s="81">
        <v>5</v>
      </c>
      <c r="J363" s="81">
        <v>0</v>
      </c>
      <c r="K363" s="81">
        <v>1</v>
      </c>
      <c r="L363" s="81">
        <v>3</v>
      </c>
      <c r="M363" s="81">
        <v>0</v>
      </c>
      <c r="N363" s="81">
        <v>0</v>
      </c>
    </row>
    <row r="364" spans="1:14">
      <c r="A364" s="81" t="s">
        <v>949</v>
      </c>
      <c r="B364" s="81" t="s">
        <v>292</v>
      </c>
      <c r="C364" s="82">
        <v>40118</v>
      </c>
      <c r="D364" s="81" t="s">
        <v>229</v>
      </c>
      <c r="E364" s="77" t="s">
        <v>82</v>
      </c>
      <c r="F364" s="81">
        <f>90-45</f>
        <v>45</v>
      </c>
      <c r="G364" s="81">
        <v>0</v>
      </c>
      <c r="H364" s="81">
        <v>0</v>
      </c>
      <c r="I364" s="81">
        <v>0</v>
      </c>
      <c r="J364" s="81">
        <v>0</v>
      </c>
      <c r="K364" s="81">
        <v>1</v>
      </c>
      <c r="L364" s="81">
        <v>0</v>
      </c>
      <c r="M364" s="81">
        <v>0</v>
      </c>
      <c r="N364" s="81">
        <v>0</v>
      </c>
    </row>
    <row r="365" spans="1:14">
      <c r="A365" s="81" t="s">
        <v>949</v>
      </c>
      <c r="B365" s="81" t="s">
        <v>235</v>
      </c>
      <c r="C365" s="82">
        <v>40115</v>
      </c>
      <c r="D365" s="81" t="s">
        <v>229</v>
      </c>
      <c r="E365" s="77" t="s">
        <v>733</v>
      </c>
      <c r="F365" s="81">
        <v>73</v>
      </c>
      <c r="G365" s="81">
        <v>2</v>
      </c>
      <c r="H365" s="81">
        <v>0</v>
      </c>
      <c r="I365" s="81">
        <v>6</v>
      </c>
      <c r="J365" s="81">
        <v>3</v>
      </c>
      <c r="K365" s="81">
        <v>1</v>
      </c>
      <c r="L365" s="81">
        <v>1</v>
      </c>
      <c r="M365" s="81">
        <v>0</v>
      </c>
      <c r="N365" s="81">
        <v>0</v>
      </c>
    </row>
    <row r="366" spans="1:14">
      <c r="A366" s="81" t="s">
        <v>949</v>
      </c>
      <c r="B366" s="81" t="s">
        <v>279</v>
      </c>
      <c r="C366" s="82">
        <v>40110</v>
      </c>
      <c r="D366" s="81" t="s">
        <v>229</v>
      </c>
      <c r="E366" s="77" t="s">
        <v>63</v>
      </c>
      <c r="F366" s="81">
        <v>87</v>
      </c>
      <c r="G366" s="81">
        <v>0</v>
      </c>
      <c r="H366" s="81">
        <v>0</v>
      </c>
      <c r="I366" s="81">
        <v>2</v>
      </c>
      <c r="J366" s="81">
        <v>0</v>
      </c>
      <c r="K366" s="81">
        <v>0</v>
      </c>
      <c r="L366" s="81">
        <v>1</v>
      </c>
      <c r="M366" s="81">
        <v>0</v>
      </c>
      <c r="N366" s="81">
        <v>0</v>
      </c>
    </row>
    <row r="367" spans="1:14">
      <c r="A367" s="81" t="s">
        <v>949</v>
      </c>
      <c r="B367" s="81" t="s">
        <v>482</v>
      </c>
      <c r="C367" s="82">
        <v>40106</v>
      </c>
      <c r="D367" s="81" t="s">
        <v>151</v>
      </c>
      <c r="E367" s="77" t="s">
        <v>53</v>
      </c>
      <c r="F367" s="81">
        <v>90</v>
      </c>
      <c r="G367" s="81">
        <v>0</v>
      </c>
      <c r="H367" s="81">
        <v>0</v>
      </c>
      <c r="I367" s="81">
        <v>2</v>
      </c>
      <c r="J367" s="81">
        <v>2</v>
      </c>
      <c r="K367" s="81">
        <v>3</v>
      </c>
      <c r="L367" s="81">
        <v>2</v>
      </c>
      <c r="M367" s="81">
        <v>0</v>
      </c>
      <c r="N367" s="81">
        <v>0</v>
      </c>
    </row>
    <row r="368" spans="1:14">
      <c r="A368" s="81" t="s">
        <v>1182</v>
      </c>
      <c r="B368" s="81" t="s">
        <v>1134</v>
      </c>
      <c r="C368" s="82">
        <v>40096</v>
      </c>
      <c r="D368" s="81" t="s">
        <v>216</v>
      </c>
      <c r="E368" s="77" t="s">
        <v>59</v>
      </c>
      <c r="F368" s="81">
        <v>90</v>
      </c>
      <c r="G368" s="81">
        <v>0</v>
      </c>
      <c r="H368" s="81">
        <v>0</v>
      </c>
      <c r="I368" s="81">
        <v>0</v>
      </c>
      <c r="J368" s="81">
        <v>0</v>
      </c>
      <c r="K368" s="81">
        <v>0</v>
      </c>
      <c r="L368" s="81">
        <v>0</v>
      </c>
      <c r="M368" s="81">
        <v>0</v>
      </c>
      <c r="N368" s="81">
        <v>0</v>
      </c>
    </row>
    <row r="369" spans="1:14">
      <c r="A369" s="81" t="s">
        <v>949</v>
      </c>
      <c r="B369" s="81" t="s">
        <v>180</v>
      </c>
      <c r="C369" s="82">
        <v>40089</v>
      </c>
      <c r="D369" s="81" t="s">
        <v>229</v>
      </c>
      <c r="E369" s="77" t="s">
        <v>63</v>
      </c>
      <c r="F369" s="81">
        <v>90</v>
      </c>
      <c r="G369" s="81">
        <v>0</v>
      </c>
      <c r="H369" s="81">
        <v>2</v>
      </c>
      <c r="I369" s="81">
        <v>5</v>
      </c>
      <c r="J369" s="81">
        <v>2</v>
      </c>
      <c r="K369" s="81">
        <v>1</v>
      </c>
      <c r="L369" s="81">
        <v>0</v>
      </c>
      <c r="M369" s="81">
        <v>0</v>
      </c>
      <c r="N369" s="81">
        <v>0</v>
      </c>
    </row>
    <row r="370" spans="1:14">
      <c r="A370" s="81" t="s">
        <v>949</v>
      </c>
      <c r="B370" s="81" t="s">
        <v>799</v>
      </c>
      <c r="C370" s="82">
        <v>40085</v>
      </c>
      <c r="D370" s="81" t="s">
        <v>151</v>
      </c>
      <c r="E370" s="77" t="s">
        <v>22</v>
      </c>
      <c r="F370" s="81">
        <v>90</v>
      </c>
      <c r="G370" s="81">
        <v>0</v>
      </c>
      <c r="H370" s="81">
        <v>0</v>
      </c>
      <c r="I370" s="81">
        <v>1</v>
      </c>
      <c r="J370" s="81">
        <v>1</v>
      </c>
      <c r="K370" s="81">
        <v>0</v>
      </c>
      <c r="L370" s="81">
        <v>2</v>
      </c>
      <c r="M370" s="81">
        <v>0</v>
      </c>
      <c r="N370" s="81">
        <v>0</v>
      </c>
    </row>
    <row r="371" spans="1:14">
      <c r="A371" s="81" t="s">
        <v>949</v>
      </c>
      <c r="B371" s="81" t="s">
        <v>278</v>
      </c>
      <c r="C371" s="82">
        <v>40082</v>
      </c>
      <c r="D371" s="81" t="s">
        <v>229</v>
      </c>
      <c r="E371" s="77" t="s">
        <v>17</v>
      </c>
      <c r="F371" s="81">
        <v>90</v>
      </c>
      <c r="G371" s="81">
        <v>0</v>
      </c>
      <c r="H371" s="81">
        <v>0</v>
      </c>
      <c r="I371" s="81">
        <v>4</v>
      </c>
      <c r="J371" s="81">
        <v>0</v>
      </c>
      <c r="K371" s="81">
        <v>1</v>
      </c>
      <c r="L371" s="81">
        <v>2</v>
      </c>
      <c r="M371" s="81">
        <v>0</v>
      </c>
      <c r="N371" s="81">
        <v>0</v>
      </c>
    </row>
    <row r="372" spans="1:14">
      <c r="A372" s="81" t="s">
        <v>949</v>
      </c>
      <c r="B372" s="81" t="s">
        <v>258</v>
      </c>
      <c r="C372" s="82">
        <v>40079</v>
      </c>
      <c r="D372" s="81" t="s">
        <v>229</v>
      </c>
      <c r="E372" s="77" t="s">
        <v>26</v>
      </c>
      <c r="F372" s="81">
        <v>89</v>
      </c>
      <c r="G372" s="81">
        <v>1</v>
      </c>
      <c r="H372" s="81">
        <v>0</v>
      </c>
      <c r="I372" s="81">
        <v>4</v>
      </c>
      <c r="J372" s="81">
        <v>2</v>
      </c>
      <c r="K372" s="81">
        <v>0</v>
      </c>
      <c r="L372" s="81">
        <v>2</v>
      </c>
      <c r="M372" s="81">
        <v>0</v>
      </c>
      <c r="N372" s="81">
        <v>0</v>
      </c>
    </row>
    <row r="373" spans="1:14">
      <c r="A373" s="81" t="s">
        <v>949</v>
      </c>
      <c r="B373" s="81" t="s">
        <v>262</v>
      </c>
      <c r="C373" s="82">
        <v>40076</v>
      </c>
      <c r="D373" s="81" t="s">
        <v>229</v>
      </c>
      <c r="E373" s="77" t="s">
        <v>38</v>
      </c>
      <c r="F373" s="81">
        <v>90</v>
      </c>
      <c r="G373" s="81">
        <v>0</v>
      </c>
      <c r="H373" s="81">
        <v>0</v>
      </c>
      <c r="I373" s="81">
        <v>2</v>
      </c>
      <c r="J373" s="81">
        <v>1</v>
      </c>
      <c r="K373" s="81">
        <v>3</v>
      </c>
      <c r="L373" s="81">
        <v>1</v>
      </c>
      <c r="M373" s="81">
        <v>1</v>
      </c>
      <c r="N373" s="81">
        <v>0</v>
      </c>
    </row>
    <row r="374" spans="1:14">
      <c r="A374" s="81" t="s">
        <v>949</v>
      </c>
      <c r="B374" s="81" t="s">
        <v>464</v>
      </c>
      <c r="C374" s="82">
        <v>40072</v>
      </c>
      <c r="D374" s="81" t="s">
        <v>151</v>
      </c>
      <c r="E374" s="77" t="s">
        <v>33</v>
      </c>
      <c r="F374" s="81">
        <v>90</v>
      </c>
      <c r="G374" s="81">
        <v>0</v>
      </c>
      <c r="H374" s="81">
        <v>0</v>
      </c>
      <c r="I374" s="81">
        <v>1</v>
      </c>
      <c r="J374" s="81">
        <v>1</v>
      </c>
      <c r="K374" s="81">
        <v>0</v>
      </c>
      <c r="L374" s="81">
        <v>5</v>
      </c>
      <c r="M374" s="81">
        <v>0</v>
      </c>
      <c r="N374" s="81">
        <v>0</v>
      </c>
    </row>
    <row r="375" spans="1:14">
      <c r="A375" s="81" t="s">
        <v>949</v>
      </c>
      <c r="B375" s="81" t="s">
        <v>290</v>
      </c>
      <c r="C375" s="82">
        <v>40069</v>
      </c>
      <c r="D375" s="81" t="s">
        <v>229</v>
      </c>
      <c r="E375" s="77" t="s">
        <v>19</v>
      </c>
      <c r="F375" s="81">
        <v>90</v>
      </c>
      <c r="G375" s="81">
        <v>1</v>
      </c>
      <c r="H375" s="81">
        <v>0</v>
      </c>
      <c r="I375" s="81">
        <v>4</v>
      </c>
      <c r="J375" s="81">
        <v>1</v>
      </c>
      <c r="K375" s="81">
        <v>1</v>
      </c>
      <c r="L375" s="81">
        <v>4</v>
      </c>
      <c r="M375" s="81">
        <v>1</v>
      </c>
      <c r="N375" s="81">
        <v>0</v>
      </c>
    </row>
    <row r="376" spans="1:14">
      <c r="A376" s="81" t="s">
        <v>1182</v>
      </c>
      <c r="B376" s="81" t="s">
        <v>1188</v>
      </c>
      <c r="C376" s="82">
        <v>40065</v>
      </c>
      <c r="D376" s="81" t="s">
        <v>216</v>
      </c>
      <c r="E376" s="77" t="s">
        <v>63</v>
      </c>
      <c r="F376" s="81">
        <v>90</v>
      </c>
      <c r="G376" s="81">
        <v>1</v>
      </c>
      <c r="H376" s="81">
        <v>0</v>
      </c>
      <c r="I376" s="81">
        <v>0</v>
      </c>
      <c r="J376" s="81">
        <v>0</v>
      </c>
      <c r="K376" s="81">
        <v>0</v>
      </c>
      <c r="L376" s="81">
        <v>0</v>
      </c>
      <c r="M376" s="81">
        <v>0</v>
      </c>
      <c r="N376" s="81">
        <v>0</v>
      </c>
    </row>
    <row r="377" spans="1:14">
      <c r="A377" s="81" t="s">
        <v>1182</v>
      </c>
      <c r="B377" s="81" t="s">
        <v>1189</v>
      </c>
      <c r="C377" s="82">
        <v>40061</v>
      </c>
      <c r="D377" s="81" t="s">
        <v>216</v>
      </c>
      <c r="E377" s="77" t="s">
        <v>82</v>
      </c>
      <c r="F377" s="81">
        <v>90</v>
      </c>
      <c r="G377" s="81">
        <v>1</v>
      </c>
      <c r="H377" s="81">
        <v>0</v>
      </c>
      <c r="I377" s="81">
        <v>0</v>
      </c>
      <c r="J377" s="81">
        <v>0</v>
      </c>
      <c r="K377" s="81">
        <v>0</v>
      </c>
      <c r="L377" s="81">
        <v>0</v>
      </c>
      <c r="M377" s="81">
        <v>0</v>
      </c>
      <c r="N377" s="81">
        <v>0</v>
      </c>
    </row>
    <row r="378" spans="1:14">
      <c r="A378" s="81" t="s">
        <v>949</v>
      </c>
      <c r="B378" s="81" t="s">
        <v>163</v>
      </c>
      <c r="C378" s="82">
        <v>40054</v>
      </c>
      <c r="D378" s="81" t="s">
        <v>229</v>
      </c>
      <c r="E378" s="77" t="s">
        <v>95</v>
      </c>
      <c r="F378" s="81">
        <v>90</v>
      </c>
      <c r="G378" s="81">
        <v>0</v>
      </c>
      <c r="H378" s="81">
        <v>0</v>
      </c>
      <c r="I378" s="81">
        <v>3</v>
      </c>
      <c r="J378" s="81">
        <v>0</v>
      </c>
      <c r="K378" s="81">
        <v>1</v>
      </c>
      <c r="L378" s="81">
        <v>2</v>
      </c>
      <c r="M378" s="81">
        <v>0</v>
      </c>
      <c r="N378" s="81">
        <v>0</v>
      </c>
    </row>
    <row r="379" spans="1:14">
      <c r="A379" s="81" t="s">
        <v>949</v>
      </c>
      <c r="B379" s="81" t="s">
        <v>291</v>
      </c>
      <c r="C379" s="82">
        <v>40048</v>
      </c>
      <c r="D379" s="81" t="s">
        <v>229</v>
      </c>
      <c r="E379" s="77" t="s">
        <v>22</v>
      </c>
      <c r="F379" s="81">
        <v>90</v>
      </c>
      <c r="G379" s="81">
        <v>1</v>
      </c>
      <c r="H379" s="81">
        <v>0</v>
      </c>
      <c r="I379" s="81">
        <v>4</v>
      </c>
      <c r="J379" s="81">
        <v>2</v>
      </c>
      <c r="K379" s="81">
        <v>3</v>
      </c>
      <c r="L379" s="81">
        <v>0</v>
      </c>
      <c r="M379" s="81">
        <v>0</v>
      </c>
      <c r="N379" s="81">
        <v>0</v>
      </c>
    </row>
    <row r="380" spans="1:14">
      <c r="A380" s="81" t="s">
        <v>949</v>
      </c>
      <c r="B380" s="81" t="s">
        <v>235</v>
      </c>
      <c r="C380" s="82">
        <v>40692</v>
      </c>
      <c r="D380" s="81" t="s">
        <v>876</v>
      </c>
      <c r="E380" s="77" t="s">
        <v>26</v>
      </c>
      <c r="F380" s="81">
        <v>90</v>
      </c>
      <c r="G380" s="81">
        <v>2</v>
      </c>
      <c r="H380" s="81">
        <v>0</v>
      </c>
      <c r="I380" s="81">
        <v>0</v>
      </c>
      <c r="J380" s="81">
        <v>0</v>
      </c>
      <c r="K380" s="81">
        <v>0</v>
      </c>
      <c r="L380" s="81">
        <v>0</v>
      </c>
      <c r="M380" s="81">
        <v>0</v>
      </c>
      <c r="N380" s="81">
        <v>0</v>
      </c>
    </row>
    <row r="381" spans="1:14">
      <c r="A381" s="81" t="s">
        <v>949</v>
      </c>
      <c r="B381" s="81" t="s">
        <v>279</v>
      </c>
      <c r="C381" s="82">
        <v>40685</v>
      </c>
      <c r="D381" s="81" t="s">
        <v>229</v>
      </c>
      <c r="E381" s="77" t="s">
        <v>26</v>
      </c>
      <c r="F381" s="81">
        <v>45</v>
      </c>
      <c r="G381" s="81">
        <v>0</v>
      </c>
      <c r="H381" s="81">
        <v>0</v>
      </c>
      <c r="I381" s="81">
        <v>3</v>
      </c>
      <c r="J381" s="81">
        <v>1</v>
      </c>
      <c r="K381" s="81">
        <v>0</v>
      </c>
      <c r="L381" s="81">
        <v>0</v>
      </c>
      <c r="M381" s="81">
        <v>0</v>
      </c>
      <c r="N381" s="81">
        <v>0</v>
      </c>
    </row>
    <row r="382" spans="1:14">
      <c r="A382" s="81" t="s">
        <v>949</v>
      </c>
      <c r="B382" s="81" t="s">
        <v>241</v>
      </c>
      <c r="C382" s="82">
        <v>40678</v>
      </c>
      <c r="D382" s="81" t="s">
        <v>229</v>
      </c>
      <c r="E382" s="77" t="s">
        <v>22</v>
      </c>
      <c r="F382" s="81">
        <v>60</v>
      </c>
      <c r="G382" s="81">
        <v>1</v>
      </c>
      <c r="H382" s="81">
        <v>0</v>
      </c>
      <c r="I382" s="81">
        <v>2</v>
      </c>
      <c r="J382" s="81">
        <v>1</v>
      </c>
      <c r="K382" s="81">
        <v>0</v>
      </c>
      <c r="L382" s="81">
        <v>1</v>
      </c>
      <c r="M382" s="81">
        <v>0</v>
      </c>
      <c r="N382" s="81">
        <v>0</v>
      </c>
    </row>
    <row r="383" spans="1:14">
      <c r="A383" s="81" t="s">
        <v>949</v>
      </c>
      <c r="B383" s="81" t="s">
        <v>230</v>
      </c>
      <c r="C383" s="82">
        <v>40674</v>
      </c>
      <c r="D383" s="81" t="s">
        <v>876</v>
      </c>
      <c r="E383" s="77" t="s">
        <v>174</v>
      </c>
      <c r="F383" s="81">
        <v>90</v>
      </c>
      <c r="G383" s="81">
        <v>1</v>
      </c>
      <c r="H383" s="81">
        <v>0</v>
      </c>
      <c r="I383" s="81">
        <v>0</v>
      </c>
      <c r="J383" s="81">
        <v>0</v>
      </c>
      <c r="K383" s="81">
        <v>0</v>
      </c>
      <c r="L383" s="81">
        <v>0</v>
      </c>
      <c r="M383" s="81">
        <v>0</v>
      </c>
      <c r="N383" s="81">
        <v>0</v>
      </c>
    </row>
    <row r="384" spans="1:14">
      <c r="A384" s="81" t="s">
        <v>949</v>
      </c>
      <c r="B384" s="81" t="s">
        <v>248</v>
      </c>
      <c r="C384" s="82">
        <v>40671</v>
      </c>
      <c r="D384" s="81" t="s">
        <v>229</v>
      </c>
      <c r="E384" s="77" t="s">
        <v>26</v>
      </c>
      <c r="F384" s="81">
        <v>57</v>
      </c>
      <c r="G384" s="81">
        <v>0</v>
      </c>
      <c r="H384" s="81">
        <v>2</v>
      </c>
      <c r="I384" s="81">
        <v>1</v>
      </c>
      <c r="J384" s="81">
        <v>0</v>
      </c>
      <c r="K384" s="81">
        <v>1</v>
      </c>
      <c r="L384" s="81">
        <v>3</v>
      </c>
      <c r="M384" s="81">
        <v>0</v>
      </c>
      <c r="N384" s="81">
        <v>0</v>
      </c>
    </row>
    <row r="385" spans="1:14">
      <c r="A385" s="81" t="s">
        <v>949</v>
      </c>
      <c r="B385" s="81" t="s">
        <v>302</v>
      </c>
      <c r="C385" s="82">
        <v>40663</v>
      </c>
      <c r="D385" s="81" t="s">
        <v>229</v>
      </c>
      <c r="E385" s="77" t="s">
        <v>38</v>
      </c>
      <c r="F385" s="81">
        <v>90</v>
      </c>
      <c r="G385" s="81">
        <v>0</v>
      </c>
      <c r="H385" s="81">
        <v>1</v>
      </c>
      <c r="I385" s="81">
        <v>2</v>
      </c>
      <c r="J385" s="81">
        <v>1</v>
      </c>
      <c r="K385" s="81">
        <v>0</v>
      </c>
      <c r="L385" s="81">
        <v>1</v>
      </c>
      <c r="M385" s="81">
        <v>0</v>
      </c>
      <c r="N385" s="81">
        <v>0</v>
      </c>
    </row>
    <row r="386" spans="1:14">
      <c r="A386" s="81" t="s">
        <v>949</v>
      </c>
      <c r="B386" s="81" t="s">
        <v>266</v>
      </c>
      <c r="C386" s="82">
        <v>40656</v>
      </c>
      <c r="D386" s="81" t="s">
        <v>229</v>
      </c>
      <c r="E386" s="77" t="s">
        <v>63</v>
      </c>
      <c r="F386" s="81">
        <v>90</v>
      </c>
      <c r="G386" s="81">
        <v>1</v>
      </c>
      <c r="H386" s="81">
        <v>0</v>
      </c>
      <c r="I386" s="81">
        <v>5</v>
      </c>
      <c r="J386" s="81">
        <v>2</v>
      </c>
      <c r="K386" s="81">
        <v>1</v>
      </c>
      <c r="L386" s="81">
        <v>4</v>
      </c>
      <c r="M386" s="81">
        <v>0</v>
      </c>
      <c r="N386" s="81">
        <v>0</v>
      </c>
    </row>
    <row r="387" spans="1:14">
      <c r="A387" s="81" t="s">
        <v>949</v>
      </c>
      <c r="B387" s="81" t="s">
        <v>280</v>
      </c>
      <c r="C387" s="82">
        <v>40649</v>
      </c>
      <c r="D387" s="81" t="s">
        <v>229</v>
      </c>
      <c r="E387" s="77" t="s">
        <v>158</v>
      </c>
      <c r="F387" s="81">
        <v>90</v>
      </c>
      <c r="G387" s="81">
        <v>0</v>
      </c>
      <c r="H387" s="81">
        <v>0</v>
      </c>
      <c r="I387" s="81">
        <v>2</v>
      </c>
      <c r="J387" s="81">
        <v>0</v>
      </c>
      <c r="K387" s="81">
        <v>1</v>
      </c>
      <c r="L387" s="81">
        <v>2</v>
      </c>
      <c r="M387" s="81">
        <v>0</v>
      </c>
      <c r="N387" s="81">
        <v>0</v>
      </c>
    </row>
    <row r="388" spans="1:14">
      <c r="A388" s="81" t="s">
        <v>949</v>
      </c>
      <c r="B388" s="81" t="s">
        <v>749</v>
      </c>
      <c r="C388" s="82">
        <v>40646</v>
      </c>
      <c r="D388" s="81" t="s">
        <v>151</v>
      </c>
      <c r="E388" s="77" t="s">
        <v>85</v>
      </c>
      <c r="F388" s="81">
        <v>90</v>
      </c>
      <c r="G388" s="81">
        <v>0</v>
      </c>
      <c r="H388" s="81">
        <v>0</v>
      </c>
      <c r="I388" s="81">
        <v>6</v>
      </c>
      <c r="J388" s="81">
        <v>0</v>
      </c>
      <c r="K388" s="81">
        <v>2</v>
      </c>
      <c r="L388" s="81">
        <v>4</v>
      </c>
      <c r="M388" s="81">
        <v>0</v>
      </c>
      <c r="N388" s="81">
        <v>0</v>
      </c>
    </row>
    <row r="389" spans="1:14">
      <c r="A389" s="81" t="s">
        <v>949</v>
      </c>
      <c r="B389" s="81" t="s">
        <v>255</v>
      </c>
      <c r="C389" s="82">
        <v>40642</v>
      </c>
      <c r="D389" s="81" t="s">
        <v>229</v>
      </c>
      <c r="E389" s="77" t="s">
        <v>19</v>
      </c>
      <c r="F389" s="81">
        <v>75</v>
      </c>
      <c r="G389" s="81">
        <v>0</v>
      </c>
      <c r="H389" s="81">
        <v>0</v>
      </c>
      <c r="I389" s="81">
        <v>2</v>
      </c>
      <c r="J389" s="81">
        <v>1</v>
      </c>
      <c r="K389" s="81">
        <v>0</v>
      </c>
      <c r="L389" s="81">
        <v>4</v>
      </c>
      <c r="M389" s="81">
        <v>0</v>
      </c>
      <c r="N389" s="81">
        <v>0</v>
      </c>
    </row>
    <row r="390" spans="1:14">
      <c r="A390" s="81" t="s">
        <v>949</v>
      </c>
      <c r="B390" s="81" t="s">
        <v>748</v>
      </c>
      <c r="C390" s="82">
        <v>40638</v>
      </c>
      <c r="D390" s="81" t="s">
        <v>151</v>
      </c>
      <c r="E390" s="77" t="s">
        <v>1190</v>
      </c>
      <c r="F390" s="81">
        <v>90</v>
      </c>
      <c r="G390" s="81">
        <v>0</v>
      </c>
      <c r="H390" s="81">
        <v>0</v>
      </c>
      <c r="I390" s="81">
        <v>5</v>
      </c>
      <c r="J390" s="81">
        <v>1</v>
      </c>
      <c r="K390" s="81">
        <v>0</v>
      </c>
      <c r="L390" s="81">
        <v>1</v>
      </c>
      <c r="M390" s="81">
        <v>0</v>
      </c>
      <c r="N390" s="81">
        <v>0</v>
      </c>
    </row>
    <row r="391" spans="1:14">
      <c r="A391" s="81" t="s">
        <v>949</v>
      </c>
      <c r="B391" s="81" t="s">
        <v>163</v>
      </c>
      <c r="C391" s="82">
        <v>40635</v>
      </c>
      <c r="D391" s="81" t="s">
        <v>229</v>
      </c>
      <c r="E391" s="77" t="s">
        <v>29</v>
      </c>
      <c r="F391" s="81">
        <v>90</v>
      </c>
      <c r="G391" s="81">
        <v>0</v>
      </c>
      <c r="H391" s="81">
        <v>0</v>
      </c>
      <c r="I391" s="81">
        <v>1</v>
      </c>
      <c r="J391" s="81">
        <v>0</v>
      </c>
      <c r="K391" s="81">
        <v>0</v>
      </c>
      <c r="L391" s="81">
        <v>4</v>
      </c>
      <c r="M391" s="81">
        <v>0</v>
      </c>
      <c r="N391" s="81">
        <v>0</v>
      </c>
    </row>
    <row r="392" spans="1:14">
      <c r="A392" s="81" t="s">
        <v>949</v>
      </c>
      <c r="B392" s="81" t="s">
        <v>238</v>
      </c>
      <c r="C392" s="82">
        <v>40622</v>
      </c>
      <c r="D392" s="81" t="s">
        <v>229</v>
      </c>
      <c r="E392" s="77" t="s">
        <v>31</v>
      </c>
      <c r="F392" s="81">
        <v>90</v>
      </c>
      <c r="G392" s="81">
        <v>0</v>
      </c>
      <c r="H392" s="81">
        <v>0</v>
      </c>
      <c r="I392" s="81">
        <v>0</v>
      </c>
      <c r="J392" s="81">
        <v>0</v>
      </c>
      <c r="K392" s="81">
        <v>0</v>
      </c>
      <c r="L392" s="81">
        <v>4</v>
      </c>
      <c r="M392" s="81">
        <v>0</v>
      </c>
      <c r="N392" s="81">
        <v>0</v>
      </c>
    </row>
    <row r="393" spans="1:14">
      <c r="A393" s="81" t="s">
        <v>949</v>
      </c>
      <c r="B393" s="81" t="s">
        <v>473</v>
      </c>
      <c r="C393" s="82">
        <v>40617</v>
      </c>
      <c r="D393" s="81" t="s">
        <v>151</v>
      </c>
      <c r="E393" s="77" t="s">
        <v>1191</v>
      </c>
      <c r="F393" s="81">
        <v>90</v>
      </c>
      <c r="G393" s="81">
        <v>1</v>
      </c>
      <c r="H393" s="81">
        <v>2</v>
      </c>
      <c r="I393" s="81">
        <v>2</v>
      </c>
      <c r="J393" s="81">
        <v>1</v>
      </c>
      <c r="K393" s="81">
        <v>1</v>
      </c>
      <c r="L393" s="81">
        <v>1</v>
      </c>
      <c r="M393" s="81">
        <v>0</v>
      </c>
      <c r="N393" s="81">
        <v>0</v>
      </c>
    </row>
    <row r="394" spans="1:14">
      <c r="A394" s="81" t="s">
        <v>949</v>
      </c>
      <c r="B394" s="81" t="s">
        <v>844</v>
      </c>
      <c r="C394" s="82">
        <v>40613</v>
      </c>
      <c r="D394" s="81" t="s">
        <v>229</v>
      </c>
      <c r="E394" s="77" t="s">
        <v>22</v>
      </c>
      <c r="F394" s="81">
        <v>90</v>
      </c>
      <c r="G394" s="81">
        <v>1</v>
      </c>
      <c r="H394" s="81">
        <v>0</v>
      </c>
      <c r="I394" s="81">
        <v>1</v>
      </c>
      <c r="J394" s="81">
        <v>1</v>
      </c>
      <c r="K394" s="81">
        <v>1</v>
      </c>
      <c r="L394" s="81">
        <v>3</v>
      </c>
      <c r="M394" s="81">
        <v>0</v>
      </c>
      <c r="N394" s="81">
        <v>0</v>
      </c>
    </row>
    <row r="395" spans="1:14">
      <c r="A395" s="81" t="s">
        <v>949</v>
      </c>
      <c r="B395" s="81" t="s">
        <v>246</v>
      </c>
      <c r="C395" s="82">
        <v>40608</v>
      </c>
      <c r="D395" s="81" t="s">
        <v>229</v>
      </c>
      <c r="E395" s="77" t="s">
        <v>287</v>
      </c>
      <c r="F395" s="81">
        <v>90</v>
      </c>
      <c r="G395" s="81">
        <v>2</v>
      </c>
      <c r="H395" s="81">
        <v>0</v>
      </c>
      <c r="I395" s="81">
        <v>6</v>
      </c>
      <c r="J395" s="81">
        <v>4</v>
      </c>
      <c r="K395" s="81">
        <v>0</v>
      </c>
      <c r="L395" s="81">
        <v>2</v>
      </c>
      <c r="M395" s="81">
        <v>0</v>
      </c>
      <c r="N395" s="81">
        <v>0</v>
      </c>
    </row>
    <row r="396" spans="1:14">
      <c r="A396" s="81" t="s">
        <v>949</v>
      </c>
      <c r="B396" s="81" t="s">
        <v>278</v>
      </c>
      <c r="C396" s="82">
        <v>40601</v>
      </c>
      <c r="D396" s="81" t="s">
        <v>229</v>
      </c>
      <c r="E396" s="77" t="s">
        <v>82</v>
      </c>
      <c r="F396" s="81">
        <v>90</v>
      </c>
      <c r="G396" s="81">
        <v>1</v>
      </c>
      <c r="H396" s="81">
        <v>0</v>
      </c>
      <c r="I396" s="81">
        <v>6</v>
      </c>
      <c r="J396" s="81">
        <v>6</v>
      </c>
      <c r="K396" s="81">
        <v>2</v>
      </c>
      <c r="L396" s="81">
        <v>3</v>
      </c>
      <c r="M396" s="81">
        <v>0</v>
      </c>
      <c r="N396" s="81">
        <v>0</v>
      </c>
    </row>
    <row r="397" spans="1:14">
      <c r="A397" s="81" t="s">
        <v>949</v>
      </c>
      <c r="B397" s="81" t="s">
        <v>509</v>
      </c>
      <c r="C397" s="82">
        <v>40597</v>
      </c>
      <c r="D397" s="81" t="s">
        <v>151</v>
      </c>
      <c r="E397" s="77" t="s">
        <v>64</v>
      </c>
      <c r="F397" s="81">
        <v>90</v>
      </c>
      <c r="G397" s="81">
        <v>0</v>
      </c>
      <c r="H397" s="81">
        <v>0</v>
      </c>
      <c r="I397" s="81">
        <v>3</v>
      </c>
      <c r="J397" s="81">
        <v>2</v>
      </c>
      <c r="K397" s="81">
        <v>0</v>
      </c>
      <c r="L397" s="81">
        <v>1</v>
      </c>
      <c r="M397" s="81">
        <v>0</v>
      </c>
      <c r="N397" s="81">
        <v>0</v>
      </c>
    </row>
    <row r="398" spans="1:14">
      <c r="A398" s="81" t="s">
        <v>949</v>
      </c>
      <c r="B398" s="81" t="s">
        <v>288</v>
      </c>
      <c r="C398" s="82">
        <v>40593</v>
      </c>
      <c r="D398" s="81" t="s">
        <v>229</v>
      </c>
      <c r="E398" s="77" t="s">
        <v>31</v>
      </c>
      <c r="F398" s="81">
        <v>61</v>
      </c>
      <c r="G398" s="81">
        <v>0</v>
      </c>
      <c r="H398" s="81">
        <v>0</v>
      </c>
      <c r="I398" s="81">
        <v>4</v>
      </c>
      <c r="J398" s="81">
        <v>2</v>
      </c>
      <c r="K398" s="81">
        <v>0</v>
      </c>
      <c r="L398" s="81">
        <v>1</v>
      </c>
      <c r="M398" s="81">
        <v>0</v>
      </c>
      <c r="N398" s="81">
        <v>0</v>
      </c>
    </row>
    <row r="399" spans="1:14">
      <c r="A399" s="81" t="s">
        <v>949</v>
      </c>
      <c r="B399" s="81" t="s">
        <v>228</v>
      </c>
      <c r="C399" s="82">
        <v>40590</v>
      </c>
      <c r="D399" s="81" t="s">
        <v>229</v>
      </c>
      <c r="E399" s="77" t="s">
        <v>38</v>
      </c>
      <c r="F399" s="81">
        <v>90</v>
      </c>
      <c r="G399" s="81">
        <v>0</v>
      </c>
      <c r="H399" s="81">
        <v>1</v>
      </c>
      <c r="I399" s="81">
        <v>0</v>
      </c>
      <c r="J399" s="81">
        <v>0</v>
      </c>
      <c r="K399" s="81">
        <v>1</v>
      </c>
      <c r="L399" s="81">
        <v>2</v>
      </c>
      <c r="M399" s="81">
        <v>0</v>
      </c>
      <c r="N399" s="81">
        <v>0</v>
      </c>
    </row>
    <row r="400" spans="1:14">
      <c r="A400" s="81" t="s">
        <v>949</v>
      </c>
      <c r="B400" s="81" t="s">
        <v>251</v>
      </c>
      <c r="C400" s="82">
        <v>40587</v>
      </c>
      <c r="D400" s="81" t="s">
        <v>229</v>
      </c>
      <c r="E400" s="77" t="s">
        <v>17</v>
      </c>
      <c r="F400" s="81">
        <v>90</v>
      </c>
      <c r="G400" s="81">
        <v>0</v>
      </c>
      <c r="H400" s="81">
        <v>0</v>
      </c>
      <c r="I400" s="81">
        <v>4</v>
      </c>
      <c r="J400" s="81">
        <v>1</v>
      </c>
      <c r="K400" s="81">
        <v>0</v>
      </c>
      <c r="L400" s="81">
        <v>0</v>
      </c>
      <c r="M400" s="81">
        <v>0</v>
      </c>
      <c r="N400" s="81">
        <v>0</v>
      </c>
    </row>
    <row r="401" spans="1:14">
      <c r="A401" s="81" t="s">
        <v>949</v>
      </c>
      <c r="B401" s="81" t="s">
        <v>230</v>
      </c>
      <c r="C401" s="82">
        <v>40580</v>
      </c>
      <c r="D401" s="81" t="s">
        <v>229</v>
      </c>
      <c r="E401" s="77" t="s">
        <v>733</v>
      </c>
      <c r="F401" s="81">
        <v>90</v>
      </c>
      <c r="G401" s="81">
        <v>2</v>
      </c>
      <c r="H401" s="81">
        <v>1</v>
      </c>
      <c r="I401" s="81">
        <v>7</v>
      </c>
      <c r="J401" s="81">
        <v>3</v>
      </c>
      <c r="K401" s="81">
        <v>1</v>
      </c>
      <c r="L401" s="81">
        <v>2</v>
      </c>
      <c r="M401" s="81">
        <v>0</v>
      </c>
      <c r="N401" s="81">
        <v>0</v>
      </c>
    </row>
    <row r="402" spans="1:14">
      <c r="A402" s="81" t="s">
        <v>949</v>
      </c>
      <c r="B402" s="81" t="s">
        <v>283</v>
      </c>
      <c r="C402" s="82">
        <v>40577</v>
      </c>
      <c r="D402" s="81" t="s">
        <v>229</v>
      </c>
      <c r="E402" s="77" t="s">
        <v>67</v>
      </c>
      <c r="F402" s="81">
        <v>87</v>
      </c>
      <c r="G402" s="81">
        <v>0</v>
      </c>
      <c r="H402" s="81">
        <v>1</v>
      </c>
      <c r="I402" s="81">
        <v>3</v>
      </c>
      <c r="J402" s="81">
        <v>0</v>
      </c>
      <c r="K402" s="81">
        <v>0</v>
      </c>
      <c r="L402" s="81">
        <v>1</v>
      </c>
      <c r="M402" s="81">
        <v>1</v>
      </c>
      <c r="N402" s="81">
        <v>0</v>
      </c>
    </row>
    <row r="403" spans="1:14">
      <c r="A403" s="81" t="s">
        <v>949</v>
      </c>
      <c r="B403" s="81" t="s">
        <v>235</v>
      </c>
      <c r="C403" s="82">
        <v>40573</v>
      </c>
      <c r="D403" s="81" t="s">
        <v>229</v>
      </c>
      <c r="E403" s="77" t="s">
        <v>115</v>
      </c>
      <c r="F403" s="81">
        <v>90</v>
      </c>
      <c r="G403" s="81">
        <v>1</v>
      </c>
      <c r="H403" s="81">
        <v>0</v>
      </c>
      <c r="I403" s="81">
        <v>6</v>
      </c>
      <c r="J403" s="81">
        <v>3</v>
      </c>
      <c r="K403" s="81">
        <v>1</v>
      </c>
      <c r="L403" s="81">
        <v>1</v>
      </c>
      <c r="M403" s="81">
        <v>1</v>
      </c>
      <c r="N403" s="81">
        <v>0</v>
      </c>
    </row>
    <row r="404" spans="1:14">
      <c r="A404" s="81" t="s">
        <v>949</v>
      </c>
      <c r="B404" s="81" t="s">
        <v>241</v>
      </c>
      <c r="C404" s="82">
        <v>40569</v>
      </c>
      <c r="D404" s="81" t="s">
        <v>876</v>
      </c>
      <c r="E404" s="77" t="s">
        <v>33</v>
      </c>
      <c r="F404" s="81">
        <v>90</v>
      </c>
      <c r="G404" s="81">
        <v>0</v>
      </c>
      <c r="H404" s="81">
        <v>0</v>
      </c>
      <c r="I404" s="81">
        <v>0</v>
      </c>
      <c r="J404" s="81">
        <v>0</v>
      </c>
      <c r="K404" s="81">
        <v>0</v>
      </c>
      <c r="L404" s="81">
        <v>0</v>
      </c>
      <c r="M404" s="81">
        <v>0</v>
      </c>
      <c r="N404" s="81">
        <v>0</v>
      </c>
    </row>
    <row r="405" spans="1:14">
      <c r="A405" s="81" t="s">
        <v>949</v>
      </c>
      <c r="B405" s="81" t="s">
        <v>232</v>
      </c>
      <c r="C405" s="82">
        <v>40566</v>
      </c>
      <c r="D405" s="81" t="s">
        <v>229</v>
      </c>
      <c r="E405" s="77" t="s">
        <v>74</v>
      </c>
      <c r="F405" s="81">
        <v>90</v>
      </c>
      <c r="G405" s="81">
        <v>0</v>
      </c>
      <c r="H405" s="81">
        <v>0</v>
      </c>
      <c r="I405" s="81">
        <v>2</v>
      </c>
      <c r="J405" s="81">
        <v>1</v>
      </c>
      <c r="K405" s="81">
        <v>0</v>
      </c>
      <c r="L405" s="81">
        <v>2</v>
      </c>
      <c r="M405" s="81">
        <v>0</v>
      </c>
      <c r="N405" s="81">
        <v>0</v>
      </c>
    </row>
    <row r="406" spans="1:14">
      <c r="A406" s="81" t="s">
        <v>949</v>
      </c>
      <c r="B406" s="81" t="s">
        <v>882</v>
      </c>
      <c r="C406" s="82">
        <v>40562</v>
      </c>
      <c r="D406" s="81" t="s">
        <v>229</v>
      </c>
      <c r="E406" s="77" t="s">
        <v>115</v>
      </c>
      <c r="F406" s="81">
        <v>90</v>
      </c>
      <c r="G406" s="81">
        <v>1</v>
      </c>
      <c r="H406" s="81">
        <v>0</v>
      </c>
      <c r="I406" s="81">
        <v>4</v>
      </c>
      <c r="J406" s="81">
        <v>1</v>
      </c>
      <c r="K406" s="81">
        <v>0</v>
      </c>
      <c r="L406" s="81">
        <v>2</v>
      </c>
      <c r="M406" s="81">
        <v>0</v>
      </c>
      <c r="N406" s="81">
        <v>0</v>
      </c>
    </row>
    <row r="407" spans="1:14">
      <c r="A407" s="81" t="s">
        <v>949</v>
      </c>
      <c r="B407" s="81" t="s">
        <v>270</v>
      </c>
      <c r="C407" s="82">
        <v>40558</v>
      </c>
      <c r="D407" s="81" t="s">
        <v>229</v>
      </c>
      <c r="E407" s="77" t="s">
        <v>103</v>
      </c>
      <c r="F407" s="81">
        <v>74</v>
      </c>
      <c r="G407" s="81">
        <v>2</v>
      </c>
      <c r="H407" s="81">
        <v>1</v>
      </c>
      <c r="I407" s="81">
        <v>3</v>
      </c>
      <c r="J407" s="81">
        <v>3</v>
      </c>
      <c r="K407" s="81">
        <v>0</v>
      </c>
      <c r="L407" s="81">
        <v>2</v>
      </c>
      <c r="M407" s="81">
        <v>0</v>
      </c>
      <c r="N407" s="81">
        <v>0</v>
      </c>
    </row>
    <row r="408" spans="1:14">
      <c r="A408" s="81" t="s">
        <v>949</v>
      </c>
      <c r="B408" s="81" t="s">
        <v>246</v>
      </c>
      <c r="C408" s="82">
        <v>40555</v>
      </c>
      <c r="D408" s="81" t="s">
        <v>876</v>
      </c>
      <c r="E408" s="77" t="s">
        <v>115</v>
      </c>
      <c r="F408" s="81">
        <v>70</v>
      </c>
      <c r="G408" s="81">
        <v>2</v>
      </c>
      <c r="H408" s="81">
        <v>0</v>
      </c>
      <c r="I408" s="81">
        <v>0</v>
      </c>
      <c r="J408" s="81">
        <v>0</v>
      </c>
      <c r="K408" s="81">
        <v>0</v>
      </c>
      <c r="L408" s="81">
        <v>0</v>
      </c>
      <c r="M408" s="81">
        <v>0</v>
      </c>
      <c r="N408" s="81">
        <v>0</v>
      </c>
    </row>
    <row r="409" spans="1:14">
      <c r="A409" s="81" t="s">
        <v>949</v>
      </c>
      <c r="B409" s="81" t="s">
        <v>234</v>
      </c>
      <c r="C409" s="82">
        <v>40552</v>
      </c>
      <c r="D409" s="81" t="s">
        <v>229</v>
      </c>
      <c r="E409" s="77" t="s">
        <v>38</v>
      </c>
      <c r="F409" s="81">
        <v>90</v>
      </c>
      <c r="G409" s="81">
        <v>0</v>
      </c>
      <c r="H409" s="81">
        <v>0</v>
      </c>
      <c r="I409" s="81">
        <v>1</v>
      </c>
      <c r="J409" s="81">
        <v>0</v>
      </c>
      <c r="K409" s="81">
        <v>1</v>
      </c>
      <c r="L409" s="81">
        <v>0</v>
      </c>
      <c r="M409" s="81">
        <v>0</v>
      </c>
      <c r="N409" s="81">
        <v>0</v>
      </c>
    </row>
    <row r="410" spans="1:14">
      <c r="A410" s="81" t="s">
        <v>949</v>
      </c>
      <c r="B410" s="81" t="s">
        <v>1192</v>
      </c>
      <c r="C410" s="82">
        <v>40530</v>
      </c>
      <c r="D410" s="81" t="s">
        <v>202</v>
      </c>
      <c r="E410" s="77" t="s">
        <v>67</v>
      </c>
      <c r="F410" s="81">
        <v>90</v>
      </c>
      <c r="G410" s="81">
        <v>1</v>
      </c>
      <c r="H410" s="81">
        <v>1</v>
      </c>
      <c r="I410" s="81">
        <v>2</v>
      </c>
      <c r="J410" s="81">
        <v>2</v>
      </c>
      <c r="K410" s="81">
        <v>0</v>
      </c>
      <c r="L410" s="81">
        <v>3</v>
      </c>
      <c r="M410" s="81">
        <v>0</v>
      </c>
      <c r="N410" s="81">
        <v>0</v>
      </c>
    </row>
    <row r="411" spans="1:14">
      <c r="A411" s="81" t="s">
        <v>949</v>
      </c>
      <c r="B411" s="81" t="s">
        <v>1193</v>
      </c>
      <c r="C411" s="82">
        <v>40527</v>
      </c>
      <c r="D411" s="81" t="s">
        <v>202</v>
      </c>
      <c r="E411" s="77" t="s">
        <v>67</v>
      </c>
      <c r="F411" s="81">
        <v>90</v>
      </c>
      <c r="G411" s="81">
        <v>0</v>
      </c>
      <c r="H411" s="81">
        <v>0</v>
      </c>
      <c r="I411" s="81">
        <v>1</v>
      </c>
      <c r="J411" s="81">
        <v>1</v>
      </c>
      <c r="K411" s="81">
        <v>1</v>
      </c>
      <c r="L411" s="81">
        <v>0</v>
      </c>
      <c r="M411" s="81">
        <v>0</v>
      </c>
      <c r="N411" s="81">
        <v>0</v>
      </c>
    </row>
    <row r="412" spans="1:14">
      <c r="A412" s="81" t="s">
        <v>949</v>
      </c>
      <c r="B412" s="81" t="s">
        <v>181</v>
      </c>
      <c r="C412" s="82">
        <v>40519</v>
      </c>
      <c r="D412" s="81" t="s">
        <v>151</v>
      </c>
      <c r="E412" s="77" t="s">
        <v>29</v>
      </c>
      <c r="F412" s="81">
        <v>90</v>
      </c>
      <c r="G412" s="81">
        <v>0</v>
      </c>
      <c r="H412" s="81">
        <v>0</v>
      </c>
      <c r="I412" s="81">
        <v>1</v>
      </c>
      <c r="J412" s="81">
        <v>0</v>
      </c>
      <c r="K412" s="81">
        <v>0</v>
      </c>
      <c r="L412" s="81">
        <v>1</v>
      </c>
      <c r="M412" s="81">
        <v>0</v>
      </c>
      <c r="N412" s="81">
        <v>0</v>
      </c>
    </row>
    <row r="413" spans="1:14">
      <c r="A413" s="81" t="s">
        <v>949</v>
      </c>
      <c r="B413" s="81" t="s">
        <v>580</v>
      </c>
      <c r="C413" s="82">
        <v>40506</v>
      </c>
      <c r="D413" s="81" t="s">
        <v>151</v>
      </c>
      <c r="E413" s="77" t="s">
        <v>31</v>
      </c>
      <c r="F413" s="81">
        <v>90</v>
      </c>
      <c r="G413" s="81">
        <v>0</v>
      </c>
      <c r="H413" s="81">
        <v>0</v>
      </c>
      <c r="I413" s="81">
        <v>5</v>
      </c>
      <c r="J413" s="81">
        <v>2</v>
      </c>
      <c r="K413" s="81">
        <v>4</v>
      </c>
      <c r="L413" s="81">
        <v>0</v>
      </c>
      <c r="M413" s="81">
        <v>0</v>
      </c>
      <c r="N413" s="81">
        <v>0</v>
      </c>
    </row>
    <row r="414" spans="1:14">
      <c r="A414" s="81" t="s">
        <v>949</v>
      </c>
      <c r="B414" s="81" t="s">
        <v>237</v>
      </c>
      <c r="C414" s="82">
        <v>40503</v>
      </c>
      <c r="D414" s="81" t="s">
        <v>229</v>
      </c>
      <c r="E414" s="77" t="s">
        <v>85</v>
      </c>
      <c r="F414" s="81">
        <v>90</v>
      </c>
      <c r="G414" s="81">
        <v>1</v>
      </c>
      <c r="H414" s="81">
        <v>0</v>
      </c>
      <c r="I414" s="81">
        <v>4</v>
      </c>
      <c r="J414" s="81">
        <v>2</v>
      </c>
      <c r="K414" s="81">
        <v>0</v>
      </c>
      <c r="L414" s="81">
        <v>3</v>
      </c>
      <c r="M414" s="81">
        <v>0</v>
      </c>
      <c r="N414" s="81">
        <v>0</v>
      </c>
    </row>
    <row r="415" spans="1:14">
      <c r="A415" s="81" t="s">
        <v>949</v>
      </c>
      <c r="B415" s="81" t="s">
        <v>162</v>
      </c>
      <c r="C415" s="82">
        <v>40496</v>
      </c>
      <c r="D415" s="81" t="s">
        <v>229</v>
      </c>
      <c r="E415" s="77" t="s">
        <v>64</v>
      </c>
      <c r="F415" s="81">
        <v>90</v>
      </c>
      <c r="G415" s="81">
        <v>0</v>
      </c>
      <c r="H415" s="81">
        <v>0</v>
      </c>
      <c r="I415" s="81">
        <v>0</v>
      </c>
      <c r="J415" s="81">
        <v>0</v>
      </c>
      <c r="K415" s="81">
        <v>4</v>
      </c>
      <c r="L415" s="81">
        <v>4</v>
      </c>
      <c r="M415" s="81">
        <v>0</v>
      </c>
      <c r="N415" s="81">
        <v>0</v>
      </c>
    </row>
    <row r="416" spans="1:14">
      <c r="A416" s="81" t="s">
        <v>949</v>
      </c>
      <c r="B416" s="81" t="s">
        <v>256</v>
      </c>
      <c r="C416" s="82">
        <v>40492</v>
      </c>
      <c r="D416" s="81" t="s">
        <v>229</v>
      </c>
      <c r="E416" s="77" t="s">
        <v>22</v>
      </c>
      <c r="F416" s="81">
        <v>90</v>
      </c>
      <c r="G416" s="81">
        <v>0</v>
      </c>
      <c r="H416" s="81">
        <v>1</v>
      </c>
      <c r="I416" s="81">
        <v>6</v>
      </c>
      <c r="J416" s="81">
        <v>1</v>
      </c>
      <c r="K416" s="81">
        <v>1</v>
      </c>
      <c r="L416" s="81">
        <v>2</v>
      </c>
      <c r="M416" s="81">
        <v>0</v>
      </c>
      <c r="N416" s="81">
        <v>0</v>
      </c>
    </row>
    <row r="417" spans="1:14">
      <c r="A417" s="81" t="s">
        <v>949</v>
      </c>
      <c r="B417" s="81" t="s">
        <v>299</v>
      </c>
      <c r="C417" s="82">
        <v>40488</v>
      </c>
      <c r="D417" s="81" t="s">
        <v>229</v>
      </c>
      <c r="E417" s="77" t="s">
        <v>22</v>
      </c>
      <c r="F417" s="81">
        <v>90</v>
      </c>
      <c r="G417" s="81">
        <v>1</v>
      </c>
      <c r="H417" s="81">
        <v>0</v>
      </c>
      <c r="I417" s="81">
        <v>9</v>
      </c>
      <c r="J417" s="81">
        <v>3</v>
      </c>
      <c r="K417" s="81">
        <v>0</v>
      </c>
      <c r="L417" s="81">
        <v>2</v>
      </c>
      <c r="M417" s="81">
        <v>0</v>
      </c>
      <c r="N417" s="81">
        <v>0</v>
      </c>
    </row>
    <row r="418" spans="1:14">
      <c r="A418" s="81" t="s">
        <v>949</v>
      </c>
      <c r="B418" s="81" t="s">
        <v>624</v>
      </c>
      <c r="C418" s="82">
        <v>40484</v>
      </c>
      <c r="D418" s="81" t="s">
        <v>151</v>
      </c>
      <c r="E418" s="77" t="s">
        <v>74</v>
      </c>
      <c r="F418" s="81">
        <v>90</v>
      </c>
      <c r="G418" s="81">
        <v>1</v>
      </c>
      <c r="H418" s="81">
        <v>0</v>
      </c>
      <c r="I418" s="81">
        <v>4</v>
      </c>
      <c r="J418" s="81">
        <v>2</v>
      </c>
      <c r="K418" s="81">
        <v>0</v>
      </c>
      <c r="L418" s="81">
        <v>2</v>
      </c>
      <c r="M418" s="81">
        <v>0</v>
      </c>
      <c r="N418" s="81">
        <v>0</v>
      </c>
    </row>
    <row r="419" spans="1:14">
      <c r="A419" s="81" t="s">
        <v>949</v>
      </c>
      <c r="B419" s="81" t="s">
        <v>268</v>
      </c>
      <c r="C419" s="82">
        <v>40480</v>
      </c>
      <c r="D419" s="81" t="s">
        <v>229</v>
      </c>
      <c r="E419" s="77" t="s">
        <v>24</v>
      </c>
      <c r="F419" s="81">
        <v>90</v>
      </c>
      <c r="G419" s="81">
        <v>0</v>
      </c>
      <c r="H419" s="81">
        <v>0</v>
      </c>
      <c r="I419" s="81">
        <v>3</v>
      </c>
      <c r="J419" s="81">
        <v>1</v>
      </c>
      <c r="K419" s="81">
        <v>0</v>
      </c>
      <c r="L419" s="81">
        <v>1</v>
      </c>
      <c r="M419" s="81">
        <v>0</v>
      </c>
      <c r="N419" s="81">
        <v>0</v>
      </c>
    </row>
    <row r="420" spans="1:14">
      <c r="A420" s="81" t="s">
        <v>949</v>
      </c>
      <c r="B420" s="81" t="s">
        <v>261</v>
      </c>
      <c r="C420" s="82">
        <v>40475</v>
      </c>
      <c r="D420" s="81" t="s">
        <v>229</v>
      </c>
      <c r="E420" s="77" t="s">
        <v>22</v>
      </c>
      <c r="F420" s="81">
        <v>90</v>
      </c>
      <c r="G420" s="81">
        <v>1</v>
      </c>
      <c r="H420" s="81">
        <v>0</v>
      </c>
      <c r="I420" s="81">
        <v>2</v>
      </c>
      <c r="J420" s="81">
        <v>1</v>
      </c>
      <c r="K420" s="81">
        <v>2</v>
      </c>
      <c r="L420" s="81">
        <v>2</v>
      </c>
      <c r="M420" s="81">
        <v>0</v>
      </c>
      <c r="N420" s="81">
        <v>0</v>
      </c>
    </row>
    <row r="421" spans="1:14">
      <c r="A421" s="81" t="s">
        <v>949</v>
      </c>
      <c r="B421" s="81" t="s">
        <v>610</v>
      </c>
      <c r="C421" s="82">
        <v>40471</v>
      </c>
      <c r="D421" s="81" t="s">
        <v>151</v>
      </c>
      <c r="E421" s="77" t="s">
        <v>289</v>
      </c>
      <c r="F421" s="81">
        <v>90</v>
      </c>
      <c r="G421" s="81">
        <v>2</v>
      </c>
      <c r="H421" s="81">
        <v>2</v>
      </c>
      <c r="I421" s="81">
        <v>4</v>
      </c>
      <c r="J421" s="81">
        <v>2</v>
      </c>
      <c r="K421" s="81">
        <v>0</v>
      </c>
      <c r="L421" s="81">
        <v>0</v>
      </c>
      <c r="M421" s="81">
        <v>0</v>
      </c>
      <c r="N421" s="81">
        <v>0</v>
      </c>
    </row>
    <row r="422" spans="1:14">
      <c r="A422" s="81" t="s">
        <v>949</v>
      </c>
      <c r="B422" s="81" t="s">
        <v>262</v>
      </c>
      <c r="C422" s="82">
        <v>40468</v>
      </c>
      <c r="D422" s="81" t="s">
        <v>229</v>
      </c>
      <c r="E422" s="77" t="s">
        <v>24</v>
      </c>
      <c r="F422" s="81">
        <v>90</v>
      </c>
      <c r="G422" s="81">
        <v>1</v>
      </c>
      <c r="H422" s="81">
        <v>0</v>
      </c>
      <c r="I422" s="81">
        <v>4</v>
      </c>
      <c r="J422" s="81">
        <v>2</v>
      </c>
      <c r="K422" s="81">
        <v>1</v>
      </c>
      <c r="L422" s="81">
        <v>0</v>
      </c>
      <c r="M422" s="81">
        <v>0</v>
      </c>
      <c r="N422" s="81">
        <v>0</v>
      </c>
    </row>
    <row r="423" spans="1:14">
      <c r="A423" s="81" t="s">
        <v>949</v>
      </c>
      <c r="B423" s="81" t="s">
        <v>233</v>
      </c>
      <c r="C423" s="82">
        <v>40454</v>
      </c>
      <c r="D423" s="81" t="s">
        <v>229</v>
      </c>
      <c r="E423" s="77" t="s">
        <v>33</v>
      </c>
      <c r="F423" s="81">
        <v>90</v>
      </c>
      <c r="G423" s="81">
        <v>0</v>
      </c>
      <c r="H423" s="81">
        <v>0</v>
      </c>
      <c r="I423" s="81">
        <v>3</v>
      </c>
      <c r="J423" s="81">
        <v>1</v>
      </c>
      <c r="K423" s="81">
        <v>2</v>
      </c>
      <c r="L423" s="81">
        <v>2</v>
      </c>
      <c r="M423" s="81">
        <v>0</v>
      </c>
      <c r="N423" s="81">
        <v>0</v>
      </c>
    </row>
    <row r="424" spans="1:14">
      <c r="A424" s="81" t="s">
        <v>949</v>
      </c>
      <c r="B424" s="81" t="s">
        <v>177</v>
      </c>
      <c r="C424" s="82">
        <v>40450</v>
      </c>
      <c r="D424" s="81" t="s">
        <v>151</v>
      </c>
      <c r="E424" s="77" t="s">
        <v>51</v>
      </c>
      <c r="F424" s="81">
        <v>90</v>
      </c>
      <c r="G424" s="81">
        <v>3</v>
      </c>
      <c r="H424" s="81">
        <v>1</v>
      </c>
      <c r="I424" s="81">
        <v>3</v>
      </c>
      <c r="J424" s="81">
        <v>3</v>
      </c>
      <c r="K424" s="81">
        <v>1</v>
      </c>
      <c r="L424" s="81">
        <v>1</v>
      </c>
      <c r="M424" s="81">
        <v>0</v>
      </c>
      <c r="N424" s="81">
        <v>0</v>
      </c>
    </row>
    <row r="425" spans="1:14">
      <c r="A425" s="81" t="s">
        <v>949</v>
      </c>
      <c r="B425" s="81" t="s">
        <v>249</v>
      </c>
      <c r="C425" s="82">
        <v>40446</v>
      </c>
      <c r="D425" s="81" t="s">
        <v>229</v>
      </c>
      <c r="E425" s="77" t="s">
        <v>17</v>
      </c>
      <c r="F425" s="81">
        <v>90</v>
      </c>
      <c r="G425" s="81">
        <v>0</v>
      </c>
      <c r="H425" s="81">
        <v>0</v>
      </c>
      <c r="I425" s="81">
        <v>7</v>
      </c>
      <c r="J425" s="81">
        <v>2</v>
      </c>
      <c r="K425" s="81">
        <v>2</v>
      </c>
      <c r="L425" s="81">
        <v>1</v>
      </c>
      <c r="M425" s="81">
        <v>0</v>
      </c>
      <c r="N425" s="81">
        <v>0</v>
      </c>
    </row>
    <row r="426" spans="1:14">
      <c r="A426" s="81" t="s">
        <v>949</v>
      </c>
      <c r="B426" s="81" t="s">
        <v>291</v>
      </c>
      <c r="C426" s="82">
        <v>40443</v>
      </c>
      <c r="D426" s="81" t="s">
        <v>229</v>
      </c>
      <c r="E426" s="77" t="s">
        <v>51</v>
      </c>
      <c r="F426" s="81">
        <v>68</v>
      </c>
      <c r="G426" s="81">
        <v>2</v>
      </c>
      <c r="H426" s="81">
        <v>1</v>
      </c>
      <c r="I426" s="81">
        <v>5</v>
      </c>
      <c r="J426" s="81">
        <v>2</v>
      </c>
      <c r="K426" s="81">
        <v>0</v>
      </c>
      <c r="L426" s="81">
        <v>1</v>
      </c>
      <c r="M426" s="81">
        <v>0</v>
      </c>
      <c r="N426" s="81">
        <v>0</v>
      </c>
    </row>
    <row r="427" spans="1:14">
      <c r="A427" s="81" t="s">
        <v>949</v>
      </c>
      <c r="B427" s="81" t="s">
        <v>252</v>
      </c>
      <c r="C427" s="82">
        <v>40440</v>
      </c>
      <c r="D427" s="81" t="s">
        <v>229</v>
      </c>
      <c r="E427" s="77" t="s">
        <v>38</v>
      </c>
      <c r="F427" s="81">
        <v>90</v>
      </c>
      <c r="G427" s="81">
        <v>2</v>
      </c>
      <c r="H427" s="81">
        <v>0</v>
      </c>
      <c r="I427" s="81">
        <v>7</v>
      </c>
      <c r="J427" s="81">
        <v>3</v>
      </c>
      <c r="K427" s="81">
        <v>0</v>
      </c>
      <c r="L427" s="81">
        <v>1</v>
      </c>
      <c r="M427" s="81">
        <v>0</v>
      </c>
      <c r="N427" s="81">
        <v>0</v>
      </c>
    </row>
    <row r="428" spans="1:14">
      <c r="A428" s="81" t="s">
        <v>949</v>
      </c>
      <c r="B428" s="81" t="s">
        <v>581</v>
      </c>
      <c r="C428" s="82">
        <v>40435</v>
      </c>
      <c r="D428" s="81" t="s">
        <v>151</v>
      </c>
      <c r="E428" s="77" t="s">
        <v>53</v>
      </c>
      <c r="F428" s="81">
        <v>90</v>
      </c>
      <c r="G428" s="81">
        <v>1</v>
      </c>
      <c r="H428" s="81">
        <v>0</v>
      </c>
      <c r="I428" s="81">
        <v>2</v>
      </c>
      <c r="J428" s="81">
        <v>1</v>
      </c>
      <c r="K428" s="81">
        <v>0</v>
      </c>
      <c r="L428" s="81">
        <v>2</v>
      </c>
      <c r="M428" s="81">
        <v>0</v>
      </c>
      <c r="N428" s="81">
        <v>0</v>
      </c>
    </row>
    <row r="429" spans="1:14">
      <c r="A429" s="81" t="s">
        <v>949</v>
      </c>
      <c r="B429" s="81" t="s">
        <v>180</v>
      </c>
      <c r="C429" s="82">
        <v>40432</v>
      </c>
      <c r="D429" s="81" t="s">
        <v>229</v>
      </c>
      <c r="E429" s="77" t="s">
        <v>63</v>
      </c>
      <c r="F429" s="81">
        <v>90</v>
      </c>
      <c r="G429" s="81">
        <v>1</v>
      </c>
      <c r="H429" s="81">
        <v>0</v>
      </c>
      <c r="I429" s="81">
        <v>4</v>
      </c>
      <c r="J429" s="81">
        <v>2</v>
      </c>
      <c r="K429" s="81">
        <v>2</v>
      </c>
      <c r="L429" s="81">
        <v>4</v>
      </c>
      <c r="M429" s="81">
        <v>1</v>
      </c>
      <c r="N429" s="81">
        <v>0</v>
      </c>
    </row>
    <row r="430" spans="1:14">
      <c r="A430" s="81" t="s">
        <v>949</v>
      </c>
      <c r="B430" s="81" t="s">
        <v>247</v>
      </c>
      <c r="C430" s="82">
        <v>40420</v>
      </c>
      <c r="D430" s="81" t="s">
        <v>229</v>
      </c>
      <c r="E430" s="77" t="s">
        <v>33</v>
      </c>
      <c r="F430" s="81">
        <v>90</v>
      </c>
      <c r="G430" s="81">
        <v>0</v>
      </c>
      <c r="H430" s="81">
        <v>0</v>
      </c>
      <c r="I430" s="81">
        <v>3</v>
      </c>
      <c r="J430" s="81">
        <v>1</v>
      </c>
      <c r="K430" s="81">
        <v>1</v>
      </c>
      <c r="L430" s="81">
        <v>3</v>
      </c>
      <c r="M430" s="81">
        <v>0</v>
      </c>
      <c r="N430" s="81">
        <v>0</v>
      </c>
    </row>
    <row r="431" spans="1:14">
      <c r="A431" s="81" t="s">
        <v>949</v>
      </c>
      <c r="B431" s="81" t="s">
        <v>120</v>
      </c>
      <c r="C431" s="82">
        <v>40417</v>
      </c>
      <c r="D431" s="81" t="s">
        <v>208</v>
      </c>
      <c r="E431" s="77" t="s">
        <v>135</v>
      </c>
      <c r="F431" s="81">
        <v>90</v>
      </c>
      <c r="G431" s="81">
        <v>0</v>
      </c>
      <c r="H431" s="81">
        <v>0</v>
      </c>
      <c r="I431" s="81">
        <v>0</v>
      </c>
      <c r="J431" s="81">
        <v>0</v>
      </c>
      <c r="K431" s="81">
        <v>0</v>
      </c>
      <c r="L431" s="81">
        <v>0</v>
      </c>
      <c r="M431" s="81">
        <v>0</v>
      </c>
      <c r="N431" s="81">
        <v>0</v>
      </c>
    </row>
    <row r="432" spans="1:14">
      <c r="A432" s="81" t="s">
        <v>1182</v>
      </c>
      <c r="B432" s="81" t="s">
        <v>654</v>
      </c>
      <c r="C432" s="82">
        <v>40353</v>
      </c>
      <c r="D432" s="81" t="s">
        <v>89</v>
      </c>
      <c r="E432" s="77" t="s">
        <v>40</v>
      </c>
      <c r="F432" s="81">
        <v>90</v>
      </c>
      <c r="G432" s="81">
        <v>1</v>
      </c>
      <c r="H432" s="81">
        <v>0</v>
      </c>
      <c r="I432" s="81">
        <v>2</v>
      </c>
      <c r="J432" s="81">
        <v>1</v>
      </c>
      <c r="K432" s="81">
        <v>0</v>
      </c>
      <c r="L432" s="81">
        <v>2</v>
      </c>
      <c r="M432" s="81">
        <v>0</v>
      </c>
      <c r="N432" s="81">
        <v>0</v>
      </c>
    </row>
    <row r="433" spans="1:14">
      <c r="A433" s="81" t="s">
        <v>1182</v>
      </c>
      <c r="B433" s="81" t="s">
        <v>492</v>
      </c>
      <c r="C433" s="82">
        <v>40348</v>
      </c>
      <c r="D433" s="81" t="s">
        <v>89</v>
      </c>
      <c r="E433" s="77" t="s">
        <v>40</v>
      </c>
      <c r="F433" s="81">
        <v>90</v>
      </c>
      <c r="G433" s="81">
        <v>1</v>
      </c>
      <c r="H433" s="81">
        <v>0</v>
      </c>
      <c r="I433" s="81">
        <v>3</v>
      </c>
      <c r="J433" s="81">
        <v>1</v>
      </c>
      <c r="K433" s="81">
        <v>0</v>
      </c>
      <c r="L433" s="81">
        <v>1</v>
      </c>
      <c r="M433" s="81">
        <v>0</v>
      </c>
      <c r="N433" s="81">
        <v>0</v>
      </c>
    </row>
    <row r="434" spans="1:14">
      <c r="A434" s="81" t="s">
        <v>1182</v>
      </c>
      <c r="B434" s="81" t="s">
        <v>185</v>
      </c>
      <c r="C434" s="82">
        <v>40343</v>
      </c>
      <c r="D434" s="81" t="s">
        <v>89</v>
      </c>
      <c r="E434" s="77" t="s">
        <v>17</v>
      </c>
      <c r="F434" s="81">
        <v>90</v>
      </c>
      <c r="G434" s="81">
        <v>0</v>
      </c>
      <c r="H434" s="81">
        <v>0</v>
      </c>
      <c r="I434" s="81">
        <v>1</v>
      </c>
      <c r="J434" s="81">
        <v>0</v>
      </c>
      <c r="K434" s="81">
        <v>3</v>
      </c>
      <c r="L434" s="81">
        <v>3</v>
      </c>
      <c r="M434" s="81">
        <v>0</v>
      </c>
      <c r="N434" s="81">
        <v>0</v>
      </c>
    </row>
    <row r="435" spans="1:14">
      <c r="A435" s="81" t="s">
        <v>1182</v>
      </c>
      <c r="B435" s="81" t="s">
        <v>96</v>
      </c>
      <c r="C435" s="82">
        <v>40330</v>
      </c>
      <c r="D435" s="81" t="s">
        <v>78</v>
      </c>
      <c r="E435" s="77" t="s">
        <v>74</v>
      </c>
      <c r="F435" s="81">
        <v>90</v>
      </c>
      <c r="G435" s="81">
        <v>0</v>
      </c>
      <c r="H435" s="81">
        <v>0</v>
      </c>
      <c r="I435" s="81">
        <v>0</v>
      </c>
      <c r="J435" s="81">
        <v>0</v>
      </c>
      <c r="K435" s="81">
        <v>1</v>
      </c>
      <c r="L435" s="81">
        <v>1</v>
      </c>
      <c r="M435" s="81">
        <v>0</v>
      </c>
      <c r="N435" s="81">
        <v>1</v>
      </c>
    </row>
    <row r="436" spans="1:14">
      <c r="A436" s="81" t="s">
        <v>1182</v>
      </c>
      <c r="B436" s="81" t="s">
        <v>491</v>
      </c>
      <c r="C436" s="82">
        <v>40240</v>
      </c>
      <c r="D436" s="81" t="s">
        <v>78</v>
      </c>
      <c r="E436" s="77" t="s">
        <v>33</v>
      </c>
      <c r="F436" s="81">
        <v>90</v>
      </c>
      <c r="G436" s="81">
        <v>0</v>
      </c>
      <c r="H436" s="81">
        <v>0</v>
      </c>
      <c r="I436" s="81">
        <v>0</v>
      </c>
      <c r="J436" s="81">
        <v>0</v>
      </c>
      <c r="K436" s="81">
        <v>3</v>
      </c>
      <c r="L436" s="81">
        <v>6</v>
      </c>
      <c r="M436" s="81">
        <v>0</v>
      </c>
      <c r="N436" s="81">
        <v>0</v>
      </c>
    </row>
    <row r="437" spans="1:14">
      <c r="A437" s="81" t="s">
        <v>1182</v>
      </c>
      <c r="B437" s="81" t="s">
        <v>1089</v>
      </c>
      <c r="C437" s="82">
        <v>40203</v>
      </c>
      <c r="D437" s="81" t="s">
        <v>1090</v>
      </c>
      <c r="E437" s="77" t="s">
        <v>74</v>
      </c>
      <c r="F437" s="81">
        <v>90</v>
      </c>
      <c r="G437" s="81">
        <v>0</v>
      </c>
      <c r="H437" s="81">
        <v>0</v>
      </c>
      <c r="I437" s="81">
        <v>0</v>
      </c>
      <c r="J437" s="81">
        <v>0</v>
      </c>
      <c r="K437" s="81">
        <v>0</v>
      </c>
      <c r="L437" s="81">
        <v>0</v>
      </c>
      <c r="M437" s="81">
        <v>0</v>
      </c>
      <c r="N437" s="81">
        <v>0</v>
      </c>
    </row>
    <row r="438" spans="1:14">
      <c r="A438" s="81" t="s">
        <v>1182</v>
      </c>
      <c r="B438" s="81" t="s">
        <v>514</v>
      </c>
      <c r="C438" s="82">
        <v>40199</v>
      </c>
      <c r="D438" s="81" t="s">
        <v>1090</v>
      </c>
      <c r="E438" s="77" t="s">
        <v>53</v>
      </c>
      <c r="F438" s="81">
        <v>90</v>
      </c>
      <c r="G438" s="81">
        <v>1</v>
      </c>
      <c r="H438" s="81">
        <v>0</v>
      </c>
      <c r="I438" s="81">
        <v>0</v>
      </c>
      <c r="J438" s="81">
        <v>0</v>
      </c>
      <c r="K438" s="81">
        <v>0</v>
      </c>
      <c r="L438" s="81">
        <v>0</v>
      </c>
      <c r="M438" s="81">
        <v>1</v>
      </c>
      <c r="N438" s="81">
        <v>0</v>
      </c>
    </row>
    <row r="439" spans="1:14">
      <c r="A439" s="81" t="s">
        <v>1182</v>
      </c>
      <c r="B439" s="81" t="s">
        <v>1194</v>
      </c>
      <c r="C439" s="82">
        <v>40195</v>
      </c>
      <c r="D439" s="81" t="s">
        <v>1090</v>
      </c>
      <c r="E439" s="77" t="s">
        <v>115</v>
      </c>
      <c r="F439" s="81">
        <v>90</v>
      </c>
      <c r="G439" s="81">
        <v>1</v>
      </c>
      <c r="H439" s="81">
        <v>0</v>
      </c>
      <c r="I439" s="81">
        <v>0</v>
      </c>
      <c r="J439" s="81">
        <v>0</v>
      </c>
      <c r="K439" s="81">
        <v>0</v>
      </c>
      <c r="L439" s="81">
        <v>0</v>
      </c>
      <c r="M439" s="81">
        <v>0</v>
      </c>
      <c r="N439" s="81">
        <v>0</v>
      </c>
    </row>
    <row r="440" spans="1:14">
      <c r="A440" s="81" t="s">
        <v>1182</v>
      </c>
      <c r="B440" s="81" t="s">
        <v>1188</v>
      </c>
      <c r="C440" s="82">
        <v>40191</v>
      </c>
      <c r="D440" s="81" t="s">
        <v>1090</v>
      </c>
      <c r="E440" s="77" t="s">
        <v>64</v>
      </c>
      <c r="F440" s="81">
        <v>90</v>
      </c>
      <c r="G440" s="81">
        <v>0</v>
      </c>
      <c r="H440" s="81">
        <v>0</v>
      </c>
      <c r="I440" s="81">
        <v>0</v>
      </c>
      <c r="J440" s="81">
        <v>0</v>
      </c>
      <c r="K440" s="81">
        <v>0</v>
      </c>
      <c r="L440" s="81">
        <v>0</v>
      </c>
      <c r="M440" s="81">
        <v>0</v>
      </c>
      <c r="N440" s="81">
        <v>0</v>
      </c>
    </row>
    <row r="441" spans="1:14">
      <c r="A441" s="81" t="s">
        <v>1195</v>
      </c>
      <c r="B441" s="81" t="s">
        <v>530</v>
      </c>
      <c r="C441" s="82">
        <v>41042</v>
      </c>
      <c r="D441" s="81" t="s">
        <v>606</v>
      </c>
      <c r="E441" s="77" t="s">
        <v>135</v>
      </c>
      <c r="F441" s="81">
        <v>78</v>
      </c>
      <c r="G441" s="81">
        <v>0</v>
      </c>
      <c r="H441" s="81">
        <v>0</v>
      </c>
      <c r="I441" s="81">
        <v>0</v>
      </c>
      <c r="J441" s="81">
        <v>0</v>
      </c>
      <c r="K441" s="81">
        <v>0</v>
      </c>
      <c r="L441" s="81">
        <v>0</v>
      </c>
      <c r="M441" s="81">
        <v>0</v>
      </c>
      <c r="N441" s="81">
        <v>0</v>
      </c>
    </row>
    <row r="442" spans="1:14">
      <c r="A442" s="81" t="s">
        <v>1195</v>
      </c>
      <c r="B442" s="81" t="s">
        <v>948</v>
      </c>
      <c r="C442" s="82">
        <v>41035</v>
      </c>
      <c r="D442" s="81" t="s">
        <v>606</v>
      </c>
      <c r="E442" s="77" t="s">
        <v>26</v>
      </c>
      <c r="F442" s="81">
        <v>90</v>
      </c>
      <c r="G442" s="81">
        <v>1</v>
      </c>
      <c r="H442" s="81">
        <v>0</v>
      </c>
      <c r="I442" s="81">
        <v>0</v>
      </c>
      <c r="J442" s="81">
        <v>0</v>
      </c>
      <c r="K442" s="81">
        <v>0</v>
      </c>
      <c r="L442" s="81">
        <v>0</v>
      </c>
      <c r="M442" s="81">
        <v>0</v>
      </c>
      <c r="N442" s="81">
        <v>0</v>
      </c>
    </row>
    <row r="443" spans="1:14">
      <c r="A443" s="81" t="s">
        <v>1195</v>
      </c>
      <c r="B443" s="81" t="s">
        <v>1196</v>
      </c>
      <c r="C443" s="82">
        <v>41031</v>
      </c>
      <c r="D443" s="81" t="s">
        <v>606</v>
      </c>
      <c r="E443" s="77" t="s">
        <v>53</v>
      </c>
      <c r="F443" s="81">
        <v>90</v>
      </c>
      <c r="G443" s="81">
        <v>1</v>
      </c>
      <c r="H443" s="81">
        <v>0</v>
      </c>
      <c r="I443" s="81">
        <v>0</v>
      </c>
      <c r="J443" s="81">
        <v>0</v>
      </c>
      <c r="K443" s="81">
        <v>0</v>
      </c>
      <c r="L443" s="81">
        <v>0</v>
      </c>
      <c r="M443" s="81">
        <v>1</v>
      </c>
      <c r="N443" s="81">
        <v>0</v>
      </c>
    </row>
    <row r="444" spans="1:14">
      <c r="A444" s="81" t="s">
        <v>1195</v>
      </c>
      <c r="B444" s="81" t="s">
        <v>768</v>
      </c>
      <c r="C444" s="82">
        <v>41027</v>
      </c>
      <c r="D444" s="81" t="s">
        <v>606</v>
      </c>
      <c r="E444" s="77" t="s">
        <v>26</v>
      </c>
      <c r="F444" s="81">
        <v>90</v>
      </c>
      <c r="G444" s="81">
        <v>2</v>
      </c>
      <c r="H444" s="81">
        <v>0</v>
      </c>
      <c r="I444" s="81">
        <v>0</v>
      </c>
      <c r="J444" s="81">
        <v>0</v>
      </c>
      <c r="K444" s="81">
        <v>0</v>
      </c>
      <c r="L444" s="81">
        <v>0</v>
      </c>
      <c r="M444" s="81">
        <v>0</v>
      </c>
      <c r="N444" s="81">
        <v>0</v>
      </c>
    </row>
    <row r="445" spans="1:14">
      <c r="A445" s="81" t="s">
        <v>1195</v>
      </c>
      <c r="B445" s="81" t="s">
        <v>953</v>
      </c>
      <c r="C445" s="82">
        <v>41021</v>
      </c>
      <c r="D445" s="81" t="s">
        <v>606</v>
      </c>
      <c r="E445" s="77" t="s">
        <v>67</v>
      </c>
      <c r="F445" s="81">
        <v>90</v>
      </c>
      <c r="G445" s="81">
        <v>1</v>
      </c>
      <c r="H445" s="81">
        <v>0</v>
      </c>
      <c r="I445" s="81">
        <v>0</v>
      </c>
      <c r="J445" s="81">
        <v>0</v>
      </c>
      <c r="K445" s="81">
        <v>0</v>
      </c>
      <c r="L445" s="81">
        <v>0</v>
      </c>
      <c r="M445" s="81">
        <v>0</v>
      </c>
      <c r="N445" s="81">
        <v>0</v>
      </c>
    </row>
    <row r="446" spans="1:14">
      <c r="A446" s="81" t="s">
        <v>1195</v>
      </c>
      <c r="B446" s="81" t="s">
        <v>1197</v>
      </c>
      <c r="C446" s="82">
        <v>41014</v>
      </c>
      <c r="D446" s="81" t="s">
        <v>606</v>
      </c>
      <c r="E446" s="77" t="s">
        <v>64</v>
      </c>
      <c r="F446" s="81">
        <v>90</v>
      </c>
      <c r="G446" s="81">
        <v>0</v>
      </c>
      <c r="H446" s="81">
        <v>0</v>
      </c>
      <c r="I446" s="81">
        <v>0</v>
      </c>
      <c r="J446" s="81">
        <v>0</v>
      </c>
      <c r="K446" s="81">
        <v>0</v>
      </c>
      <c r="L446" s="81">
        <v>0</v>
      </c>
      <c r="M446" s="81">
        <v>1</v>
      </c>
      <c r="N446" s="81">
        <v>0</v>
      </c>
    </row>
    <row r="447" spans="1:14">
      <c r="A447" s="81" t="s">
        <v>1195</v>
      </c>
      <c r="B447" s="81" t="s">
        <v>729</v>
      </c>
      <c r="C447" s="82">
        <v>41006</v>
      </c>
      <c r="D447" s="81" t="s">
        <v>606</v>
      </c>
      <c r="E447" s="77" t="s">
        <v>33</v>
      </c>
      <c r="F447" s="81">
        <v>90</v>
      </c>
      <c r="G447" s="81">
        <v>0</v>
      </c>
      <c r="H447" s="81">
        <v>0</v>
      </c>
      <c r="I447" s="81">
        <v>0</v>
      </c>
      <c r="J447" s="81">
        <v>0</v>
      </c>
      <c r="K447" s="81">
        <v>0</v>
      </c>
      <c r="L447" s="81">
        <v>0</v>
      </c>
      <c r="M447" s="81">
        <v>0</v>
      </c>
      <c r="N447" s="81">
        <v>0</v>
      </c>
    </row>
    <row r="448" spans="1:14">
      <c r="A448" s="81" t="s">
        <v>1195</v>
      </c>
      <c r="B448" s="81" t="s">
        <v>799</v>
      </c>
      <c r="C448" s="82">
        <v>41000</v>
      </c>
      <c r="D448" s="81" t="s">
        <v>606</v>
      </c>
      <c r="E448" s="77" t="s">
        <v>17</v>
      </c>
      <c r="F448" s="81">
        <v>90</v>
      </c>
      <c r="G448" s="81">
        <v>0</v>
      </c>
      <c r="H448" s="81">
        <v>0</v>
      </c>
      <c r="I448" s="81">
        <v>0</v>
      </c>
      <c r="J448" s="81">
        <v>0</v>
      </c>
      <c r="K448" s="81">
        <v>0</v>
      </c>
      <c r="L448" s="81">
        <v>0</v>
      </c>
      <c r="M448" s="81">
        <v>0</v>
      </c>
      <c r="N448" s="81">
        <v>0</v>
      </c>
    </row>
    <row r="449" spans="1:14">
      <c r="A449" s="81" t="s">
        <v>1195</v>
      </c>
      <c r="B449" s="81" t="s">
        <v>769</v>
      </c>
      <c r="C449" s="82">
        <v>40986</v>
      </c>
      <c r="D449" s="81" t="s">
        <v>606</v>
      </c>
      <c r="E449" s="77" t="s">
        <v>17</v>
      </c>
      <c r="F449" s="81">
        <v>90</v>
      </c>
      <c r="G449" s="81">
        <v>0</v>
      </c>
      <c r="H449" s="81">
        <v>0</v>
      </c>
      <c r="I449" s="81">
        <v>0</v>
      </c>
      <c r="J449" s="81">
        <v>0</v>
      </c>
      <c r="K449" s="81">
        <v>0</v>
      </c>
      <c r="L449" s="81">
        <v>0</v>
      </c>
      <c r="M449" s="81">
        <v>1</v>
      </c>
      <c r="N449" s="81">
        <v>0</v>
      </c>
    </row>
    <row r="450" spans="1:14">
      <c r="A450" s="81" t="s">
        <v>1195</v>
      </c>
      <c r="B450" s="81" t="s">
        <v>1074</v>
      </c>
      <c r="C450" s="82">
        <v>40980</v>
      </c>
      <c r="D450" s="81" t="s">
        <v>606</v>
      </c>
      <c r="E450" s="77" t="s">
        <v>33</v>
      </c>
      <c r="F450" s="81">
        <v>90</v>
      </c>
      <c r="G450" s="81">
        <v>0</v>
      </c>
      <c r="H450" s="81">
        <v>0</v>
      </c>
      <c r="I450" s="81">
        <v>0</v>
      </c>
      <c r="J450" s="81">
        <v>0</v>
      </c>
      <c r="K450" s="81">
        <v>0</v>
      </c>
      <c r="L450" s="81">
        <v>0</v>
      </c>
      <c r="M450" s="81">
        <v>0</v>
      </c>
      <c r="N450" s="81">
        <v>0</v>
      </c>
    </row>
    <row r="451" spans="1:14">
      <c r="A451" s="81" t="s">
        <v>1195</v>
      </c>
      <c r="B451" s="81" t="s">
        <v>1198</v>
      </c>
      <c r="C451" s="82">
        <v>40973</v>
      </c>
      <c r="D451" s="81" t="s">
        <v>606</v>
      </c>
      <c r="E451" s="77" t="s">
        <v>24</v>
      </c>
      <c r="F451" s="81">
        <v>90</v>
      </c>
      <c r="G451" s="81">
        <v>0</v>
      </c>
      <c r="H451" s="81">
        <v>0</v>
      </c>
      <c r="I451" s="81">
        <v>0</v>
      </c>
      <c r="J451" s="81">
        <v>0</v>
      </c>
      <c r="K451" s="81">
        <v>0</v>
      </c>
      <c r="L451" s="81">
        <v>0</v>
      </c>
      <c r="M451" s="81">
        <v>0</v>
      </c>
      <c r="N451" s="81">
        <v>0</v>
      </c>
    </row>
    <row r="452" spans="1:14">
      <c r="A452" s="81" t="s">
        <v>1195</v>
      </c>
      <c r="B452" s="81" t="s">
        <v>728</v>
      </c>
      <c r="C452" s="82">
        <v>40874</v>
      </c>
      <c r="D452" s="81" t="s">
        <v>606</v>
      </c>
      <c r="E452" s="77" t="s">
        <v>63</v>
      </c>
      <c r="F452" s="81">
        <v>90</v>
      </c>
      <c r="G452" s="81">
        <v>1</v>
      </c>
      <c r="H452" s="81">
        <v>0</v>
      </c>
      <c r="I452" s="81">
        <v>0</v>
      </c>
      <c r="J452" s="81">
        <v>0</v>
      </c>
      <c r="K452" s="81">
        <v>0</v>
      </c>
      <c r="L452" s="81">
        <v>0</v>
      </c>
      <c r="M452" s="81">
        <v>0</v>
      </c>
      <c r="N452" s="81">
        <v>0</v>
      </c>
    </row>
    <row r="453" spans="1:14">
      <c r="A453" s="81" t="s">
        <v>1195</v>
      </c>
      <c r="B453" s="81" t="s">
        <v>535</v>
      </c>
      <c r="C453" s="82">
        <v>40865</v>
      </c>
      <c r="D453" s="81" t="s">
        <v>606</v>
      </c>
      <c r="E453" s="77" t="s">
        <v>33</v>
      </c>
      <c r="F453" s="81">
        <v>90</v>
      </c>
      <c r="G453" s="81">
        <v>0</v>
      </c>
      <c r="H453" s="81">
        <v>0</v>
      </c>
      <c r="I453" s="81">
        <v>0</v>
      </c>
      <c r="J453" s="81">
        <v>0</v>
      </c>
      <c r="K453" s="81">
        <v>0</v>
      </c>
      <c r="L453" s="81">
        <v>0</v>
      </c>
      <c r="M453" s="81">
        <v>0</v>
      </c>
      <c r="N453" s="81">
        <v>0</v>
      </c>
    </row>
    <row r="454" spans="1:14">
      <c r="A454" s="81" t="s">
        <v>1195</v>
      </c>
      <c r="B454" s="81" t="s">
        <v>1199</v>
      </c>
      <c r="C454" s="82">
        <v>40852</v>
      </c>
      <c r="D454" s="81" t="s">
        <v>606</v>
      </c>
      <c r="E454" s="77" t="s">
        <v>26</v>
      </c>
      <c r="F454" s="81">
        <v>87</v>
      </c>
      <c r="G454" s="81">
        <v>2</v>
      </c>
      <c r="H454" s="81">
        <v>0</v>
      </c>
      <c r="I454" s="81">
        <v>0</v>
      </c>
      <c r="J454" s="81">
        <v>0</v>
      </c>
      <c r="K454" s="81">
        <v>0</v>
      </c>
      <c r="L454" s="81">
        <v>0</v>
      </c>
      <c r="M454" s="81">
        <v>0</v>
      </c>
      <c r="N454" s="81">
        <v>0</v>
      </c>
    </row>
    <row r="455" spans="1:14">
      <c r="A455" s="81" t="s">
        <v>1195</v>
      </c>
      <c r="B455" s="81" t="s">
        <v>1200</v>
      </c>
      <c r="C455" s="82">
        <v>40845</v>
      </c>
      <c r="D455" s="81" t="s">
        <v>606</v>
      </c>
      <c r="E455" s="77" t="s">
        <v>38</v>
      </c>
      <c r="F455" s="81">
        <v>90</v>
      </c>
      <c r="G455" s="81">
        <v>1</v>
      </c>
      <c r="H455" s="81">
        <v>0</v>
      </c>
      <c r="I455" s="81">
        <v>0</v>
      </c>
      <c r="J455" s="81">
        <v>0</v>
      </c>
      <c r="K455" s="81">
        <v>0</v>
      </c>
      <c r="L455" s="81">
        <v>0</v>
      </c>
      <c r="M455" s="81">
        <v>1</v>
      </c>
      <c r="N455" s="81">
        <v>0</v>
      </c>
    </row>
    <row r="456" spans="1:14">
      <c r="A456" s="81" t="s">
        <v>1195</v>
      </c>
      <c r="B456" s="81" t="s">
        <v>728</v>
      </c>
      <c r="C456" s="82">
        <v>40839</v>
      </c>
      <c r="D456" s="81" t="s">
        <v>606</v>
      </c>
      <c r="E456" s="77" t="s">
        <v>1158</v>
      </c>
      <c r="F456" s="81">
        <v>90</v>
      </c>
      <c r="G456" s="81">
        <v>1</v>
      </c>
      <c r="H456" s="81">
        <v>0</v>
      </c>
      <c r="I456" s="81">
        <v>0</v>
      </c>
      <c r="J456" s="81">
        <v>0</v>
      </c>
      <c r="K456" s="81">
        <v>0</v>
      </c>
      <c r="L456" s="81">
        <v>0</v>
      </c>
      <c r="M456" s="81">
        <v>0</v>
      </c>
      <c r="N456" s="81">
        <v>0</v>
      </c>
    </row>
    <row r="457" spans="1:14">
      <c r="A457" s="81" t="s">
        <v>1195</v>
      </c>
      <c r="B457" s="81" t="s">
        <v>1201</v>
      </c>
      <c r="C457" s="82">
        <v>40832</v>
      </c>
      <c r="D457" s="81" t="s">
        <v>606</v>
      </c>
      <c r="E457" s="77" t="s">
        <v>22</v>
      </c>
      <c r="F457" s="81">
        <v>90</v>
      </c>
      <c r="G457" s="81">
        <v>0</v>
      </c>
      <c r="H457" s="81">
        <v>0</v>
      </c>
      <c r="I457" s="81">
        <v>0</v>
      </c>
      <c r="J457" s="81">
        <v>0</v>
      </c>
      <c r="K457" s="81">
        <v>0</v>
      </c>
      <c r="L457" s="81">
        <v>0</v>
      </c>
      <c r="M457" s="81">
        <v>0</v>
      </c>
      <c r="N457" s="81">
        <v>0</v>
      </c>
    </row>
    <row r="458" spans="1:14">
      <c r="A458" s="81" t="s">
        <v>1195</v>
      </c>
      <c r="B458" s="81" t="s">
        <v>768</v>
      </c>
      <c r="C458" s="82">
        <v>40818</v>
      </c>
      <c r="D458" s="81" t="s">
        <v>606</v>
      </c>
      <c r="E458" s="77" t="s">
        <v>64</v>
      </c>
      <c r="F458" s="81">
        <v>90</v>
      </c>
      <c r="G458" s="81">
        <v>0</v>
      </c>
      <c r="H458" s="81">
        <v>0</v>
      </c>
      <c r="I458" s="81">
        <v>0</v>
      </c>
      <c r="J458" s="81">
        <v>0</v>
      </c>
      <c r="K458" s="81">
        <v>0</v>
      </c>
      <c r="L458" s="81">
        <v>0</v>
      </c>
      <c r="M458" s="81">
        <v>0</v>
      </c>
      <c r="N458" s="81">
        <v>0</v>
      </c>
    </row>
    <row r="459" spans="1:14">
      <c r="A459" s="81" t="s">
        <v>1195</v>
      </c>
      <c r="B459" s="81" t="s">
        <v>1202</v>
      </c>
      <c r="C459" s="82">
        <v>40812</v>
      </c>
      <c r="D459" s="81" t="s">
        <v>606</v>
      </c>
      <c r="E459" s="77" t="s">
        <v>53</v>
      </c>
      <c r="F459" s="81">
        <v>90</v>
      </c>
      <c r="G459" s="81">
        <v>1</v>
      </c>
      <c r="H459" s="81">
        <v>0</v>
      </c>
      <c r="I459" s="81">
        <v>0</v>
      </c>
      <c r="J459" s="81">
        <v>0</v>
      </c>
      <c r="K459" s="81">
        <v>0</v>
      </c>
      <c r="L459" s="81">
        <v>0</v>
      </c>
      <c r="M459" s="81">
        <v>0</v>
      </c>
      <c r="N459" s="81">
        <v>0</v>
      </c>
    </row>
    <row r="460" spans="1:14">
      <c r="A460" s="81" t="s">
        <v>1195</v>
      </c>
      <c r="B460" s="81" t="s">
        <v>1196</v>
      </c>
      <c r="C460" s="82">
        <v>40804</v>
      </c>
      <c r="D460" s="81" t="s">
        <v>606</v>
      </c>
      <c r="E460" s="77" t="s">
        <v>17</v>
      </c>
      <c r="F460" s="81">
        <v>90</v>
      </c>
      <c r="G460" s="81">
        <v>0</v>
      </c>
      <c r="H460" s="81">
        <v>0</v>
      </c>
      <c r="I460" s="81">
        <v>0</v>
      </c>
      <c r="J460" s="81">
        <v>0</v>
      </c>
      <c r="K460" s="81">
        <v>0</v>
      </c>
      <c r="L460" s="81">
        <v>0</v>
      </c>
      <c r="M460" s="81">
        <v>0</v>
      </c>
      <c r="N460" s="81">
        <v>0</v>
      </c>
    </row>
    <row r="461" spans="1:14">
      <c r="A461" s="81" t="s">
        <v>1195</v>
      </c>
      <c r="B461" s="81" t="s">
        <v>1203</v>
      </c>
      <c r="C461" s="82">
        <v>40797</v>
      </c>
      <c r="D461" s="81" t="s">
        <v>606</v>
      </c>
      <c r="E461" s="77" t="s">
        <v>63</v>
      </c>
      <c r="F461" s="81">
        <v>90</v>
      </c>
      <c r="G461" s="81">
        <v>1</v>
      </c>
      <c r="H461" s="81">
        <v>0</v>
      </c>
      <c r="I461" s="81">
        <v>0</v>
      </c>
      <c r="J461" s="81">
        <v>0</v>
      </c>
      <c r="K461" s="81">
        <v>0</v>
      </c>
      <c r="L461" s="81">
        <v>0</v>
      </c>
      <c r="M461" s="81">
        <v>1</v>
      </c>
      <c r="N461" s="81">
        <v>0</v>
      </c>
    </row>
    <row r="462" spans="1:14">
      <c r="A462" s="81" t="s">
        <v>1195</v>
      </c>
      <c r="B462" s="81" t="s">
        <v>1204</v>
      </c>
      <c r="C462" s="82">
        <v>40782</v>
      </c>
      <c r="D462" s="81" t="s">
        <v>606</v>
      </c>
      <c r="E462" s="77" t="s">
        <v>22</v>
      </c>
      <c r="F462" s="81">
        <f>90-58</f>
        <v>32</v>
      </c>
      <c r="G462" s="81">
        <v>1</v>
      </c>
      <c r="H462" s="81">
        <v>0</v>
      </c>
      <c r="I462" s="81">
        <v>0</v>
      </c>
      <c r="J462" s="81">
        <v>0</v>
      </c>
      <c r="K462" s="81">
        <v>0</v>
      </c>
      <c r="L462" s="81">
        <v>0</v>
      </c>
      <c r="M462" s="81">
        <v>0</v>
      </c>
      <c r="N462" s="81">
        <v>0</v>
      </c>
    </row>
    <row r="463" spans="1:14">
      <c r="A463" s="81" t="s">
        <v>949</v>
      </c>
      <c r="B463" s="81" t="s">
        <v>163</v>
      </c>
      <c r="C463" s="82">
        <v>40761</v>
      </c>
      <c r="D463" s="81" t="s">
        <v>736</v>
      </c>
      <c r="E463" s="77" t="s">
        <v>85</v>
      </c>
      <c r="F463" s="81">
        <v>90</v>
      </c>
      <c r="G463" s="81">
        <v>0</v>
      </c>
      <c r="H463" s="81">
        <v>0</v>
      </c>
      <c r="I463" s="81">
        <v>2</v>
      </c>
      <c r="J463" s="81">
        <v>1</v>
      </c>
      <c r="K463" s="81">
        <v>1</v>
      </c>
      <c r="L463" s="81">
        <v>1</v>
      </c>
      <c r="M463" s="81">
        <v>1</v>
      </c>
      <c r="N463" s="81">
        <v>0</v>
      </c>
    </row>
    <row r="464" spans="1:14">
      <c r="A464" s="81" t="s">
        <v>1182</v>
      </c>
      <c r="B464" s="81" t="s">
        <v>514</v>
      </c>
      <c r="C464" s="82">
        <v>41595</v>
      </c>
      <c r="D464" s="81" t="s">
        <v>216</v>
      </c>
      <c r="E464" s="77" t="s">
        <v>103</v>
      </c>
      <c r="F464" s="81">
        <v>90</v>
      </c>
      <c r="G464" s="81">
        <v>0</v>
      </c>
      <c r="H464" s="81">
        <v>0</v>
      </c>
      <c r="I464" s="81">
        <v>0</v>
      </c>
      <c r="J464" s="81">
        <v>0</v>
      </c>
      <c r="K464" s="81">
        <v>0</v>
      </c>
      <c r="L464" s="81">
        <v>0</v>
      </c>
      <c r="M464" s="81">
        <v>0</v>
      </c>
      <c r="N464" s="81">
        <v>0</v>
      </c>
    </row>
    <row r="465" spans="1:14">
      <c r="A465" s="81" t="s">
        <v>1182</v>
      </c>
      <c r="B465" s="81" t="s">
        <v>862</v>
      </c>
      <c r="C465" s="82">
        <v>41560</v>
      </c>
      <c r="D465" s="81" t="s">
        <v>216</v>
      </c>
      <c r="E465" s="77" t="s">
        <v>33</v>
      </c>
      <c r="F465" s="81">
        <v>90</v>
      </c>
      <c r="G465" s="81">
        <v>0</v>
      </c>
      <c r="H465" s="81">
        <v>0</v>
      </c>
      <c r="I465" s="81">
        <v>0</v>
      </c>
      <c r="J465" s="81">
        <v>0</v>
      </c>
      <c r="K465" s="81">
        <v>0</v>
      </c>
      <c r="L465" s="81">
        <v>0</v>
      </c>
      <c r="M465" s="81">
        <v>0</v>
      </c>
      <c r="N465" s="81">
        <v>0</v>
      </c>
    </row>
    <row r="466" spans="1:14">
      <c r="A466" s="81" t="s">
        <v>1182</v>
      </c>
      <c r="B466" s="81" t="s">
        <v>1010</v>
      </c>
      <c r="C466" s="82">
        <v>41525</v>
      </c>
      <c r="D466" s="81" t="s">
        <v>216</v>
      </c>
      <c r="E466" s="77" t="s">
        <v>31</v>
      </c>
      <c r="F466" s="81">
        <v>62</v>
      </c>
      <c r="G466" s="81">
        <v>0</v>
      </c>
      <c r="H466" s="81">
        <v>0</v>
      </c>
      <c r="I466" s="81">
        <v>0</v>
      </c>
      <c r="J466" s="81">
        <v>0</v>
      </c>
      <c r="K466" s="81">
        <v>0</v>
      </c>
      <c r="L466" s="81">
        <v>0</v>
      </c>
      <c r="M466" s="81">
        <v>0</v>
      </c>
      <c r="N466" s="81">
        <v>0</v>
      </c>
    </row>
    <row r="467" spans="1:14">
      <c r="A467" s="81" t="s">
        <v>1195</v>
      </c>
      <c r="B467" s="81" t="s">
        <v>1196</v>
      </c>
      <c r="C467" s="82">
        <v>41420</v>
      </c>
      <c r="D467" s="81" t="s">
        <v>606</v>
      </c>
      <c r="E467" s="77" t="s">
        <v>17</v>
      </c>
      <c r="F467" s="81">
        <v>0</v>
      </c>
      <c r="G467" s="81"/>
      <c r="H467" s="81"/>
      <c r="I467" s="81"/>
      <c r="J467" s="81"/>
      <c r="K467" s="81"/>
      <c r="L467" s="81"/>
      <c r="M467" s="81"/>
      <c r="N467" s="81"/>
    </row>
    <row r="468" spans="1:14">
      <c r="A468" s="81" t="s">
        <v>1195</v>
      </c>
      <c r="B468" s="81" t="s">
        <v>768</v>
      </c>
      <c r="C468" s="82">
        <v>41414</v>
      </c>
      <c r="D468" s="81" t="s">
        <v>606</v>
      </c>
      <c r="E468" s="77" t="s">
        <v>63</v>
      </c>
      <c r="F468" s="81">
        <v>90</v>
      </c>
      <c r="G468" s="81">
        <v>1</v>
      </c>
      <c r="H468" s="81">
        <v>0</v>
      </c>
      <c r="I468" s="81">
        <v>0</v>
      </c>
      <c r="J468" s="81">
        <v>0</v>
      </c>
      <c r="K468" s="81">
        <v>0</v>
      </c>
      <c r="L468" s="81">
        <v>0</v>
      </c>
      <c r="M468" s="81">
        <v>0</v>
      </c>
      <c r="N468" s="81">
        <v>0</v>
      </c>
    </row>
    <row r="469" spans="1:14">
      <c r="A469" s="81" t="s">
        <v>1195</v>
      </c>
      <c r="B469" s="81" t="s">
        <v>1205</v>
      </c>
      <c r="C469" s="82">
        <v>41406</v>
      </c>
      <c r="D469" s="81" t="s">
        <v>606</v>
      </c>
      <c r="E469" s="77" t="s">
        <v>17</v>
      </c>
      <c r="F469" s="81">
        <f>90-60</f>
        <v>30</v>
      </c>
      <c r="G469" s="81">
        <v>0</v>
      </c>
      <c r="H469" s="81">
        <v>0</v>
      </c>
      <c r="I469" s="81">
        <v>0</v>
      </c>
      <c r="J469" s="81">
        <v>0</v>
      </c>
      <c r="K469" s="81">
        <v>0</v>
      </c>
      <c r="L469" s="81">
        <v>0</v>
      </c>
      <c r="M469" s="81">
        <v>0</v>
      </c>
      <c r="N469" s="81">
        <v>0</v>
      </c>
    </row>
    <row r="470" spans="1:14">
      <c r="A470" s="81" t="s">
        <v>1195</v>
      </c>
      <c r="B470" s="81" t="s">
        <v>948</v>
      </c>
      <c r="C470" s="82">
        <v>41398</v>
      </c>
      <c r="D470" s="81" t="s">
        <v>606</v>
      </c>
      <c r="E470" s="77" t="s">
        <v>63</v>
      </c>
      <c r="F470" s="81">
        <v>90</v>
      </c>
      <c r="G470" s="81">
        <v>1</v>
      </c>
      <c r="H470" s="81">
        <v>0</v>
      </c>
      <c r="I470" s="81">
        <v>0</v>
      </c>
      <c r="J470" s="81">
        <v>0</v>
      </c>
      <c r="K470" s="81">
        <v>0</v>
      </c>
      <c r="L470" s="81">
        <v>0</v>
      </c>
      <c r="M470" s="81">
        <v>0</v>
      </c>
      <c r="N470" s="81">
        <v>0</v>
      </c>
    </row>
    <row r="471" spans="1:14">
      <c r="A471" s="81" t="s">
        <v>1195</v>
      </c>
      <c r="B471" s="81" t="s">
        <v>953</v>
      </c>
      <c r="C471" s="82">
        <v>41392</v>
      </c>
      <c r="D471" s="81" t="s">
        <v>606</v>
      </c>
      <c r="E471" s="77" t="s">
        <v>158</v>
      </c>
      <c r="F471" s="81">
        <v>90</v>
      </c>
      <c r="G471" s="81">
        <v>0</v>
      </c>
      <c r="H471" s="81">
        <v>0</v>
      </c>
      <c r="I471" s="81">
        <v>0</v>
      </c>
      <c r="J471" s="81">
        <v>0</v>
      </c>
      <c r="K471" s="81">
        <v>0</v>
      </c>
      <c r="L471" s="81">
        <v>0</v>
      </c>
      <c r="M471" s="81">
        <v>0</v>
      </c>
      <c r="N471" s="81">
        <v>0</v>
      </c>
    </row>
    <row r="472" spans="1:14">
      <c r="A472" s="81" t="s">
        <v>1195</v>
      </c>
      <c r="B472" s="81" t="s">
        <v>1197</v>
      </c>
      <c r="C472" s="82">
        <v>41385</v>
      </c>
      <c r="D472" s="81" t="s">
        <v>606</v>
      </c>
      <c r="E472" s="77" t="s">
        <v>131</v>
      </c>
      <c r="F472" s="81">
        <v>90</v>
      </c>
      <c r="G472" s="81">
        <v>1</v>
      </c>
      <c r="H472" s="81">
        <v>0</v>
      </c>
      <c r="I472" s="81">
        <v>0</v>
      </c>
      <c r="J472" s="81">
        <v>0</v>
      </c>
      <c r="K472" s="81">
        <v>0</v>
      </c>
      <c r="L472" s="81">
        <v>0</v>
      </c>
      <c r="M472" s="81">
        <v>0</v>
      </c>
      <c r="N472" s="81">
        <v>0</v>
      </c>
    </row>
    <row r="473" spans="1:14">
      <c r="A473" s="81" t="s">
        <v>1195</v>
      </c>
      <c r="B473" s="81" t="s">
        <v>1206</v>
      </c>
      <c r="C473" s="82">
        <v>41371</v>
      </c>
      <c r="D473" s="81" t="s">
        <v>606</v>
      </c>
      <c r="E473" s="77" t="s">
        <v>33</v>
      </c>
      <c r="F473" s="81">
        <v>90</v>
      </c>
      <c r="G473" s="81">
        <v>0</v>
      </c>
      <c r="H473" s="81">
        <v>0</v>
      </c>
      <c r="I473" s="81">
        <v>0</v>
      </c>
      <c r="J473" s="81">
        <v>0</v>
      </c>
      <c r="K473" s="81">
        <v>0</v>
      </c>
      <c r="L473" s="81">
        <v>0</v>
      </c>
      <c r="M473" s="81">
        <v>0</v>
      </c>
      <c r="N473" s="81">
        <v>0</v>
      </c>
    </row>
    <row r="474" spans="1:14">
      <c r="A474" s="81" t="s">
        <v>1182</v>
      </c>
      <c r="B474" s="81" t="s">
        <v>1134</v>
      </c>
      <c r="C474" s="82">
        <v>41356</v>
      </c>
      <c r="D474" s="81" t="s">
        <v>216</v>
      </c>
      <c r="E474" s="77" t="s">
        <v>63</v>
      </c>
      <c r="F474" s="81">
        <v>85</v>
      </c>
      <c r="G474" s="81">
        <v>2</v>
      </c>
      <c r="H474" s="81">
        <v>0</v>
      </c>
      <c r="I474" s="81">
        <v>0</v>
      </c>
      <c r="J474" s="81">
        <v>0</v>
      </c>
      <c r="K474" s="81">
        <v>0</v>
      </c>
      <c r="L474" s="81">
        <v>0</v>
      </c>
      <c r="M474" s="81">
        <v>0</v>
      </c>
      <c r="N474" s="81">
        <v>0</v>
      </c>
    </row>
    <row r="475" spans="1:14">
      <c r="A475" s="81" t="s">
        <v>1195</v>
      </c>
      <c r="B475" s="81" t="s">
        <v>1199</v>
      </c>
      <c r="C475" s="82">
        <v>41350</v>
      </c>
      <c r="D475" s="81" t="s">
        <v>606</v>
      </c>
      <c r="E475" s="77" t="s">
        <v>22</v>
      </c>
      <c r="F475" s="81">
        <v>90</v>
      </c>
      <c r="G475" s="81">
        <v>0</v>
      </c>
      <c r="H475" s="81">
        <v>0</v>
      </c>
      <c r="I475" s="81">
        <v>0</v>
      </c>
      <c r="J475" s="81">
        <v>0</v>
      </c>
      <c r="K475" s="81">
        <v>0</v>
      </c>
      <c r="L475" s="81">
        <v>0</v>
      </c>
      <c r="M475" s="81">
        <v>0</v>
      </c>
      <c r="N475" s="81">
        <v>0</v>
      </c>
    </row>
    <row r="476" spans="1:14">
      <c r="A476" s="81" t="s">
        <v>1195</v>
      </c>
      <c r="B476" s="81" t="s">
        <v>636</v>
      </c>
      <c r="C476" s="82">
        <v>41347</v>
      </c>
      <c r="D476" s="81" t="s">
        <v>577</v>
      </c>
      <c r="E476" s="77" t="s">
        <v>17</v>
      </c>
      <c r="F476" s="81">
        <v>90</v>
      </c>
      <c r="G476" s="81">
        <v>0</v>
      </c>
      <c r="H476" s="81">
        <v>0</v>
      </c>
      <c r="I476" s="81">
        <v>3</v>
      </c>
      <c r="J476" s="81">
        <v>1</v>
      </c>
      <c r="K476" s="81">
        <v>1</v>
      </c>
      <c r="L476" s="81">
        <v>1</v>
      </c>
      <c r="M476" s="81">
        <v>0</v>
      </c>
      <c r="N476" s="81">
        <v>0</v>
      </c>
    </row>
    <row r="477" spans="1:14">
      <c r="A477" s="81" t="s">
        <v>1195</v>
      </c>
      <c r="B477" s="81" t="s">
        <v>1207</v>
      </c>
      <c r="C477" s="82">
        <v>41343</v>
      </c>
      <c r="D477" s="81" t="s">
        <v>606</v>
      </c>
      <c r="E477" s="77" t="s">
        <v>158</v>
      </c>
      <c r="F477" s="81">
        <v>90</v>
      </c>
      <c r="G477" s="81">
        <v>0</v>
      </c>
      <c r="H477" s="81">
        <v>0</v>
      </c>
      <c r="I477" s="81">
        <v>0</v>
      </c>
      <c r="J477" s="81">
        <v>0</v>
      </c>
      <c r="K477" s="81">
        <v>0</v>
      </c>
      <c r="L477" s="81">
        <v>0</v>
      </c>
      <c r="M477" s="81">
        <v>0</v>
      </c>
      <c r="N477" s="81">
        <v>0</v>
      </c>
    </row>
    <row r="478" spans="1:14">
      <c r="A478" s="81" t="s">
        <v>1195</v>
      </c>
      <c r="B478" s="81" t="s">
        <v>639</v>
      </c>
      <c r="C478" s="82">
        <v>41340</v>
      </c>
      <c r="D478" s="81" t="s">
        <v>577</v>
      </c>
      <c r="E478" s="77" t="s">
        <v>33</v>
      </c>
      <c r="F478" s="81">
        <v>90</v>
      </c>
      <c r="G478" s="81">
        <v>0</v>
      </c>
      <c r="H478" s="81">
        <v>0</v>
      </c>
      <c r="I478" s="81">
        <v>5</v>
      </c>
      <c r="J478" s="81">
        <v>3</v>
      </c>
      <c r="K478" s="81">
        <v>0</v>
      </c>
      <c r="L478" s="81">
        <v>1</v>
      </c>
      <c r="M478" s="81">
        <v>0</v>
      </c>
      <c r="N478" s="81">
        <v>0</v>
      </c>
    </row>
    <row r="479" spans="1:14">
      <c r="A479" s="81" t="s">
        <v>1195</v>
      </c>
      <c r="B479" s="81" t="s">
        <v>557</v>
      </c>
      <c r="C479" s="82">
        <v>41326</v>
      </c>
      <c r="D479" s="81" t="s">
        <v>577</v>
      </c>
      <c r="E479" s="77" t="s">
        <v>174</v>
      </c>
      <c r="F479" s="81">
        <v>90</v>
      </c>
      <c r="G479" s="81">
        <v>0</v>
      </c>
      <c r="H479" s="81">
        <v>0</v>
      </c>
      <c r="I479" s="81">
        <v>1</v>
      </c>
      <c r="J479" s="81">
        <v>0</v>
      </c>
      <c r="K479" s="81">
        <v>1</v>
      </c>
      <c r="L479" s="81">
        <v>3</v>
      </c>
      <c r="M479" s="81">
        <v>1</v>
      </c>
      <c r="N479" s="81">
        <v>0</v>
      </c>
    </row>
    <row r="480" spans="1:14">
      <c r="A480" s="81" t="s">
        <v>1195</v>
      </c>
      <c r="B480" s="81" t="s">
        <v>574</v>
      </c>
      <c r="C480" s="82">
        <v>41319</v>
      </c>
      <c r="D480" s="81" t="s">
        <v>577</v>
      </c>
      <c r="E480" s="77" t="s">
        <v>26</v>
      </c>
      <c r="F480" s="81">
        <v>90</v>
      </c>
      <c r="G480" s="81">
        <v>1</v>
      </c>
      <c r="H480" s="81">
        <v>1</v>
      </c>
      <c r="I480" s="81">
        <v>0</v>
      </c>
      <c r="J480" s="81">
        <v>0</v>
      </c>
      <c r="K480" s="81">
        <v>0</v>
      </c>
      <c r="L480" s="81">
        <v>2</v>
      </c>
      <c r="M480" s="81">
        <v>0</v>
      </c>
      <c r="N480" s="81">
        <v>0</v>
      </c>
    </row>
    <row r="481" spans="1:14">
      <c r="A481" s="81" t="s">
        <v>1195</v>
      </c>
      <c r="B481" s="81" t="s">
        <v>535</v>
      </c>
      <c r="C481" s="82">
        <v>41253</v>
      </c>
      <c r="D481" s="81" t="s">
        <v>606</v>
      </c>
      <c r="E481" s="77" t="s">
        <v>22</v>
      </c>
      <c r="F481" s="81">
        <v>90</v>
      </c>
      <c r="G481" s="81">
        <v>0</v>
      </c>
      <c r="H481" s="81">
        <v>0</v>
      </c>
      <c r="I481" s="81">
        <v>0</v>
      </c>
      <c r="J481" s="81">
        <v>0</v>
      </c>
      <c r="K481" s="81">
        <v>0</v>
      </c>
      <c r="L481" s="81">
        <v>0</v>
      </c>
      <c r="M481" s="81">
        <v>0</v>
      </c>
      <c r="N481" s="81">
        <v>0</v>
      </c>
    </row>
    <row r="482" spans="1:14">
      <c r="A482" s="81" t="s">
        <v>1195</v>
      </c>
      <c r="B482" s="81" t="s">
        <v>1208</v>
      </c>
      <c r="C482" s="82">
        <v>41249</v>
      </c>
      <c r="D482" s="81" t="s">
        <v>577</v>
      </c>
      <c r="E482" s="77" t="s">
        <v>74</v>
      </c>
      <c r="F482" s="81">
        <v>90</v>
      </c>
      <c r="G482" s="81">
        <v>0</v>
      </c>
      <c r="H482" s="81">
        <v>0</v>
      </c>
      <c r="I482" s="81">
        <v>2</v>
      </c>
      <c r="J482" s="81">
        <v>2</v>
      </c>
      <c r="K482" s="81">
        <v>0</v>
      </c>
      <c r="L482" s="81">
        <v>2</v>
      </c>
      <c r="M482" s="81">
        <v>0</v>
      </c>
      <c r="N482" s="81">
        <v>0</v>
      </c>
    </row>
    <row r="483" spans="1:14">
      <c r="A483" s="81" t="s">
        <v>1195</v>
      </c>
      <c r="B483" s="81" t="s">
        <v>728</v>
      </c>
      <c r="C483" s="82">
        <v>41245</v>
      </c>
      <c r="D483" s="81" t="s">
        <v>606</v>
      </c>
      <c r="E483" s="77" t="s">
        <v>19</v>
      </c>
      <c r="F483" s="81">
        <v>90</v>
      </c>
      <c r="G483" s="81">
        <v>0</v>
      </c>
      <c r="H483" s="81">
        <v>0</v>
      </c>
      <c r="I483" s="81">
        <v>0</v>
      </c>
      <c r="J483" s="81">
        <v>0</v>
      </c>
      <c r="K483" s="81">
        <v>0</v>
      </c>
      <c r="L483" s="81">
        <v>0</v>
      </c>
      <c r="M483" s="81">
        <v>0</v>
      </c>
      <c r="N483" s="81">
        <v>0</v>
      </c>
    </row>
    <row r="484" spans="1:14">
      <c r="A484" s="81" t="s">
        <v>1195</v>
      </c>
      <c r="B484" s="81" t="s">
        <v>180</v>
      </c>
      <c r="C484" s="82">
        <v>41235</v>
      </c>
      <c r="D484" s="81" t="s">
        <v>577</v>
      </c>
      <c r="E484" s="77" t="s">
        <v>19</v>
      </c>
      <c r="F484" s="81">
        <v>90</v>
      </c>
      <c r="G484" s="81">
        <v>1</v>
      </c>
      <c r="H484" s="81">
        <v>0</v>
      </c>
      <c r="I484" s="81">
        <v>1</v>
      </c>
      <c r="J484" s="81">
        <v>1</v>
      </c>
      <c r="K484" s="81">
        <v>0</v>
      </c>
      <c r="L484" s="81">
        <v>3</v>
      </c>
      <c r="M484" s="81">
        <v>0</v>
      </c>
      <c r="N484" s="81">
        <v>0</v>
      </c>
    </row>
    <row r="485" spans="1:14">
      <c r="A485" s="81" t="s">
        <v>1195</v>
      </c>
      <c r="B485" s="81" t="s">
        <v>1209</v>
      </c>
      <c r="C485" s="82">
        <v>41231</v>
      </c>
      <c r="D485" s="81" t="s">
        <v>606</v>
      </c>
      <c r="E485" s="77" t="s">
        <v>33</v>
      </c>
      <c r="F485" s="81">
        <v>90</v>
      </c>
      <c r="G485" s="81">
        <v>0</v>
      </c>
      <c r="H485" s="81">
        <v>0</v>
      </c>
      <c r="I485" s="81">
        <v>0</v>
      </c>
      <c r="J485" s="81">
        <v>0</v>
      </c>
      <c r="K485" s="81">
        <v>0</v>
      </c>
      <c r="L485" s="81">
        <v>0</v>
      </c>
      <c r="M485" s="81">
        <v>1</v>
      </c>
      <c r="N485" s="81">
        <v>0</v>
      </c>
    </row>
    <row r="486" spans="1:14">
      <c r="A486" s="81" t="s">
        <v>1195</v>
      </c>
      <c r="B486" s="81" t="s">
        <v>769</v>
      </c>
      <c r="C486" s="82">
        <v>41224</v>
      </c>
      <c r="D486" s="81" t="s">
        <v>606</v>
      </c>
      <c r="E486" s="77" t="s">
        <v>22</v>
      </c>
      <c r="F486" s="81">
        <v>90</v>
      </c>
      <c r="G486" s="81">
        <v>0</v>
      </c>
      <c r="H486" s="81">
        <v>0</v>
      </c>
      <c r="I486" s="81">
        <v>0</v>
      </c>
      <c r="J486" s="81">
        <v>0</v>
      </c>
      <c r="K486" s="81">
        <v>0</v>
      </c>
      <c r="L486" s="81">
        <v>0</v>
      </c>
      <c r="M486" s="81">
        <v>0</v>
      </c>
      <c r="N486" s="81">
        <v>0</v>
      </c>
    </row>
    <row r="487" spans="1:14">
      <c r="A487" s="81" t="s">
        <v>1195</v>
      </c>
      <c r="B487" s="81" t="s">
        <v>199</v>
      </c>
      <c r="C487" s="82">
        <v>41221</v>
      </c>
      <c r="D487" s="81" t="s">
        <v>577</v>
      </c>
      <c r="E487" s="77" t="s">
        <v>31</v>
      </c>
      <c r="F487" s="81">
        <v>90</v>
      </c>
      <c r="G487" s="81">
        <v>0</v>
      </c>
      <c r="H487" s="81">
        <v>0</v>
      </c>
      <c r="I487" s="81">
        <v>2</v>
      </c>
      <c r="J487" s="81">
        <v>2</v>
      </c>
      <c r="K487" s="81">
        <v>0</v>
      </c>
      <c r="L487" s="81">
        <v>1</v>
      </c>
      <c r="M487" s="81">
        <v>0</v>
      </c>
      <c r="N487" s="81">
        <v>0</v>
      </c>
    </row>
    <row r="488" spans="1:14">
      <c r="A488" s="81" t="s">
        <v>1195</v>
      </c>
      <c r="B488" s="81" t="s">
        <v>1202</v>
      </c>
      <c r="C488" s="82">
        <v>41217</v>
      </c>
      <c r="D488" s="81" t="s">
        <v>606</v>
      </c>
      <c r="E488" s="77" t="s">
        <v>26</v>
      </c>
      <c r="F488" s="81">
        <v>90</v>
      </c>
      <c r="G488" s="81">
        <v>0</v>
      </c>
      <c r="H488" s="81">
        <v>0</v>
      </c>
      <c r="I488" s="81">
        <v>0</v>
      </c>
      <c r="J488" s="81">
        <v>0</v>
      </c>
      <c r="K488" s="81">
        <v>0</v>
      </c>
      <c r="L488" s="81">
        <v>0</v>
      </c>
      <c r="M488" s="81">
        <v>0</v>
      </c>
      <c r="N488" s="81">
        <v>0</v>
      </c>
    </row>
    <row r="489" spans="1:14">
      <c r="A489" s="81" t="s">
        <v>1195</v>
      </c>
      <c r="B489" s="81" t="s">
        <v>799</v>
      </c>
      <c r="C489" s="82">
        <v>41210</v>
      </c>
      <c r="D489" s="81" t="s">
        <v>606</v>
      </c>
      <c r="E489" s="77" t="s">
        <v>85</v>
      </c>
      <c r="F489" s="81">
        <v>90</v>
      </c>
      <c r="G489" s="81">
        <v>0</v>
      </c>
      <c r="H489" s="81">
        <v>0</v>
      </c>
      <c r="I489" s="81">
        <v>0</v>
      </c>
      <c r="J489" s="81">
        <v>0</v>
      </c>
      <c r="K489" s="81">
        <v>0</v>
      </c>
      <c r="L489" s="81">
        <v>0</v>
      </c>
      <c r="M489" s="81">
        <v>0</v>
      </c>
      <c r="N489" s="81">
        <v>0</v>
      </c>
    </row>
    <row r="490" spans="1:14">
      <c r="A490" s="81" t="s">
        <v>1195</v>
      </c>
      <c r="B490" s="81" t="s">
        <v>196</v>
      </c>
      <c r="C490" s="82">
        <v>41207</v>
      </c>
      <c r="D490" s="81" t="s">
        <v>577</v>
      </c>
      <c r="E490" s="77" t="s">
        <v>17</v>
      </c>
      <c r="F490" s="81">
        <v>90</v>
      </c>
      <c r="G490" s="81">
        <v>0</v>
      </c>
      <c r="H490" s="81">
        <v>0</v>
      </c>
      <c r="I490" s="81">
        <v>3</v>
      </c>
      <c r="J490" s="81">
        <v>2</v>
      </c>
      <c r="K490" s="81">
        <v>0</v>
      </c>
      <c r="L490" s="81">
        <v>0</v>
      </c>
      <c r="M490" s="81">
        <v>0</v>
      </c>
      <c r="N490" s="81">
        <v>0</v>
      </c>
    </row>
    <row r="491" spans="1:14">
      <c r="A491" s="81" t="s">
        <v>1195</v>
      </c>
      <c r="B491" s="81" t="s">
        <v>1074</v>
      </c>
      <c r="C491" s="82">
        <v>41202</v>
      </c>
      <c r="D491" s="81" t="s">
        <v>606</v>
      </c>
      <c r="E491" s="77" t="s">
        <v>63</v>
      </c>
      <c r="F491" s="81">
        <v>90</v>
      </c>
      <c r="G491" s="81">
        <v>0</v>
      </c>
      <c r="H491" s="81">
        <v>0</v>
      </c>
      <c r="I491" s="81">
        <v>0</v>
      </c>
      <c r="J491" s="81">
        <v>0</v>
      </c>
      <c r="K491" s="81">
        <v>0</v>
      </c>
      <c r="L491" s="81">
        <v>0</v>
      </c>
      <c r="M491" s="81">
        <v>1</v>
      </c>
      <c r="N491" s="81">
        <v>0</v>
      </c>
    </row>
    <row r="492" spans="1:14">
      <c r="A492" s="81" t="s">
        <v>1195</v>
      </c>
      <c r="B492" s="81" t="s">
        <v>1198</v>
      </c>
      <c r="C492" s="82">
        <v>41189</v>
      </c>
      <c r="D492" s="81" t="s">
        <v>606</v>
      </c>
      <c r="E492" s="77" t="s">
        <v>82</v>
      </c>
      <c r="F492" s="81">
        <v>90</v>
      </c>
      <c r="G492" s="81">
        <v>1</v>
      </c>
      <c r="H492" s="81">
        <v>0</v>
      </c>
      <c r="I492" s="81">
        <v>0</v>
      </c>
      <c r="J492" s="81">
        <v>0</v>
      </c>
      <c r="K492" s="81">
        <v>0</v>
      </c>
      <c r="L492" s="81">
        <v>0</v>
      </c>
      <c r="M492" s="81">
        <v>0</v>
      </c>
      <c r="N492" s="81">
        <v>0</v>
      </c>
    </row>
    <row r="493" spans="1:14">
      <c r="A493" s="81" t="s">
        <v>1195</v>
      </c>
      <c r="B493" s="81" t="s">
        <v>1210</v>
      </c>
      <c r="C493" s="82">
        <v>41186</v>
      </c>
      <c r="D493" s="81" t="s">
        <v>577</v>
      </c>
      <c r="E493" s="77" t="s">
        <v>19</v>
      </c>
      <c r="F493" s="81">
        <v>90</v>
      </c>
      <c r="G493" s="81">
        <v>2</v>
      </c>
      <c r="H493" s="81">
        <v>0</v>
      </c>
      <c r="I493" s="81">
        <v>1</v>
      </c>
      <c r="J493" s="81">
        <v>0</v>
      </c>
      <c r="K493" s="81">
        <v>0</v>
      </c>
      <c r="L493" s="81">
        <v>1</v>
      </c>
      <c r="M493" s="81">
        <v>0</v>
      </c>
      <c r="N493" s="81">
        <v>0</v>
      </c>
    </row>
    <row r="494" spans="1:14">
      <c r="A494" s="81" t="s">
        <v>1195</v>
      </c>
      <c r="B494" s="81" t="s">
        <v>1203</v>
      </c>
      <c r="C494" s="82">
        <v>41182</v>
      </c>
      <c r="D494" s="81" t="s">
        <v>606</v>
      </c>
      <c r="E494" s="77" t="s">
        <v>63</v>
      </c>
      <c r="F494" s="81">
        <v>90</v>
      </c>
      <c r="G494" s="81">
        <v>1</v>
      </c>
      <c r="H494" s="81">
        <v>0</v>
      </c>
      <c r="I494" s="81">
        <v>0</v>
      </c>
      <c r="J494" s="81">
        <v>0</v>
      </c>
      <c r="K494" s="81">
        <v>0</v>
      </c>
      <c r="L494" s="81">
        <v>0</v>
      </c>
      <c r="M494" s="81">
        <v>0</v>
      </c>
      <c r="N494" s="81">
        <v>0</v>
      </c>
    </row>
    <row r="495" spans="1:14">
      <c r="A495" s="81" t="s">
        <v>1195</v>
      </c>
      <c r="B495" s="81" t="s">
        <v>1211</v>
      </c>
      <c r="C495" s="82">
        <v>41176</v>
      </c>
      <c r="D495" s="81" t="s">
        <v>606</v>
      </c>
      <c r="E495" s="77" t="s">
        <v>24</v>
      </c>
      <c r="F495" s="81">
        <v>90</v>
      </c>
      <c r="G495" s="81">
        <v>0</v>
      </c>
      <c r="H495" s="81">
        <v>0</v>
      </c>
      <c r="I495" s="81">
        <v>0</v>
      </c>
      <c r="J495" s="81">
        <v>0</v>
      </c>
      <c r="K495" s="81">
        <v>0</v>
      </c>
      <c r="L495" s="81">
        <v>0</v>
      </c>
      <c r="M495" s="81">
        <v>0</v>
      </c>
      <c r="N495" s="81">
        <v>0</v>
      </c>
    </row>
    <row r="496" spans="1:14">
      <c r="A496" s="81" t="s">
        <v>1195</v>
      </c>
      <c r="B496" s="81" t="s">
        <v>232</v>
      </c>
      <c r="C496" s="82">
        <v>41172</v>
      </c>
      <c r="D496" s="81" t="s">
        <v>577</v>
      </c>
      <c r="E496" s="77" t="s">
        <v>22</v>
      </c>
      <c r="F496" s="81">
        <v>90</v>
      </c>
      <c r="G496" s="81">
        <v>0</v>
      </c>
      <c r="H496" s="81">
        <v>0</v>
      </c>
      <c r="I496" s="81">
        <v>2</v>
      </c>
      <c r="J496" s="81">
        <v>1</v>
      </c>
      <c r="K496" s="81">
        <v>4</v>
      </c>
      <c r="L496" s="81">
        <v>1</v>
      </c>
      <c r="M496" s="81">
        <v>0</v>
      </c>
      <c r="N496" s="81">
        <v>0</v>
      </c>
    </row>
    <row r="497" spans="1:14">
      <c r="A497" s="81" t="s">
        <v>1195</v>
      </c>
      <c r="B497" s="81" t="s">
        <v>1212</v>
      </c>
      <c r="C497" s="82">
        <v>41168</v>
      </c>
      <c r="D497" s="81" t="s">
        <v>606</v>
      </c>
      <c r="E497" s="77" t="s">
        <v>287</v>
      </c>
      <c r="F497" s="81">
        <v>90</v>
      </c>
      <c r="G497" s="81">
        <v>2</v>
      </c>
      <c r="H497" s="81">
        <v>0</v>
      </c>
      <c r="I497" s="81">
        <v>0</v>
      </c>
      <c r="J497" s="81">
        <v>0</v>
      </c>
      <c r="K497" s="81">
        <v>0</v>
      </c>
      <c r="L497" s="81">
        <v>0</v>
      </c>
      <c r="M497" s="81">
        <v>0</v>
      </c>
      <c r="N497" s="81">
        <v>0</v>
      </c>
    </row>
    <row r="498" spans="1:14">
      <c r="A498" s="81" t="s">
        <v>1195</v>
      </c>
      <c r="B498" s="81" t="s">
        <v>1213</v>
      </c>
      <c r="C498" s="82">
        <v>41154</v>
      </c>
      <c r="D498" s="81" t="s">
        <v>606</v>
      </c>
      <c r="E498" s="77" t="s">
        <v>38</v>
      </c>
      <c r="F498" s="81">
        <v>90</v>
      </c>
      <c r="G498" s="81">
        <v>0</v>
      </c>
      <c r="H498" s="81">
        <v>0</v>
      </c>
      <c r="I498" s="81">
        <v>0</v>
      </c>
      <c r="J498" s="81">
        <v>0</v>
      </c>
      <c r="K498" s="81">
        <v>0</v>
      </c>
      <c r="L498" s="81">
        <v>0</v>
      </c>
      <c r="M498" s="81">
        <v>0</v>
      </c>
      <c r="N498" s="81">
        <v>0</v>
      </c>
    </row>
    <row r="499" spans="1:14">
      <c r="A499" s="81" t="s">
        <v>1195</v>
      </c>
      <c r="B499" s="81" t="s">
        <v>965</v>
      </c>
      <c r="C499" s="82">
        <v>41151</v>
      </c>
      <c r="D499" s="81" t="s">
        <v>577</v>
      </c>
      <c r="E499" s="77" t="s">
        <v>277</v>
      </c>
      <c r="F499" s="81">
        <v>85</v>
      </c>
      <c r="G499" s="81">
        <v>1</v>
      </c>
      <c r="H499" s="81">
        <v>0</v>
      </c>
      <c r="I499" s="81">
        <v>0</v>
      </c>
      <c r="J499" s="81">
        <v>0</v>
      </c>
      <c r="K499" s="81">
        <v>0</v>
      </c>
      <c r="L499" s="81">
        <v>0</v>
      </c>
      <c r="M499" s="81">
        <v>0</v>
      </c>
      <c r="N499" s="81">
        <v>0</v>
      </c>
    </row>
    <row r="500" spans="1:14">
      <c r="A500" s="81" t="s">
        <v>1195</v>
      </c>
      <c r="B500" s="81" t="s">
        <v>1214</v>
      </c>
      <c r="C500" s="82">
        <v>41147</v>
      </c>
      <c r="D500" s="81" t="s">
        <v>606</v>
      </c>
      <c r="E500" s="77" t="s">
        <v>68</v>
      </c>
      <c r="F500" s="81">
        <v>90</v>
      </c>
      <c r="G500" s="81">
        <v>2</v>
      </c>
      <c r="H500" s="81">
        <v>0</v>
      </c>
      <c r="I500" s="81">
        <v>0</v>
      </c>
      <c r="J500" s="81">
        <v>0</v>
      </c>
      <c r="K500" s="81">
        <v>0</v>
      </c>
      <c r="L500" s="81">
        <v>0</v>
      </c>
      <c r="M500" s="81">
        <v>1</v>
      </c>
      <c r="N500" s="81">
        <v>0</v>
      </c>
    </row>
    <row r="501" spans="1:14">
      <c r="A501" s="81" t="s">
        <v>1195</v>
      </c>
      <c r="B501" s="81" t="s">
        <v>970</v>
      </c>
      <c r="C501" s="82">
        <v>41144</v>
      </c>
      <c r="D501" s="81" t="s">
        <v>577</v>
      </c>
      <c r="E501" s="77" t="s">
        <v>31</v>
      </c>
      <c r="F501" s="81">
        <v>90</v>
      </c>
      <c r="G501" s="81">
        <v>0</v>
      </c>
      <c r="H501" s="81">
        <v>0</v>
      </c>
      <c r="I501" s="81">
        <v>0</v>
      </c>
      <c r="J501" s="81">
        <v>0</v>
      </c>
      <c r="K501" s="81">
        <v>0</v>
      </c>
      <c r="L501" s="81">
        <v>0</v>
      </c>
      <c r="M501" s="81">
        <v>0</v>
      </c>
      <c r="N501" s="81">
        <v>0</v>
      </c>
    </row>
    <row r="502" spans="1:14">
      <c r="A502" s="81" t="s">
        <v>1195</v>
      </c>
      <c r="B502" s="81" t="s">
        <v>729</v>
      </c>
      <c r="C502" s="82">
        <v>41133</v>
      </c>
      <c r="D502" s="81" t="s">
        <v>606</v>
      </c>
      <c r="E502" s="77" t="s">
        <v>17</v>
      </c>
      <c r="F502" s="81">
        <v>90</v>
      </c>
      <c r="G502" s="81">
        <v>0</v>
      </c>
      <c r="H502" s="81">
        <v>0</v>
      </c>
      <c r="I502" s="81">
        <v>0</v>
      </c>
      <c r="J502" s="81">
        <v>0</v>
      </c>
      <c r="K502" s="81">
        <v>0</v>
      </c>
      <c r="L502" s="81">
        <v>0</v>
      </c>
      <c r="M502" s="81">
        <v>1</v>
      </c>
      <c r="N502" s="81">
        <v>0</v>
      </c>
    </row>
    <row r="503" spans="1:14">
      <c r="A503" s="81" t="s">
        <v>1195</v>
      </c>
      <c r="B503" s="81" t="s">
        <v>979</v>
      </c>
      <c r="C503" s="82">
        <v>41130</v>
      </c>
      <c r="D503" s="81" t="s">
        <v>577</v>
      </c>
      <c r="E503" s="77" t="s">
        <v>82</v>
      </c>
      <c r="F503" s="81">
        <v>84</v>
      </c>
      <c r="G503" s="81">
        <v>2</v>
      </c>
      <c r="H503" s="81">
        <v>0</v>
      </c>
      <c r="I503" s="81">
        <v>0</v>
      </c>
      <c r="J503" s="81">
        <v>0</v>
      </c>
      <c r="K503" s="81">
        <v>0</v>
      </c>
      <c r="L503" s="81">
        <v>0</v>
      </c>
      <c r="M503" s="81">
        <v>0</v>
      </c>
      <c r="N503" s="81">
        <v>0</v>
      </c>
    </row>
    <row r="504" spans="1:14">
      <c r="A504" s="81" t="s">
        <v>1195</v>
      </c>
      <c r="B504" s="81" t="s">
        <v>1215</v>
      </c>
      <c r="C504" s="82">
        <v>41126</v>
      </c>
      <c r="D504" s="81" t="s">
        <v>606</v>
      </c>
      <c r="E504" s="77" t="s">
        <v>31</v>
      </c>
      <c r="F504" s="81">
        <v>90</v>
      </c>
      <c r="G504" s="81">
        <v>0</v>
      </c>
      <c r="H504" s="81">
        <v>0</v>
      </c>
      <c r="I504" s="81">
        <v>0</v>
      </c>
      <c r="J504" s="81">
        <v>0</v>
      </c>
      <c r="K504" s="81">
        <v>0</v>
      </c>
      <c r="L504" s="81">
        <v>0</v>
      </c>
      <c r="M504" s="81">
        <v>0</v>
      </c>
      <c r="N504" s="81">
        <v>0</v>
      </c>
    </row>
    <row r="505" spans="1:14">
      <c r="A505" s="81" t="s">
        <v>1195</v>
      </c>
      <c r="B505" s="81" t="s">
        <v>966</v>
      </c>
      <c r="C505" s="82">
        <v>41123</v>
      </c>
      <c r="D505" s="81" t="s">
        <v>577</v>
      </c>
      <c r="E505" s="77" t="s">
        <v>19</v>
      </c>
      <c r="F505" s="81">
        <v>90</v>
      </c>
      <c r="G505" s="81">
        <v>0</v>
      </c>
      <c r="H505" s="81">
        <v>0</v>
      </c>
      <c r="I505" s="81">
        <v>0</v>
      </c>
      <c r="J505" s="81">
        <v>0</v>
      </c>
      <c r="K505" s="81">
        <v>0</v>
      </c>
      <c r="L505" s="81">
        <v>0</v>
      </c>
      <c r="M505" s="81">
        <v>0</v>
      </c>
      <c r="N505" s="81">
        <v>0</v>
      </c>
    </row>
    <row r="506" spans="1:14">
      <c r="A506" s="81" t="s">
        <v>1195</v>
      </c>
      <c r="B506" s="81" t="s">
        <v>1204</v>
      </c>
      <c r="C506" s="82">
        <v>41119</v>
      </c>
      <c r="D506" s="81" t="s">
        <v>606</v>
      </c>
      <c r="E506" s="77" t="s">
        <v>53</v>
      </c>
      <c r="F506" s="81">
        <v>90</v>
      </c>
      <c r="G506" s="81">
        <v>0</v>
      </c>
      <c r="H506" s="81">
        <v>0</v>
      </c>
      <c r="I506" s="81">
        <v>0</v>
      </c>
      <c r="J506" s="81">
        <v>0</v>
      </c>
      <c r="K506" s="81">
        <v>0</v>
      </c>
      <c r="L506" s="81">
        <v>0</v>
      </c>
      <c r="M506" s="81">
        <v>0</v>
      </c>
      <c r="N506" s="81">
        <v>0</v>
      </c>
    </row>
    <row r="507" spans="1:14">
      <c r="A507" s="81" t="s">
        <v>1195</v>
      </c>
      <c r="B507" s="81" t="s">
        <v>1216</v>
      </c>
      <c r="C507" s="82">
        <v>41116</v>
      </c>
      <c r="D507" s="81" t="s">
        <v>577</v>
      </c>
      <c r="E507" s="77" t="s">
        <v>82</v>
      </c>
      <c r="F507" s="81">
        <v>90</v>
      </c>
      <c r="G507" s="81">
        <v>2</v>
      </c>
      <c r="H507" s="81">
        <v>0</v>
      </c>
      <c r="I507" s="81">
        <v>0</v>
      </c>
      <c r="J507" s="81">
        <v>0</v>
      </c>
      <c r="K507" s="81">
        <v>0</v>
      </c>
      <c r="L507" s="81">
        <v>0</v>
      </c>
      <c r="M507" s="81">
        <v>0</v>
      </c>
      <c r="N507" s="81">
        <v>0</v>
      </c>
    </row>
    <row r="508" spans="1:14">
      <c r="A508" s="81" t="s">
        <v>1195</v>
      </c>
      <c r="B508" s="81" t="s">
        <v>1217</v>
      </c>
      <c r="C508" s="82">
        <v>41112</v>
      </c>
      <c r="D508" s="81" t="s">
        <v>606</v>
      </c>
      <c r="E508" s="77" t="s">
        <v>63</v>
      </c>
      <c r="F508" s="81">
        <v>90</v>
      </c>
      <c r="G508" s="81">
        <v>1</v>
      </c>
      <c r="H508" s="81">
        <v>0</v>
      </c>
      <c r="I508" s="81">
        <v>0</v>
      </c>
      <c r="J508" s="81">
        <v>0</v>
      </c>
      <c r="K508" s="81">
        <v>0</v>
      </c>
      <c r="L508" s="81">
        <v>0</v>
      </c>
      <c r="M508" s="81">
        <v>0</v>
      </c>
      <c r="N508" s="81">
        <v>0</v>
      </c>
    </row>
    <row r="509" spans="1:14">
      <c r="A509" s="81" t="s">
        <v>1195</v>
      </c>
      <c r="B509" s="81" t="s">
        <v>1218</v>
      </c>
      <c r="C509" s="82">
        <v>41109</v>
      </c>
      <c r="D509" s="81" t="s">
        <v>577</v>
      </c>
      <c r="E509" s="77" t="s">
        <v>33</v>
      </c>
      <c r="F509" s="81">
        <v>90</v>
      </c>
      <c r="G509" s="81">
        <v>0</v>
      </c>
      <c r="H509" s="81">
        <v>0</v>
      </c>
      <c r="I509" s="81">
        <v>0</v>
      </c>
      <c r="J509" s="81">
        <v>0</v>
      </c>
      <c r="K509" s="81">
        <v>0</v>
      </c>
      <c r="L509" s="81">
        <v>0</v>
      </c>
      <c r="M509" s="81">
        <v>0</v>
      </c>
      <c r="N509" s="81">
        <v>0</v>
      </c>
    </row>
    <row r="510" spans="1:14">
      <c r="A510" s="81" t="s">
        <v>1182</v>
      </c>
      <c r="B510" s="81" t="s">
        <v>88</v>
      </c>
      <c r="C510" s="82">
        <v>41791</v>
      </c>
      <c r="D510" s="81" t="s">
        <v>78</v>
      </c>
      <c r="E510" s="77" t="s">
        <v>53</v>
      </c>
      <c r="F510" s="81">
        <v>90</v>
      </c>
      <c r="G510" s="81">
        <v>1</v>
      </c>
      <c r="H510" s="81">
        <v>0</v>
      </c>
      <c r="I510" s="81">
        <v>5</v>
      </c>
      <c r="J510" s="81">
        <v>3</v>
      </c>
      <c r="K510" s="81">
        <v>0</v>
      </c>
      <c r="L510" s="81">
        <v>0</v>
      </c>
      <c r="M510" s="81">
        <v>0</v>
      </c>
      <c r="N510" s="81">
        <v>0</v>
      </c>
    </row>
    <row r="511" spans="1:14">
      <c r="A511" s="81" t="s">
        <v>1004</v>
      </c>
      <c r="B511" s="81" t="s">
        <v>652</v>
      </c>
      <c r="C511" s="82">
        <v>41763</v>
      </c>
      <c r="D511" s="81" t="s">
        <v>606</v>
      </c>
      <c r="E511" s="77" t="s">
        <v>33</v>
      </c>
      <c r="F511" s="81">
        <v>0</v>
      </c>
      <c r="G511" s="81"/>
      <c r="H511" s="81"/>
      <c r="I511" s="81"/>
      <c r="J511" s="81"/>
      <c r="K511" s="81"/>
      <c r="L511" s="81"/>
      <c r="M511" s="81"/>
      <c r="N511" s="81"/>
    </row>
    <row r="512" spans="1:14">
      <c r="A512" s="81" t="s">
        <v>1004</v>
      </c>
      <c r="B512" s="81" t="s">
        <v>120</v>
      </c>
      <c r="C512" s="82">
        <v>41759</v>
      </c>
      <c r="D512" s="81" t="s">
        <v>151</v>
      </c>
      <c r="E512" s="77" t="s">
        <v>425</v>
      </c>
      <c r="F512" s="81">
        <f>90-53</f>
        <v>37</v>
      </c>
      <c r="G512" s="81">
        <v>0</v>
      </c>
      <c r="H512" s="81">
        <v>0</v>
      </c>
      <c r="I512" s="81">
        <v>1</v>
      </c>
      <c r="J512" s="81">
        <v>0</v>
      </c>
      <c r="K512" s="81">
        <v>1</v>
      </c>
      <c r="L512" s="81">
        <v>0</v>
      </c>
      <c r="M512" s="81">
        <v>0</v>
      </c>
      <c r="N512" s="81">
        <v>0</v>
      </c>
    </row>
    <row r="513" spans="1:14">
      <c r="A513" s="81" t="s">
        <v>1004</v>
      </c>
      <c r="B513" s="81" t="s">
        <v>657</v>
      </c>
      <c r="C513" s="82">
        <v>41748</v>
      </c>
      <c r="D513" s="81" t="s">
        <v>606</v>
      </c>
      <c r="E513" s="77" t="s">
        <v>40</v>
      </c>
      <c r="F513" s="81">
        <v>73</v>
      </c>
      <c r="G513" s="81">
        <v>1</v>
      </c>
      <c r="H513" s="81">
        <v>0</v>
      </c>
      <c r="I513" s="81">
        <v>4</v>
      </c>
      <c r="J513" s="81">
        <v>2</v>
      </c>
      <c r="K513" s="81">
        <v>0</v>
      </c>
      <c r="L513" s="81">
        <v>0</v>
      </c>
      <c r="M513" s="81">
        <v>0</v>
      </c>
      <c r="N513" s="81">
        <v>0</v>
      </c>
    </row>
    <row r="514" spans="1:14">
      <c r="A514" s="81" t="s">
        <v>1004</v>
      </c>
      <c r="B514" s="81" t="s">
        <v>801</v>
      </c>
      <c r="C514" s="82">
        <v>41742</v>
      </c>
      <c r="D514" s="81" t="s">
        <v>606</v>
      </c>
      <c r="E514" s="77" t="s">
        <v>24</v>
      </c>
      <c r="F514" s="81">
        <f>90-45</f>
        <v>45</v>
      </c>
      <c r="G514" s="81">
        <v>0</v>
      </c>
      <c r="H514" s="81">
        <v>0</v>
      </c>
      <c r="I514" s="81">
        <v>5</v>
      </c>
      <c r="J514" s="81">
        <v>1</v>
      </c>
      <c r="K514" s="81">
        <v>0</v>
      </c>
      <c r="L514" s="81">
        <v>0</v>
      </c>
      <c r="M514" s="81">
        <v>0</v>
      </c>
      <c r="N514" s="81">
        <v>0</v>
      </c>
    </row>
    <row r="515" spans="1:14">
      <c r="A515" s="81" t="s">
        <v>1004</v>
      </c>
      <c r="B515" s="81" t="s">
        <v>1062</v>
      </c>
      <c r="C515" s="82">
        <v>41737</v>
      </c>
      <c r="D515" s="81" t="s">
        <v>151</v>
      </c>
      <c r="E515" s="77" t="s">
        <v>420</v>
      </c>
      <c r="F515" s="81">
        <v>90</v>
      </c>
      <c r="G515" s="81">
        <v>0</v>
      </c>
      <c r="H515" s="81">
        <v>0</v>
      </c>
      <c r="I515" s="81">
        <v>3</v>
      </c>
      <c r="J515" s="81">
        <v>0</v>
      </c>
      <c r="K515" s="81">
        <v>1</v>
      </c>
      <c r="L515" s="81">
        <v>1</v>
      </c>
      <c r="M515" s="81">
        <v>0</v>
      </c>
      <c r="N515" s="81">
        <v>0</v>
      </c>
    </row>
    <row r="516" spans="1:14">
      <c r="A516" s="81" t="s">
        <v>1004</v>
      </c>
      <c r="B516" s="81" t="s">
        <v>169</v>
      </c>
      <c r="C516" s="82">
        <v>41720</v>
      </c>
      <c r="D516" s="81" t="s">
        <v>606</v>
      </c>
      <c r="E516" s="77" t="s">
        <v>374</v>
      </c>
      <c r="F516" s="81">
        <v>9</v>
      </c>
      <c r="G516" s="81">
        <v>1</v>
      </c>
      <c r="H516" s="81">
        <v>0</v>
      </c>
      <c r="I516" s="81">
        <v>1</v>
      </c>
      <c r="J516" s="81">
        <v>1</v>
      </c>
      <c r="K516" s="81">
        <v>0</v>
      </c>
      <c r="L516" s="81">
        <v>0</v>
      </c>
      <c r="M516" s="81">
        <v>0</v>
      </c>
      <c r="N516" s="81">
        <v>0</v>
      </c>
    </row>
    <row r="517" spans="1:14">
      <c r="A517" s="81" t="s">
        <v>1004</v>
      </c>
      <c r="B517" s="81" t="s">
        <v>740</v>
      </c>
      <c r="C517" s="82">
        <v>41716</v>
      </c>
      <c r="D517" s="81" t="s">
        <v>151</v>
      </c>
      <c r="E517" s="77" t="s">
        <v>19</v>
      </c>
      <c r="F517" s="81">
        <v>85</v>
      </c>
      <c r="G517" s="81">
        <v>1</v>
      </c>
      <c r="H517" s="81">
        <v>0</v>
      </c>
      <c r="I517" s="81">
        <v>3</v>
      </c>
      <c r="J517" s="81">
        <v>1</v>
      </c>
      <c r="K517" s="81">
        <v>1</v>
      </c>
      <c r="L517" s="81">
        <v>2</v>
      </c>
      <c r="M517" s="81">
        <v>0</v>
      </c>
      <c r="N517" s="81">
        <v>0</v>
      </c>
    </row>
    <row r="518" spans="1:14">
      <c r="A518" s="81" t="s">
        <v>1004</v>
      </c>
      <c r="B518" s="81" t="s">
        <v>610</v>
      </c>
      <c r="C518" s="82">
        <v>41706</v>
      </c>
      <c r="D518" s="81" t="s">
        <v>606</v>
      </c>
      <c r="E518" s="77" t="s">
        <v>51</v>
      </c>
      <c r="F518" s="81">
        <v>75</v>
      </c>
      <c r="G518" s="81">
        <v>1</v>
      </c>
      <c r="H518" s="81">
        <v>0</v>
      </c>
      <c r="I518" s="81">
        <v>2</v>
      </c>
      <c r="J518" s="81">
        <v>1</v>
      </c>
      <c r="K518" s="81">
        <v>0</v>
      </c>
      <c r="L518" s="81">
        <v>3</v>
      </c>
      <c r="M518" s="81">
        <v>0</v>
      </c>
      <c r="N518" s="81">
        <v>0</v>
      </c>
    </row>
    <row r="519" spans="1:14">
      <c r="A519" s="81" t="s">
        <v>1182</v>
      </c>
      <c r="B519" s="81" t="s">
        <v>96</v>
      </c>
      <c r="C519" s="82">
        <v>41703</v>
      </c>
      <c r="D519" s="81" t="s">
        <v>78</v>
      </c>
      <c r="E519" s="77" t="s">
        <v>1143</v>
      </c>
      <c r="F519" s="81">
        <v>90</v>
      </c>
      <c r="G519" s="81">
        <v>0</v>
      </c>
      <c r="H519" s="81">
        <v>0</v>
      </c>
      <c r="I519" s="81">
        <v>4</v>
      </c>
      <c r="J519" s="81">
        <v>2</v>
      </c>
      <c r="K519" s="81">
        <v>0</v>
      </c>
      <c r="L519" s="81">
        <v>2</v>
      </c>
      <c r="M519" s="81">
        <v>0</v>
      </c>
      <c r="N519" s="81">
        <v>0</v>
      </c>
    </row>
    <row r="520" spans="1:14">
      <c r="A520" s="81" t="s">
        <v>1004</v>
      </c>
      <c r="B520" s="81" t="s">
        <v>739</v>
      </c>
      <c r="C520" s="82">
        <v>41696</v>
      </c>
      <c r="D520" s="81" t="s">
        <v>151</v>
      </c>
      <c r="E520" s="77" t="s">
        <v>22</v>
      </c>
      <c r="F520" s="81">
        <f>90-67</f>
        <v>23</v>
      </c>
      <c r="G520" s="81">
        <v>0</v>
      </c>
      <c r="H520" s="81">
        <v>0</v>
      </c>
      <c r="I520" s="81">
        <v>0</v>
      </c>
      <c r="J520" s="81">
        <v>0</v>
      </c>
      <c r="K520" s="81">
        <v>1</v>
      </c>
      <c r="L520" s="81">
        <v>0</v>
      </c>
      <c r="M520" s="81">
        <v>0</v>
      </c>
      <c r="N520" s="81">
        <v>0</v>
      </c>
    </row>
    <row r="521" spans="1:14">
      <c r="A521" s="81" t="s">
        <v>1004</v>
      </c>
      <c r="B521" s="81" t="s">
        <v>623</v>
      </c>
      <c r="C521" s="82">
        <v>41692</v>
      </c>
      <c r="D521" s="81" t="s">
        <v>606</v>
      </c>
      <c r="E521" s="77" t="s">
        <v>31</v>
      </c>
      <c r="F521" s="81">
        <v>68</v>
      </c>
      <c r="G521" s="81">
        <v>0</v>
      </c>
      <c r="H521" s="81">
        <v>0</v>
      </c>
      <c r="I521" s="81">
        <v>2</v>
      </c>
      <c r="J521" s="81">
        <v>1</v>
      </c>
      <c r="K521" s="81">
        <v>2</v>
      </c>
      <c r="L521" s="81">
        <v>0</v>
      </c>
      <c r="M521" s="81">
        <v>0</v>
      </c>
      <c r="N521" s="81">
        <v>0</v>
      </c>
    </row>
    <row r="522" spans="1:14">
      <c r="A522" s="81" t="s">
        <v>1004</v>
      </c>
      <c r="B522" s="81" t="s">
        <v>611</v>
      </c>
      <c r="C522" s="82">
        <v>41685</v>
      </c>
      <c r="D522" s="81" t="s">
        <v>604</v>
      </c>
      <c r="E522" s="77" t="s">
        <v>158</v>
      </c>
      <c r="F522" s="81">
        <v>45</v>
      </c>
      <c r="G522" s="81">
        <v>0</v>
      </c>
      <c r="H522" s="81">
        <v>0</v>
      </c>
      <c r="I522" s="81">
        <v>0</v>
      </c>
      <c r="J522" s="81">
        <v>0</v>
      </c>
      <c r="K522" s="81">
        <v>1</v>
      </c>
      <c r="L522" s="81">
        <v>0</v>
      </c>
      <c r="M522" s="81">
        <v>0</v>
      </c>
      <c r="N522" s="81">
        <v>0</v>
      </c>
    </row>
    <row r="523" spans="1:14">
      <c r="A523" s="81" t="s">
        <v>1004</v>
      </c>
      <c r="B523" s="81" t="s">
        <v>611</v>
      </c>
      <c r="C523" s="82">
        <v>41685</v>
      </c>
      <c r="D523" s="81" t="s">
        <v>604</v>
      </c>
      <c r="E523" s="77" t="s">
        <v>158</v>
      </c>
      <c r="F523" s="81">
        <v>45</v>
      </c>
      <c r="G523" s="81">
        <v>0</v>
      </c>
      <c r="H523" s="81">
        <v>0</v>
      </c>
      <c r="I523" s="81">
        <v>0</v>
      </c>
      <c r="J523" s="81">
        <v>0</v>
      </c>
      <c r="K523" s="81">
        <v>1</v>
      </c>
      <c r="L523" s="81">
        <v>0</v>
      </c>
      <c r="M523" s="81">
        <v>0</v>
      </c>
      <c r="N523" s="81">
        <v>0</v>
      </c>
    </row>
    <row r="524" spans="1:14">
      <c r="A524" s="81" t="s">
        <v>1004</v>
      </c>
      <c r="B524" s="81" t="s">
        <v>626</v>
      </c>
      <c r="C524" s="82">
        <v>41681</v>
      </c>
      <c r="D524" s="81" t="s">
        <v>606</v>
      </c>
      <c r="E524" s="77" t="s">
        <v>22</v>
      </c>
      <c r="F524" s="81">
        <v>68</v>
      </c>
      <c r="G524" s="81">
        <v>0</v>
      </c>
      <c r="H524" s="81">
        <v>0</v>
      </c>
      <c r="I524" s="81">
        <v>3</v>
      </c>
      <c r="J524" s="81">
        <v>1</v>
      </c>
      <c r="K524" s="81">
        <v>1</v>
      </c>
      <c r="L524" s="81">
        <v>0</v>
      </c>
      <c r="M524" s="81">
        <v>0</v>
      </c>
      <c r="N524" s="81">
        <v>0</v>
      </c>
    </row>
    <row r="525" spans="1:14">
      <c r="A525" s="81" t="s">
        <v>1004</v>
      </c>
      <c r="B525" s="81" t="s">
        <v>639</v>
      </c>
      <c r="C525" s="82">
        <v>41678</v>
      </c>
      <c r="D525" s="81" t="s">
        <v>606</v>
      </c>
      <c r="E525" s="77" t="s">
        <v>59</v>
      </c>
      <c r="F525" s="81">
        <v>70</v>
      </c>
      <c r="G525" s="81">
        <v>0</v>
      </c>
      <c r="H525" s="81">
        <v>1</v>
      </c>
      <c r="I525" s="81">
        <v>2</v>
      </c>
      <c r="J525" s="81">
        <v>1</v>
      </c>
      <c r="K525" s="81">
        <v>0</v>
      </c>
      <c r="L525" s="81">
        <v>2</v>
      </c>
      <c r="M525" s="81">
        <v>0</v>
      </c>
      <c r="N525" s="81">
        <v>0</v>
      </c>
    </row>
    <row r="526" spans="1:14">
      <c r="A526" s="81" t="s">
        <v>1004</v>
      </c>
      <c r="B526" s="81" t="s">
        <v>611</v>
      </c>
      <c r="C526" s="82">
        <v>41673</v>
      </c>
      <c r="D526" s="81" t="s">
        <v>606</v>
      </c>
      <c r="E526" s="77" t="s">
        <v>24</v>
      </c>
      <c r="F526" s="81">
        <v>82</v>
      </c>
      <c r="G526" s="81">
        <v>0</v>
      </c>
      <c r="H526" s="81">
        <v>0</v>
      </c>
      <c r="I526" s="81">
        <v>2</v>
      </c>
      <c r="J526" s="81">
        <v>1</v>
      </c>
      <c r="K526" s="81">
        <v>0</v>
      </c>
      <c r="L526" s="81">
        <v>1</v>
      </c>
      <c r="M526" s="81">
        <v>0</v>
      </c>
      <c r="N526" s="81">
        <v>0</v>
      </c>
    </row>
    <row r="527" spans="1:14">
      <c r="A527" s="81" t="s">
        <v>1004</v>
      </c>
      <c r="B527" s="81" t="s">
        <v>658</v>
      </c>
      <c r="C527" s="82">
        <v>41668</v>
      </c>
      <c r="D527" s="81" t="s">
        <v>606</v>
      </c>
      <c r="E527" s="77" t="s">
        <v>33</v>
      </c>
      <c r="F527" s="81">
        <v>90</v>
      </c>
      <c r="G527" s="81">
        <v>0</v>
      </c>
      <c r="H527" s="81">
        <v>0</v>
      </c>
      <c r="I527" s="81">
        <v>4</v>
      </c>
      <c r="J527" s="81">
        <v>1</v>
      </c>
      <c r="K527" s="81">
        <v>1</v>
      </c>
      <c r="L527" s="81">
        <v>0</v>
      </c>
      <c r="M527" s="81">
        <v>0</v>
      </c>
      <c r="N527" s="81">
        <v>0</v>
      </c>
    </row>
    <row r="528" spans="1:14">
      <c r="A528" s="81" t="s">
        <v>1004</v>
      </c>
      <c r="B528" s="81" t="s">
        <v>694</v>
      </c>
      <c r="C528" s="82">
        <v>41665</v>
      </c>
      <c r="D528" s="81" t="s">
        <v>604</v>
      </c>
      <c r="E528" s="77" t="s">
        <v>31</v>
      </c>
      <c r="F528" s="81">
        <v>84</v>
      </c>
      <c r="G528" s="81">
        <v>0</v>
      </c>
      <c r="H528" s="81">
        <v>0</v>
      </c>
      <c r="I528" s="81">
        <v>2</v>
      </c>
      <c r="J528" s="81">
        <v>0</v>
      </c>
      <c r="K528" s="81">
        <v>1</v>
      </c>
      <c r="L528" s="81">
        <v>1</v>
      </c>
      <c r="M528" s="81">
        <v>0</v>
      </c>
      <c r="N528" s="81">
        <v>0</v>
      </c>
    </row>
    <row r="529" spans="1:14">
      <c r="A529" s="81" t="s">
        <v>1004</v>
      </c>
      <c r="B529" s="81" t="s">
        <v>694</v>
      </c>
      <c r="C529" s="82">
        <v>41665</v>
      </c>
      <c r="D529" s="81" t="s">
        <v>604</v>
      </c>
      <c r="E529" s="77" t="s">
        <v>31</v>
      </c>
      <c r="F529" s="81">
        <v>84</v>
      </c>
      <c r="G529" s="81">
        <v>0</v>
      </c>
      <c r="H529" s="81">
        <v>0</v>
      </c>
      <c r="I529" s="81">
        <v>2</v>
      </c>
      <c r="J529" s="81">
        <v>0</v>
      </c>
      <c r="K529" s="81">
        <v>1</v>
      </c>
      <c r="L529" s="81">
        <v>1</v>
      </c>
      <c r="M529" s="81">
        <v>0</v>
      </c>
      <c r="N529" s="81">
        <v>0</v>
      </c>
    </row>
    <row r="530" spans="1:14">
      <c r="A530" s="81" t="s">
        <v>1004</v>
      </c>
      <c r="B530" s="81" t="s">
        <v>284</v>
      </c>
      <c r="C530" s="82">
        <v>41658</v>
      </c>
      <c r="D530" s="81" t="s">
        <v>606</v>
      </c>
      <c r="E530" s="77" t="s">
        <v>26</v>
      </c>
      <c r="F530" s="81">
        <v>78</v>
      </c>
      <c r="G530" s="81">
        <v>3</v>
      </c>
      <c r="H530" s="81">
        <v>0</v>
      </c>
      <c r="I530" s="81">
        <v>4</v>
      </c>
      <c r="J530" s="81">
        <v>3</v>
      </c>
      <c r="K530" s="81">
        <v>0</v>
      </c>
      <c r="L530" s="81">
        <v>0</v>
      </c>
      <c r="M530" s="81">
        <v>0</v>
      </c>
      <c r="N530" s="81">
        <v>0</v>
      </c>
    </row>
    <row r="531" spans="1:14">
      <c r="A531" s="81" t="s">
        <v>1004</v>
      </c>
      <c r="B531" s="81" t="s">
        <v>1013</v>
      </c>
      <c r="C531" s="82">
        <v>41650</v>
      </c>
      <c r="D531" s="81" t="s">
        <v>606</v>
      </c>
      <c r="E531" s="77" t="s">
        <v>82</v>
      </c>
      <c r="F531" s="81">
        <v>0</v>
      </c>
      <c r="G531" s="81"/>
      <c r="H531" s="81"/>
      <c r="I531" s="81"/>
      <c r="J531" s="81"/>
      <c r="K531" s="81"/>
      <c r="L531" s="81"/>
      <c r="M531" s="81"/>
      <c r="N531" s="81"/>
    </row>
    <row r="532" spans="1:14">
      <c r="A532" s="81" t="s">
        <v>1004</v>
      </c>
      <c r="B532" s="81" t="s">
        <v>686</v>
      </c>
      <c r="C532" s="82">
        <v>41644</v>
      </c>
      <c r="D532" s="81" t="s">
        <v>604</v>
      </c>
      <c r="E532" s="77" t="s">
        <v>82</v>
      </c>
      <c r="F532" s="81">
        <v>63</v>
      </c>
      <c r="G532" s="81">
        <v>0</v>
      </c>
      <c r="H532" s="81">
        <v>0</v>
      </c>
      <c r="I532" s="81">
        <v>1</v>
      </c>
      <c r="J532" s="81">
        <v>0</v>
      </c>
      <c r="K532" s="81">
        <v>0</v>
      </c>
      <c r="L532" s="81">
        <v>0</v>
      </c>
      <c r="M532" s="81">
        <v>0</v>
      </c>
      <c r="N532" s="81">
        <v>0</v>
      </c>
    </row>
    <row r="533" spans="1:14">
      <c r="A533" s="81" t="s">
        <v>1004</v>
      </c>
      <c r="B533" s="81" t="s">
        <v>686</v>
      </c>
      <c r="C533" s="82">
        <v>41644</v>
      </c>
      <c r="D533" s="81" t="s">
        <v>604</v>
      </c>
      <c r="E533" s="77" t="s">
        <v>82</v>
      </c>
      <c r="F533" s="81">
        <v>63</v>
      </c>
      <c r="G533" s="81">
        <v>0</v>
      </c>
      <c r="H533" s="81">
        <v>0</v>
      </c>
      <c r="I533" s="81">
        <v>1</v>
      </c>
      <c r="J533" s="81">
        <v>0</v>
      </c>
      <c r="K533" s="81">
        <v>0</v>
      </c>
      <c r="L533" s="81">
        <v>0</v>
      </c>
      <c r="M533" s="81">
        <v>0</v>
      </c>
      <c r="N533" s="81">
        <v>0</v>
      </c>
    </row>
    <row r="534" spans="1:14">
      <c r="A534" s="81" t="s">
        <v>1004</v>
      </c>
      <c r="B534" s="81" t="s">
        <v>634</v>
      </c>
      <c r="C534" s="82">
        <v>41640</v>
      </c>
      <c r="D534" s="81" t="s">
        <v>606</v>
      </c>
      <c r="E534" s="77" t="s">
        <v>67</v>
      </c>
      <c r="F534" s="81">
        <v>0</v>
      </c>
      <c r="G534" s="81"/>
      <c r="H534" s="81"/>
      <c r="I534" s="81"/>
      <c r="J534" s="81"/>
      <c r="K534" s="81"/>
      <c r="L534" s="81"/>
      <c r="M534" s="81"/>
      <c r="N534" s="81"/>
    </row>
    <row r="535" spans="1:14">
      <c r="A535" s="81" t="s">
        <v>1004</v>
      </c>
      <c r="B535" s="81" t="s">
        <v>199</v>
      </c>
      <c r="C535" s="82">
        <v>41637</v>
      </c>
      <c r="D535" s="81" t="s">
        <v>606</v>
      </c>
      <c r="E535" s="77" t="s">
        <v>63</v>
      </c>
      <c r="F535" s="81">
        <v>86</v>
      </c>
      <c r="G535" s="81">
        <v>1</v>
      </c>
      <c r="H535" s="81">
        <v>0</v>
      </c>
      <c r="I535" s="81">
        <v>2</v>
      </c>
      <c r="J535" s="81">
        <v>2</v>
      </c>
      <c r="K535" s="81">
        <v>2</v>
      </c>
      <c r="L535" s="81">
        <v>1</v>
      </c>
      <c r="M535" s="81">
        <v>0</v>
      </c>
      <c r="N535" s="81">
        <v>0</v>
      </c>
    </row>
    <row r="536" spans="1:14">
      <c r="A536" s="81" t="s">
        <v>1004</v>
      </c>
      <c r="B536" s="81" t="s">
        <v>1117</v>
      </c>
      <c r="C536" s="82">
        <v>41634</v>
      </c>
      <c r="D536" s="81" t="s">
        <v>606</v>
      </c>
      <c r="E536" s="77" t="s">
        <v>31</v>
      </c>
      <c r="F536" s="81">
        <v>90</v>
      </c>
      <c r="G536" s="81">
        <v>0</v>
      </c>
      <c r="H536" s="81">
        <v>0</v>
      </c>
      <c r="I536" s="81">
        <v>4</v>
      </c>
      <c r="J536" s="81">
        <v>2</v>
      </c>
      <c r="K536" s="81">
        <v>1</v>
      </c>
      <c r="L536" s="81">
        <v>2</v>
      </c>
      <c r="M536" s="81">
        <v>0</v>
      </c>
      <c r="N536" s="81">
        <v>0</v>
      </c>
    </row>
    <row r="537" spans="1:14">
      <c r="A537" s="81" t="s">
        <v>1004</v>
      </c>
      <c r="B537" s="81" t="s">
        <v>502</v>
      </c>
      <c r="C537" s="82">
        <v>41631</v>
      </c>
      <c r="D537" s="81" t="s">
        <v>606</v>
      </c>
      <c r="E537" s="77" t="s">
        <v>33</v>
      </c>
      <c r="F537" s="81">
        <v>0</v>
      </c>
      <c r="G537" s="81"/>
      <c r="H537" s="81"/>
      <c r="I537" s="81"/>
      <c r="J537" s="81"/>
      <c r="K537" s="81"/>
      <c r="L537" s="81"/>
      <c r="M537" s="81"/>
      <c r="N537" s="81"/>
    </row>
    <row r="538" spans="1:14">
      <c r="A538" s="81" t="s">
        <v>1004</v>
      </c>
      <c r="B538" s="81" t="s">
        <v>663</v>
      </c>
      <c r="C538" s="82">
        <v>41625</v>
      </c>
      <c r="D538" s="81" t="s">
        <v>627</v>
      </c>
      <c r="E538" s="77" t="s">
        <v>85</v>
      </c>
      <c r="F538" s="81">
        <v>73</v>
      </c>
      <c r="G538" s="81">
        <v>0</v>
      </c>
      <c r="H538" s="81">
        <v>0</v>
      </c>
      <c r="I538" s="81">
        <v>3</v>
      </c>
      <c r="J538" s="81">
        <v>0</v>
      </c>
      <c r="K538" s="81">
        <v>0</v>
      </c>
      <c r="L538" s="81">
        <v>0</v>
      </c>
      <c r="M538" s="81">
        <v>0</v>
      </c>
      <c r="N538" s="81">
        <v>0</v>
      </c>
    </row>
    <row r="539" spans="1:14">
      <c r="A539" s="81" t="s">
        <v>1004</v>
      </c>
      <c r="B539" s="81" t="s">
        <v>772</v>
      </c>
      <c r="C539" s="82">
        <v>41622</v>
      </c>
      <c r="D539" s="81" t="s">
        <v>606</v>
      </c>
      <c r="E539" s="77" t="s">
        <v>63</v>
      </c>
      <c r="F539" s="81">
        <v>0</v>
      </c>
      <c r="G539" s="81"/>
      <c r="H539" s="81"/>
      <c r="I539" s="81"/>
      <c r="J539" s="81"/>
      <c r="K539" s="81"/>
      <c r="L539" s="81"/>
      <c r="M539" s="81"/>
      <c r="N539" s="81"/>
    </row>
    <row r="540" spans="1:14">
      <c r="A540" s="81" t="s">
        <v>1004</v>
      </c>
      <c r="B540" s="81" t="s">
        <v>690</v>
      </c>
      <c r="C540" s="82">
        <v>41615</v>
      </c>
      <c r="D540" s="81" t="s">
        <v>606</v>
      </c>
      <c r="E540" s="77" t="s">
        <v>69</v>
      </c>
      <c r="F540" s="81">
        <f>90-69</f>
        <v>21</v>
      </c>
      <c r="G540" s="81">
        <v>0</v>
      </c>
      <c r="H540" s="81">
        <v>0</v>
      </c>
      <c r="I540" s="81">
        <v>1</v>
      </c>
      <c r="J540" s="81">
        <v>0</v>
      </c>
      <c r="K540" s="81">
        <v>0</v>
      </c>
      <c r="L540" s="81">
        <v>1</v>
      </c>
      <c r="M540" s="81">
        <v>0</v>
      </c>
      <c r="N540" s="81">
        <v>0</v>
      </c>
    </row>
    <row r="541" spans="1:14">
      <c r="A541" s="81" t="s">
        <v>1004</v>
      </c>
      <c r="B541" s="81" t="s">
        <v>792</v>
      </c>
      <c r="C541" s="82">
        <v>41604</v>
      </c>
      <c r="D541" s="81" t="s">
        <v>151</v>
      </c>
      <c r="E541" s="77" t="s">
        <v>17</v>
      </c>
      <c r="F541" s="81">
        <v>41</v>
      </c>
      <c r="G541" s="81">
        <v>0</v>
      </c>
      <c r="H541" s="81">
        <v>0</v>
      </c>
      <c r="I541" s="81">
        <v>0</v>
      </c>
      <c r="J541" s="81">
        <v>0</v>
      </c>
      <c r="K541" s="81">
        <v>2</v>
      </c>
      <c r="L541" s="81">
        <v>1</v>
      </c>
      <c r="M541" s="81">
        <v>0</v>
      </c>
      <c r="N541" s="81">
        <v>0</v>
      </c>
    </row>
    <row r="542" spans="1:14">
      <c r="A542" s="81" t="s">
        <v>1004</v>
      </c>
      <c r="B542" s="81" t="s">
        <v>662</v>
      </c>
      <c r="C542" s="82">
        <v>41601</v>
      </c>
      <c r="D542" s="81" t="s">
        <v>606</v>
      </c>
      <c r="E542" s="77" t="s">
        <v>67</v>
      </c>
      <c r="F542" s="81">
        <v>78</v>
      </c>
      <c r="G542" s="81">
        <v>0</v>
      </c>
      <c r="H542" s="81">
        <v>0</v>
      </c>
      <c r="I542" s="81">
        <v>4</v>
      </c>
      <c r="J542" s="81">
        <v>1</v>
      </c>
      <c r="K542" s="81">
        <v>2</v>
      </c>
      <c r="L542" s="81">
        <v>1</v>
      </c>
      <c r="M542" s="81">
        <v>0</v>
      </c>
      <c r="N542" s="81">
        <v>0</v>
      </c>
    </row>
    <row r="543" spans="1:14">
      <c r="A543" s="81" t="s">
        <v>1004</v>
      </c>
      <c r="B543" s="81" t="s">
        <v>638</v>
      </c>
      <c r="C543" s="82">
        <v>41587</v>
      </c>
      <c r="D543" s="81" t="s">
        <v>606</v>
      </c>
      <c r="E543" s="77" t="s">
        <v>53</v>
      </c>
      <c r="F543" s="81">
        <v>90</v>
      </c>
      <c r="G543" s="81">
        <v>1</v>
      </c>
      <c r="H543" s="81">
        <v>0</v>
      </c>
      <c r="I543" s="81">
        <v>3</v>
      </c>
      <c r="J543" s="81">
        <v>2</v>
      </c>
      <c r="K543" s="81">
        <v>2</v>
      </c>
      <c r="L543" s="81">
        <v>1</v>
      </c>
      <c r="M543" s="81">
        <v>1</v>
      </c>
      <c r="N543" s="81">
        <v>0</v>
      </c>
    </row>
    <row r="544" spans="1:14">
      <c r="A544" s="81" t="s">
        <v>1004</v>
      </c>
      <c r="B544" s="81" t="s">
        <v>748</v>
      </c>
      <c r="C544" s="82">
        <v>41584</v>
      </c>
      <c r="D544" s="81" t="s">
        <v>151</v>
      </c>
      <c r="E544" s="77" t="s">
        <v>59</v>
      </c>
      <c r="F544" s="81">
        <v>76</v>
      </c>
      <c r="G544" s="81">
        <v>2</v>
      </c>
      <c r="H544" s="81">
        <v>0</v>
      </c>
      <c r="I544" s="81">
        <v>5</v>
      </c>
      <c r="J544" s="81">
        <v>3</v>
      </c>
      <c r="K544" s="81">
        <v>1</v>
      </c>
      <c r="L544" s="81">
        <v>1</v>
      </c>
      <c r="M544" s="81">
        <v>0</v>
      </c>
      <c r="N544" s="81">
        <v>0</v>
      </c>
    </row>
    <row r="545" spans="1:14">
      <c r="A545" s="81" t="s">
        <v>1004</v>
      </c>
      <c r="B545" s="81" t="s">
        <v>636</v>
      </c>
      <c r="C545" s="82">
        <v>41580</v>
      </c>
      <c r="D545" s="81" t="s">
        <v>606</v>
      </c>
      <c r="E545" s="77" t="s">
        <v>158</v>
      </c>
      <c r="F545" s="81">
        <f>90-61</f>
        <v>29</v>
      </c>
      <c r="G545" s="81">
        <v>0</v>
      </c>
      <c r="H545" s="81">
        <v>0</v>
      </c>
      <c r="I545" s="81">
        <v>4</v>
      </c>
      <c r="J545" s="81">
        <v>0</v>
      </c>
      <c r="K545" s="81">
        <v>0</v>
      </c>
      <c r="L545" s="81">
        <v>0</v>
      </c>
      <c r="M545" s="81">
        <v>0</v>
      </c>
      <c r="N545" s="81">
        <v>0</v>
      </c>
    </row>
    <row r="546" spans="1:14">
      <c r="A546" s="81" t="s">
        <v>1004</v>
      </c>
      <c r="B546" s="81" t="s">
        <v>502</v>
      </c>
      <c r="C546" s="82">
        <v>41576</v>
      </c>
      <c r="D546" s="81" t="s">
        <v>627</v>
      </c>
      <c r="E546" s="77" t="s">
        <v>82</v>
      </c>
      <c r="F546" s="81">
        <v>80</v>
      </c>
      <c r="G546" s="81">
        <v>0</v>
      </c>
      <c r="H546" s="81">
        <v>0</v>
      </c>
      <c r="I546" s="81">
        <v>6</v>
      </c>
      <c r="J546" s="81">
        <v>0</v>
      </c>
      <c r="K546" s="81">
        <v>2</v>
      </c>
      <c r="L546" s="81">
        <v>0</v>
      </c>
      <c r="M546" s="81">
        <v>0</v>
      </c>
      <c r="N546" s="81">
        <v>0</v>
      </c>
    </row>
    <row r="547" spans="1:14">
      <c r="A547" s="81" t="s">
        <v>1004</v>
      </c>
      <c r="B547" s="81" t="s">
        <v>616</v>
      </c>
      <c r="C547" s="82">
        <v>41574</v>
      </c>
      <c r="D547" s="81" t="s">
        <v>606</v>
      </c>
      <c r="E547" s="77" t="s">
        <v>63</v>
      </c>
      <c r="F547" s="81">
        <f>90-83</f>
        <v>7</v>
      </c>
      <c r="G547" s="81">
        <v>0</v>
      </c>
      <c r="H547" s="81">
        <v>0</v>
      </c>
      <c r="I547" s="81">
        <v>0</v>
      </c>
      <c r="J547" s="81">
        <v>0</v>
      </c>
      <c r="K547" s="81">
        <v>1</v>
      </c>
      <c r="L547" s="81">
        <v>0</v>
      </c>
      <c r="M547" s="81">
        <v>0</v>
      </c>
      <c r="N547" s="81">
        <v>0</v>
      </c>
    </row>
    <row r="548" spans="1:14">
      <c r="A548" s="81" t="s">
        <v>1004</v>
      </c>
      <c r="B548" s="81" t="s">
        <v>749</v>
      </c>
      <c r="C548" s="82">
        <v>41569</v>
      </c>
      <c r="D548" s="81" t="s">
        <v>151</v>
      </c>
      <c r="E548" s="77" t="s">
        <v>67</v>
      </c>
      <c r="F548" s="81">
        <f>90-87</f>
        <v>3</v>
      </c>
      <c r="G548" s="81">
        <v>0</v>
      </c>
      <c r="H548" s="81">
        <v>0</v>
      </c>
      <c r="I548" s="81">
        <v>0</v>
      </c>
      <c r="J548" s="81">
        <v>0</v>
      </c>
      <c r="K548" s="81">
        <v>0</v>
      </c>
      <c r="L548" s="81">
        <v>0</v>
      </c>
      <c r="M548" s="81">
        <v>0</v>
      </c>
      <c r="N548" s="81">
        <v>0</v>
      </c>
    </row>
    <row r="549" spans="1:14">
      <c r="A549" s="81" t="s">
        <v>1004</v>
      </c>
      <c r="B549" s="81" t="s">
        <v>1102</v>
      </c>
      <c r="C549" s="82">
        <v>41566</v>
      </c>
      <c r="D549" s="81" t="s">
        <v>606</v>
      </c>
      <c r="E549" s="77" t="s">
        <v>103</v>
      </c>
      <c r="F549" s="81">
        <v>68</v>
      </c>
      <c r="G549" s="81">
        <v>1</v>
      </c>
      <c r="H549" s="81">
        <v>1</v>
      </c>
      <c r="I549" s="81">
        <v>2</v>
      </c>
      <c r="J549" s="81">
        <v>2</v>
      </c>
      <c r="K549" s="81">
        <v>0</v>
      </c>
      <c r="L549" s="81">
        <v>1</v>
      </c>
      <c r="M549" s="81">
        <v>0</v>
      </c>
      <c r="N549" s="81">
        <v>0</v>
      </c>
    </row>
    <row r="550" spans="1:14">
      <c r="A550" s="81" t="s">
        <v>1004</v>
      </c>
      <c r="B550" s="81" t="s">
        <v>640</v>
      </c>
      <c r="C550" s="82">
        <v>41553</v>
      </c>
      <c r="D550" s="81" t="s">
        <v>606</v>
      </c>
      <c r="E550" s="77" t="s">
        <v>107</v>
      </c>
      <c r="F550" s="81">
        <f>90-72</f>
        <v>18</v>
      </c>
      <c r="G550" s="81">
        <v>0</v>
      </c>
      <c r="H550" s="81">
        <v>0</v>
      </c>
      <c r="I550" s="81">
        <v>1</v>
      </c>
      <c r="J550" s="81">
        <v>0</v>
      </c>
      <c r="K550" s="81">
        <v>0</v>
      </c>
      <c r="L550" s="81">
        <v>0</v>
      </c>
      <c r="M550" s="81">
        <v>0</v>
      </c>
      <c r="N550" s="81">
        <v>0</v>
      </c>
    </row>
    <row r="551" spans="1:14">
      <c r="A551" s="81" t="s">
        <v>1004</v>
      </c>
      <c r="B551" s="81" t="s">
        <v>511</v>
      </c>
      <c r="C551" s="82">
        <v>41548</v>
      </c>
      <c r="D551" s="81" t="s">
        <v>151</v>
      </c>
      <c r="E551" s="77" t="s">
        <v>95</v>
      </c>
      <c r="F551" s="81">
        <f>90-10</f>
        <v>80</v>
      </c>
      <c r="G551" s="81">
        <v>0</v>
      </c>
      <c r="H551" s="81">
        <v>1</v>
      </c>
      <c r="I551" s="81">
        <v>5</v>
      </c>
      <c r="J551" s="81">
        <v>3</v>
      </c>
      <c r="K551" s="81">
        <v>0</v>
      </c>
      <c r="L551" s="81">
        <v>2</v>
      </c>
      <c r="M551" s="81">
        <v>0</v>
      </c>
      <c r="N551" s="81">
        <v>0</v>
      </c>
    </row>
    <row r="552" spans="1:14">
      <c r="A552" s="81" t="s">
        <v>1004</v>
      </c>
      <c r="B552" s="81" t="s">
        <v>624</v>
      </c>
      <c r="C552" s="82">
        <v>41545</v>
      </c>
      <c r="D552" s="81" t="s">
        <v>606</v>
      </c>
      <c r="E552" s="77" t="s">
        <v>22</v>
      </c>
      <c r="F552" s="81">
        <v>0</v>
      </c>
      <c r="G552" s="81"/>
      <c r="H552" s="81"/>
      <c r="I552" s="81"/>
      <c r="J552" s="81"/>
      <c r="K552" s="81"/>
      <c r="L552" s="81"/>
      <c r="M552" s="81"/>
      <c r="N552" s="81"/>
    </row>
    <row r="553" spans="1:14">
      <c r="A553" s="81" t="s">
        <v>1004</v>
      </c>
      <c r="B553" s="81" t="s">
        <v>1166</v>
      </c>
      <c r="C553" s="82">
        <v>41541</v>
      </c>
      <c r="D553" s="81" t="s">
        <v>627</v>
      </c>
      <c r="E553" s="77" t="s">
        <v>82</v>
      </c>
      <c r="F553" s="81">
        <v>0</v>
      </c>
      <c r="G553" s="81"/>
      <c r="H553" s="81"/>
      <c r="I553" s="81"/>
      <c r="J553" s="81"/>
      <c r="K553" s="81"/>
      <c r="L553" s="81"/>
      <c r="M553" s="81"/>
      <c r="N553" s="81"/>
    </row>
    <row r="554" spans="1:14">
      <c r="A554" s="81" t="s">
        <v>1004</v>
      </c>
      <c r="B554" s="81" t="s">
        <v>613</v>
      </c>
      <c r="C554" s="82">
        <v>41538</v>
      </c>
      <c r="D554" s="81" t="s">
        <v>606</v>
      </c>
      <c r="E554" s="77" t="s">
        <v>19</v>
      </c>
      <c r="F554" s="81">
        <v>63</v>
      </c>
      <c r="G554" s="81">
        <v>0</v>
      </c>
      <c r="H554" s="81">
        <v>0</v>
      </c>
      <c r="I554" s="81">
        <v>3</v>
      </c>
      <c r="J554" s="81">
        <v>1</v>
      </c>
      <c r="K554" s="81">
        <v>2</v>
      </c>
      <c r="L554" s="81">
        <v>1</v>
      </c>
      <c r="M554" s="81">
        <v>0</v>
      </c>
      <c r="N554" s="81">
        <v>0</v>
      </c>
    </row>
    <row r="555" spans="1:14">
      <c r="A555" s="81" t="s">
        <v>1004</v>
      </c>
      <c r="B555" s="81" t="s">
        <v>791</v>
      </c>
      <c r="C555" s="82">
        <v>41535</v>
      </c>
      <c r="D555" s="81" t="s">
        <v>151</v>
      </c>
      <c r="E555" s="77" t="s">
        <v>40</v>
      </c>
      <c r="F555" s="81">
        <v>90</v>
      </c>
      <c r="G555" s="81">
        <v>0</v>
      </c>
      <c r="H555" s="81">
        <v>0</v>
      </c>
      <c r="I555" s="81">
        <v>1</v>
      </c>
      <c r="J555" s="81">
        <v>1</v>
      </c>
      <c r="K555" s="81">
        <v>3</v>
      </c>
      <c r="L555" s="81">
        <v>2</v>
      </c>
      <c r="M555" s="81">
        <v>0</v>
      </c>
      <c r="N555" s="81">
        <v>0</v>
      </c>
    </row>
    <row r="556" spans="1:14">
      <c r="A556" s="81" t="s">
        <v>1004</v>
      </c>
      <c r="B556" s="81" t="s">
        <v>618</v>
      </c>
      <c r="C556" s="82">
        <v>41531</v>
      </c>
      <c r="D556" s="81" t="s">
        <v>606</v>
      </c>
      <c r="E556" s="77" t="s">
        <v>17</v>
      </c>
      <c r="F556" s="81">
        <v>90</v>
      </c>
      <c r="G556" s="81">
        <v>0</v>
      </c>
      <c r="H556" s="81">
        <v>0</v>
      </c>
      <c r="I556" s="81">
        <v>6</v>
      </c>
      <c r="J556" s="81">
        <v>3</v>
      </c>
      <c r="K556" s="81">
        <v>0</v>
      </c>
      <c r="L556" s="81">
        <v>0</v>
      </c>
      <c r="M556" s="81">
        <v>0</v>
      </c>
      <c r="N556" s="81">
        <v>0</v>
      </c>
    </row>
    <row r="557" spans="1:14">
      <c r="A557" s="81" t="s">
        <v>1195</v>
      </c>
      <c r="B557" s="81" t="s">
        <v>1212</v>
      </c>
      <c r="C557" s="82">
        <v>41510</v>
      </c>
      <c r="D557" s="81" t="s">
        <v>606</v>
      </c>
      <c r="E557" s="77" t="s">
        <v>40</v>
      </c>
      <c r="F557" s="81">
        <v>90</v>
      </c>
      <c r="G557" s="81">
        <v>0</v>
      </c>
      <c r="H557" s="81">
        <v>0</v>
      </c>
      <c r="I557" s="81">
        <v>0</v>
      </c>
      <c r="J557" s="81">
        <v>0</v>
      </c>
      <c r="K557" s="81">
        <v>0</v>
      </c>
      <c r="L557" s="81">
        <v>0</v>
      </c>
      <c r="M557" s="81">
        <v>0</v>
      </c>
      <c r="N557" s="81">
        <v>0</v>
      </c>
    </row>
    <row r="558" spans="1:14">
      <c r="A558" s="81" t="s">
        <v>1195</v>
      </c>
      <c r="B558" s="81" t="s">
        <v>535</v>
      </c>
      <c r="C558" s="82">
        <v>41503</v>
      </c>
      <c r="D558" s="81" t="s">
        <v>606</v>
      </c>
      <c r="E558" s="77" t="s">
        <v>29</v>
      </c>
      <c r="F558" s="81">
        <v>90</v>
      </c>
      <c r="G558" s="81">
        <v>0</v>
      </c>
      <c r="H558" s="81">
        <v>0</v>
      </c>
      <c r="I558" s="81">
        <v>0</v>
      </c>
      <c r="J558" s="81">
        <v>0</v>
      </c>
      <c r="K558" s="81">
        <v>0</v>
      </c>
      <c r="L558" s="81">
        <v>0</v>
      </c>
      <c r="M558" s="81">
        <v>0</v>
      </c>
      <c r="N558" s="81">
        <v>0</v>
      </c>
    </row>
    <row r="559" spans="1:14">
      <c r="A559" s="81" t="s">
        <v>1195</v>
      </c>
      <c r="B559" s="81" t="s">
        <v>1209</v>
      </c>
      <c r="C559" s="82">
        <v>41488</v>
      </c>
      <c r="D559" s="81" t="s">
        <v>606</v>
      </c>
      <c r="E559" s="77" t="s">
        <v>64</v>
      </c>
      <c r="F559" s="81">
        <v>90</v>
      </c>
      <c r="G559" s="81">
        <v>0</v>
      </c>
      <c r="H559" s="81">
        <v>0</v>
      </c>
      <c r="I559" s="81">
        <v>0</v>
      </c>
      <c r="J559" s="81">
        <v>0</v>
      </c>
      <c r="K559" s="81">
        <v>0</v>
      </c>
      <c r="L559" s="81">
        <v>0</v>
      </c>
      <c r="M559" s="81">
        <v>0</v>
      </c>
      <c r="N559" s="81">
        <v>0</v>
      </c>
    </row>
    <row r="560" spans="1:14">
      <c r="A560" s="81" t="s">
        <v>1195</v>
      </c>
      <c r="B560" s="81" t="s">
        <v>1213</v>
      </c>
      <c r="C560" s="82">
        <v>41483</v>
      </c>
      <c r="D560" s="81" t="s">
        <v>606</v>
      </c>
      <c r="E560" s="77" t="s">
        <v>22</v>
      </c>
      <c r="F560" s="81">
        <v>90</v>
      </c>
      <c r="G560" s="81">
        <v>1</v>
      </c>
      <c r="H560" s="81">
        <v>0</v>
      </c>
      <c r="I560" s="81">
        <v>0</v>
      </c>
      <c r="J560" s="81">
        <v>0</v>
      </c>
      <c r="K560" s="81">
        <v>0</v>
      </c>
      <c r="L560" s="81">
        <v>0</v>
      </c>
      <c r="M560" s="81">
        <v>0</v>
      </c>
      <c r="N560" s="81">
        <v>0</v>
      </c>
    </row>
    <row r="561" spans="1:14">
      <c r="A561" s="81" t="s">
        <v>1195</v>
      </c>
      <c r="B561" s="81" t="s">
        <v>1198</v>
      </c>
      <c r="C561" s="82">
        <v>41474</v>
      </c>
      <c r="D561" s="81" t="s">
        <v>606</v>
      </c>
      <c r="E561" s="77" t="s">
        <v>85</v>
      </c>
      <c r="F561" s="81">
        <v>90</v>
      </c>
      <c r="G561" s="81">
        <v>0</v>
      </c>
      <c r="H561" s="81">
        <v>0</v>
      </c>
      <c r="I561" s="81">
        <v>0</v>
      </c>
      <c r="J561" s="81">
        <v>0</v>
      </c>
      <c r="K561" s="81">
        <v>0</v>
      </c>
      <c r="L561" s="81">
        <v>0</v>
      </c>
      <c r="M561" s="81">
        <v>1</v>
      </c>
      <c r="N561" s="81">
        <v>0</v>
      </c>
    </row>
    <row r="562" spans="1:14">
      <c r="A562" s="81" t="s">
        <v>1195</v>
      </c>
      <c r="B562" s="81" t="s">
        <v>768</v>
      </c>
      <c r="C562" s="82">
        <v>41469</v>
      </c>
      <c r="D562" s="81" t="s">
        <v>606</v>
      </c>
      <c r="E562" s="77" t="s">
        <v>53</v>
      </c>
      <c r="F562" s="81">
        <v>90</v>
      </c>
      <c r="G562" s="81">
        <v>1</v>
      </c>
      <c r="H562" s="81">
        <v>0</v>
      </c>
      <c r="I562" s="81">
        <v>0</v>
      </c>
      <c r="J562" s="81">
        <v>0</v>
      </c>
      <c r="K562" s="81">
        <v>0</v>
      </c>
      <c r="L562" s="81">
        <v>0</v>
      </c>
      <c r="M562" s="81">
        <v>0</v>
      </c>
      <c r="N562" s="81">
        <v>0</v>
      </c>
    </row>
    <row r="563" spans="1:14">
      <c r="A563" s="81" t="s">
        <v>1219</v>
      </c>
      <c r="B563" s="81" t="s">
        <v>290</v>
      </c>
      <c r="C563" s="82">
        <v>42155</v>
      </c>
      <c r="D563" s="81" t="s">
        <v>229</v>
      </c>
      <c r="E563" s="77" t="s">
        <v>53</v>
      </c>
      <c r="F563" s="81">
        <v>90</v>
      </c>
      <c r="G563" s="81">
        <v>0</v>
      </c>
      <c r="H563" s="81">
        <v>1</v>
      </c>
      <c r="I563" s="81">
        <v>4</v>
      </c>
      <c r="J563" s="81">
        <v>3</v>
      </c>
      <c r="K563" s="81">
        <v>0</v>
      </c>
      <c r="L563" s="81">
        <v>0</v>
      </c>
      <c r="M563" s="81">
        <v>0</v>
      </c>
      <c r="N563" s="81">
        <v>0</v>
      </c>
    </row>
    <row r="564" spans="1:14">
      <c r="A564" s="81" t="s">
        <v>1219</v>
      </c>
      <c r="B564" s="81" t="s">
        <v>266</v>
      </c>
      <c r="C564" s="82">
        <v>42140</v>
      </c>
      <c r="D564" s="81" t="s">
        <v>229</v>
      </c>
      <c r="E564" s="77" t="s">
        <v>64</v>
      </c>
      <c r="F564" s="81">
        <v>90</v>
      </c>
      <c r="G564" s="81">
        <v>0</v>
      </c>
      <c r="H564" s="81">
        <v>0</v>
      </c>
      <c r="I564" s="81">
        <v>2</v>
      </c>
      <c r="J564" s="81">
        <v>0</v>
      </c>
      <c r="K564" s="81">
        <v>1</v>
      </c>
      <c r="L564" s="81">
        <v>3</v>
      </c>
      <c r="M564" s="81">
        <v>0</v>
      </c>
      <c r="N564" s="81">
        <v>0</v>
      </c>
    </row>
    <row r="565" spans="1:14">
      <c r="A565" s="81" t="s">
        <v>1219</v>
      </c>
      <c r="B565" s="81" t="s">
        <v>232</v>
      </c>
      <c r="C565" s="82">
        <v>42134</v>
      </c>
      <c r="D565" s="81" t="s">
        <v>229</v>
      </c>
      <c r="E565" s="77" t="s">
        <v>154</v>
      </c>
      <c r="F565" s="81">
        <v>90</v>
      </c>
      <c r="G565" s="81">
        <v>0</v>
      </c>
      <c r="H565" s="81">
        <v>0</v>
      </c>
      <c r="I565" s="81">
        <v>2</v>
      </c>
      <c r="J565" s="81">
        <v>1</v>
      </c>
      <c r="K565" s="81">
        <v>0</v>
      </c>
      <c r="L565" s="81">
        <v>1</v>
      </c>
      <c r="M565" s="81">
        <v>0</v>
      </c>
      <c r="N565" s="81">
        <v>0</v>
      </c>
    </row>
    <row r="566" spans="1:14">
      <c r="A566" s="81" t="s">
        <v>1219</v>
      </c>
      <c r="B566" s="81" t="s">
        <v>233</v>
      </c>
      <c r="C566" s="82">
        <v>42126</v>
      </c>
      <c r="D566" s="81" t="s">
        <v>229</v>
      </c>
      <c r="E566" s="77" t="s">
        <v>64</v>
      </c>
      <c r="F566" s="81">
        <v>90</v>
      </c>
      <c r="G566" s="81">
        <v>0</v>
      </c>
      <c r="H566" s="81">
        <v>0</v>
      </c>
      <c r="I566" s="81">
        <v>2</v>
      </c>
      <c r="J566" s="81">
        <v>0</v>
      </c>
      <c r="K566" s="81">
        <v>3</v>
      </c>
      <c r="L566" s="81">
        <v>1</v>
      </c>
      <c r="M566" s="81">
        <v>0</v>
      </c>
      <c r="N566" s="81">
        <v>0</v>
      </c>
    </row>
    <row r="567" spans="1:14">
      <c r="A567" s="81" t="s">
        <v>1219</v>
      </c>
      <c r="B567" s="81" t="s">
        <v>241</v>
      </c>
      <c r="C567" s="82">
        <v>42120</v>
      </c>
      <c r="D567" s="81" t="s">
        <v>229</v>
      </c>
      <c r="E567" s="77" t="s">
        <v>149</v>
      </c>
      <c r="F567" s="81">
        <v>90</v>
      </c>
      <c r="G567" s="81">
        <v>0</v>
      </c>
      <c r="H567" s="81">
        <v>0</v>
      </c>
      <c r="I567" s="81">
        <v>3</v>
      </c>
      <c r="J567" s="81">
        <v>1</v>
      </c>
      <c r="K567" s="81">
        <v>0</v>
      </c>
      <c r="L567" s="81">
        <v>1</v>
      </c>
      <c r="M567" s="81">
        <v>0</v>
      </c>
      <c r="N567" s="81">
        <v>0</v>
      </c>
    </row>
    <row r="568" spans="1:14">
      <c r="A568" s="81" t="s">
        <v>1219</v>
      </c>
      <c r="B568" s="81" t="s">
        <v>882</v>
      </c>
      <c r="C568" s="82">
        <v>42112</v>
      </c>
      <c r="D568" s="81" t="s">
        <v>229</v>
      </c>
      <c r="E568" s="77" t="s">
        <v>33</v>
      </c>
      <c r="F568" s="81">
        <v>90</v>
      </c>
      <c r="G568" s="81">
        <v>0</v>
      </c>
      <c r="H568" s="81">
        <v>0</v>
      </c>
      <c r="I568" s="81">
        <v>1</v>
      </c>
      <c r="J568" s="81">
        <v>0</v>
      </c>
      <c r="K568" s="81">
        <v>1</v>
      </c>
      <c r="L568" s="81">
        <v>2</v>
      </c>
      <c r="M568" s="81">
        <v>0</v>
      </c>
      <c r="N568" s="81">
        <v>0</v>
      </c>
    </row>
    <row r="569" spans="1:14">
      <c r="A569" s="81" t="s">
        <v>1219</v>
      </c>
      <c r="B569" s="81" t="s">
        <v>163</v>
      </c>
      <c r="C569" s="82">
        <v>42106</v>
      </c>
      <c r="D569" s="81" t="s">
        <v>229</v>
      </c>
      <c r="E569" s="77" t="s">
        <v>22</v>
      </c>
      <c r="F569" s="81">
        <v>90</v>
      </c>
      <c r="G569" s="81">
        <v>0</v>
      </c>
      <c r="H569" s="81">
        <v>1</v>
      </c>
      <c r="I569" s="81">
        <v>3</v>
      </c>
      <c r="J569" s="81">
        <v>1</v>
      </c>
      <c r="K569" s="81">
        <v>1</v>
      </c>
      <c r="L569" s="81">
        <v>3</v>
      </c>
      <c r="M569" s="81">
        <v>0</v>
      </c>
      <c r="N569" s="81">
        <v>0</v>
      </c>
    </row>
    <row r="570" spans="1:14">
      <c r="A570" s="81" t="s">
        <v>1219</v>
      </c>
      <c r="B570" s="81" t="s">
        <v>228</v>
      </c>
      <c r="C570" s="82">
        <v>42098</v>
      </c>
      <c r="D570" s="81" t="s">
        <v>229</v>
      </c>
      <c r="E570" s="77" t="s">
        <v>158</v>
      </c>
      <c r="F570" s="81">
        <v>90</v>
      </c>
      <c r="G570" s="81">
        <v>0</v>
      </c>
      <c r="H570" s="81">
        <v>0</v>
      </c>
      <c r="I570" s="81">
        <v>2</v>
      </c>
      <c r="J570" s="81">
        <v>0</v>
      </c>
      <c r="K570" s="81">
        <v>0</v>
      </c>
      <c r="L570" s="81">
        <v>2</v>
      </c>
      <c r="M570" s="81">
        <v>0</v>
      </c>
      <c r="N570" s="81">
        <v>0</v>
      </c>
    </row>
    <row r="571" spans="1:14">
      <c r="A571" s="81" t="s">
        <v>1219</v>
      </c>
      <c r="B571" s="81" t="s">
        <v>264</v>
      </c>
      <c r="C571" s="82">
        <v>42085</v>
      </c>
      <c r="D571" s="81" t="s">
        <v>229</v>
      </c>
      <c r="E571" s="77" t="s">
        <v>31</v>
      </c>
      <c r="F571" s="81">
        <v>90</v>
      </c>
      <c r="G571" s="81">
        <v>0</v>
      </c>
      <c r="H571" s="81">
        <v>0</v>
      </c>
      <c r="I571" s="81">
        <v>0</v>
      </c>
      <c r="J571" s="81">
        <v>0</v>
      </c>
      <c r="K571" s="81">
        <v>1</v>
      </c>
      <c r="L571" s="81">
        <v>2</v>
      </c>
      <c r="M571" s="81">
        <v>0</v>
      </c>
      <c r="N571" s="81">
        <v>0</v>
      </c>
    </row>
    <row r="572" spans="1:14">
      <c r="A572" s="81" t="s">
        <v>1219</v>
      </c>
      <c r="B572" s="81" t="s">
        <v>249</v>
      </c>
      <c r="C572" s="82">
        <v>42079</v>
      </c>
      <c r="D572" s="81" t="s">
        <v>229</v>
      </c>
      <c r="E572" s="77" t="s">
        <v>82</v>
      </c>
      <c r="F572" s="81">
        <v>90</v>
      </c>
      <c r="G572" s="81">
        <v>0</v>
      </c>
      <c r="H572" s="81">
        <v>0</v>
      </c>
      <c r="I572" s="81">
        <v>1</v>
      </c>
      <c r="J572" s="81">
        <v>0</v>
      </c>
      <c r="K572" s="81">
        <v>2</v>
      </c>
      <c r="L572" s="81">
        <v>1</v>
      </c>
      <c r="M572" s="81">
        <v>0</v>
      </c>
      <c r="N572" s="81">
        <v>0</v>
      </c>
    </row>
    <row r="573" spans="1:14">
      <c r="A573" s="81" t="s">
        <v>1219</v>
      </c>
      <c r="B573" s="81" t="s">
        <v>288</v>
      </c>
      <c r="C573" s="82">
        <v>42070</v>
      </c>
      <c r="D573" s="81" t="s">
        <v>229</v>
      </c>
      <c r="E573" s="77" t="s">
        <v>19</v>
      </c>
      <c r="F573" s="81">
        <v>90</v>
      </c>
      <c r="G573" s="81">
        <v>1</v>
      </c>
      <c r="H573" s="81">
        <v>0</v>
      </c>
      <c r="I573" s="81">
        <v>4</v>
      </c>
      <c r="J573" s="81">
        <v>1</v>
      </c>
      <c r="K573" s="81">
        <v>2</v>
      </c>
      <c r="L573" s="81">
        <v>3</v>
      </c>
      <c r="M573" s="81">
        <v>0</v>
      </c>
      <c r="N573" s="81">
        <v>0</v>
      </c>
    </row>
    <row r="574" spans="1:14">
      <c r="A574" s="81" t="s">
        <v>1219</v>
      </c>
      <c r="B574" s="81" t="s">
        <v>259</v>
      </c>
      <c r="C574" s="82">
        <v>42064</v>
      </c>
      <c r="D574" s="81" t="s">
        <v>229</v>
      </c>
      <c r="E574" s="77" t="s">
        <v>38</v>
      </c>
      <c r="F574" s="81">
        <v>90</v>
      </c>
      <c r="G574" s="81">
        <v>0</v>
      </c>
      <c r="H574" s="81">
        <v>0</v>
      </c>
      <c r="I574" s="81">
        <v>5</v>
      </c>
      <c r="J574" s="81">
        <v>1</v>
      </c>
      <c r="K574" s="81">
        <v>1</v>
      </c>
      <c r="L574" s="81">
        <v>1</v>
      </c>
      <c r="M574" s="81">
        <v>1</v>
      </c>
      <c r="N574" s="81">
        <v>0</v>
      </c>
    </row>
    <row r="575" spans="1:14">
      <c r="A575" s="81" t="s">
        <v>1219</v>
      </c>
      <c r="B575" s="81" t="s">
        <v>237</v>
      </c>
      <c r="C575" s="82">
        <v>42050</v>
      </c>
      <c r="D575" s="81" t="s">
        <v>229</v>
      </c>
      <c r="E575" s="77" t="s">
        <v>85</v>
      </c>
      <c r="F575" s="81">
        <v>90</v>
      </c>
      <c r="G575" s="81">
        <v>0</v>
      </c>
      <c r="H575" s="81">
        <v>1</v>
      </c>
      <c r="I575" s="81">
        <v>5</v>
      </c>
      <c r="J575" s="81">
        <v>0</v>
      </c>
      <c r="K575" s="81">
        <v>1</v>
      </c>
      <c r="L575" s="81">
        <v>1</v>
      </c>
      <c r="M575" s="81">
        <v>0</v>
      </c>
      <c r="N575" s="81">
        <v>0</v>
      </c>
    </row>
    <row r="576" spans="1:14">
      <c r="A576" s="81" t="s">
        <v>1219</v>
      </c>
      <c r="B576" s="81" t="s">
        <v>1035</v>
      </c>
      <c r="C576" s="82">
        <v>42043</v>
      </c>
      <c r="D576" s="81" t="s">
        <v>229</v>
      </c>
      <c r="E576" s="77" t="s">
        <v>22</v>
      </c>
      <c r="F576" s="81">
        <f>90-69</f>
        <v>21</v>
      </c>
      <c r="G576" s="81">
        <v>0</v>
      </c>
      <c r="H576" s="81">
        <v>0</v>
      </c>
      <c r="I576" s="81">
        <v>1</v>
      </c>
      <c r="J576" s="81">
        <v>0</v>
      </c>
      <c r="K576" s="81">
        <v>1</v>
      </c>
      <c r="L576" s="81">
        <v>0</v>
      </c>
      <c r="M576" s="81">
        <v>0</v>
      </c>
      <c r="N576" s="81">
        <v>0</v>
      </c>
    </row>
    <row r="577" spans="1:14">
      <c r="A577" s="81" t="s">
        <v>1219</v>
      </c>
      <c r="B577" s="81" t="s">
        <v>254</v>
      </c>
      <c r="C577" s="82">
        <v>42036</v>
      </c>
      <c r="D577" s="81" t="s">
        <v>229</v>
      </c>
      <c r="E577" s="77" t="s">
        <v>1143</v>
      </c>
      <c r="F577" s="81">
        <f>90-70</f>
        <v>20</v>
      </c>
      <c r="G577" s="81">
        <v>0</v>
      </c>
      <c r="H577" s="81">
        <v>0</v>
      </c>
      <c r="I577" s="81">
        <v>1</v>
      </c>
      <c r="J577" s="81">
        <v>0</v>
      </c>
      <c r="K577" s="81">
        <v>0</v>
      </c>
      <c r="L577" s="81">
        <v>0</v>
      </c>
      <c r="M577" s="81">
        <v>0</v>
      </c>
      <c r="N577" s="81">
        <v>0</v>
      </c>
    </row>
    <row r="578" spans="1:14">
      <c r="A578" s="81" t="s">
        <v>1220</v>
      </c>
      <c r="B578" s="81" t="s">
        <v>616</v>
      </c>
      <c r="C578" s="82">
        <v>42014</v>
      </c>
      <c r="D578" s="81" t="s">
        <v>606</v>
      </c>
      <c r="E578" s="77" t="s">
        <v>22</v>
      </c>
      <c r="F578" s="81">
        <v>0</v>
      </c>
      <c r="G578" s="81"/>
      <c r="H578" s="81"/>
      <c r="I578" s="81"/>
      <c r="J578" s="81"/>
      <c r="K578" s="81"/>
      <c r="L578" s="81"/>
      <c r="M578" s="81"/>
      <c r="N578" s="81"/>
    </row>
    <row r="579" spans="1:14">
      <c r="A579" s="81" t="s">
        <v>1220</v>
      </c>
      <c r="B579" s="81" t="s">
        <v>658</v>
      </c>
      <c r="C579" s="82">
        <v>42010</v>
      </c>
      <c r="D579" s="81" t="s">
        <v>604</v>
      </c>
      <c r="E579" s="77" t="s">
        <v>22</v>
      </c>
      <c r="F579" s="81">
        <f>90-64</f>
        <v>26</v>
      </c>
      <c r="G579" s="81">
        <v>0</v>
      </c>
      <c r="H579" s="81">
        <v>0</v>
      </c>
      <c r="I579" s="81">
        <v>0</v>
      </c>
      <c r="J579" s="81">
        <v>0</v>
      </c>
      <c r="K579" s="81">
        <v>1</v>
      </c>
      <c r="L579" s="81">
        <v>1</v>
      </c>
      <c r="M579" s="81">
        <v>1</v>
      </c>
      <c r="N579" s="81">
        <v>0</v>
      </c>
    </row>
    <row r="580" spans="1:14">
      <c r="A580" s="81" t="s">
        <v>1220</v>
      </c>
      <c r="B580" s="81" t="s">
        <v>1013</v>
      </c>
      <c r="C580" s="82">
        <v>42005</v>
      </c>
      <c r="D580" s="81" t="s">
        <v>606</v>
      </c>
      <c r="E580" s="77" t="s">
        <v>158</v>
      </c>
      <c r="F580" s="81">
        <v>0</v>
      </c>
      <c r="G580" s="81"/>
      <c r="H580" s="81"/>
      <c r="I580" s="81"/>
      <c r="J580" s="81"/>
      <c r="K580" s="81"/>
      <c r="L580" s="81"/>
      <c r="M580" s="81"/>
      <c r="N580" s="81"/>
    </row>
    <row r="581" spans="1:14">
      <c r="A581" s="81" t="s">
        <v>1220</v>
      </c>
      <c r="B581" s="81" t="s">
        <v>636</v>
      </c>
      <c r="C581" s="82">
        <v>42001</v>
      </c>
      <c r="D581" s="81" t="s">
        <v>606</v>
      </c>
      <c r="E581" s="77" t="s">
        <v>69</v>
      </c>
      <c r="F581" s="81">
        <v>90</v>
      </c>
      <c r="G581" s="81">
        <v>0</v>
      </c>
      <c r="H581" s="81">
        <v>0</v>
      </c>
      <c r="I581" s="81">
        <v>2</v>
      </c>
      <c r="J581" s="81">
        <v>0</v>
      </c>
      <c r="K581" s="81">
        <v>1</v>
      </c>
      <c r="L581" s="81">
        <v>0</v>
      </c>
      <c r="M581" s="81">
        <v>0</v>
      </c>
      <c r="N581" s="81">
        <v>0</v>
      </c>
    </row>
    <row r="582" spans="1:14">
      <c r="A582" s="81" t="s">
        <v>1220</v>
      </c>
      <c r="B582" s="81" t="s">
        <v>634</v>
      </c>
      <c r="C582" s="82">
        <v>41993</v>
      </c>
      <c r="D582" s="81" t="s">
        <v>606</v>
      </c>
      <c r="E582" s="77" t="s">
        <v>29</v>
      </c>
      <c r="F582" s="81">
        <v>90</v>
      </c>
      <c r="G582" s="81">
        <v>0</v>
      </c>
      <c r="H582" s="81">
        <v>0</v>
      </c>
      <c r="I582" s="81">
        <v>2</v>
      </c>
      <c r="J582" s="81">
        <v>0</v>
      </c>
      <c r="K582" s="81">
        <v>3</v>
      </c>
      <c r="L582" s="81">
        <v>1</v>
      </c>
      <c r="M582" s="81">
        <v>0</v>
      </c>
      <c r="N582" s="81">
        <v>0</v>
      </c>
    </row>
    <row r="583" spans="1:14">
      <c r="A583" s="81" t="s">
        <v>1220</v>
      </c>
      <c r="B583" s="81" t="s">
        <v>1093</v>
      </c>
      <c r="C583" s="82">
        <v>41988</v>
      </c>
      <c r="D583" s="81" t="s">
        <v>606</v>
      </c>
      <c r="E583" s="77" t="s">
        <v>26</v>
      </c>
      <c r="F583" s="81">
        <f>90-76</f>
        <v>14</v>
      </c>
      <c r="G583" s="81">
        <v>0</v>
      </c>
      <c r="H583" s="81">
        <v>0</v>
      </c>
      <c r="I583" s="81">
        <v>1</v>
      </c>
      <c r="J583" s="81">
        <v>0</v>
      </c>
      <c r="K583" s="81">
        <v>1</v>
      </c>
      <c r="L583" s="81">
        <v>0</v>
      </c>
      <c r="M583" s="81">
        <v>0</v>
      </c>
      <c r="N583" s="81">
        <v>0</v>
      </c>
    </row>
    <row r="584" spans="1:14">
      <c r="A584" s="81" t="s">
        <v>1220</v>
      </c>
      <c r="B584" s="81" t="s">
        <v>611</v>
      </c>
      <c r="C584" s="82">
        <v>41979</v>
      </c>
      <c r="D584" s="81" t="s">
        <v>606</v>
      </c>
      <c r="E584" s="77" t="s">
        <v>17</v>
      </c>
      <c r="F584" s="81">
        <v>90</v>
      </c>
      <c r="G584" s="81">
        <v>0</v>
      </c>
      <c r="H584" s="81">
        <v>0</v>
      </c>
      <c r="I584" s="81">
        <v>3</v>
      </c>
      <c r="J584" s="81">
        <v>1</v>
      </c>
      <c r="K584" s="81">
        <v>0</v>
      </c>
      <c r="L584" s="81">
        <v>2</v>
      </c>
      <c r="M584" s="81">
        <v>0</v>
      </c>
      <c r="N584" s="81">
        <v>0</v>
      </c>
    </row>
    <row r="585" spans="1:14">
      <c r="A585" s="81" t="s">
        <v>1220</v>
      </c>
      <c r="B585" s="81" t="s">
        <v>695</v>
      </c>
      <c r="C585" s="82">
        <v>41976</v>
      </c>
      <c r="D585" s="81" t="s">
        <v>606</v>
      </c>
      <c r="E585" s="77" t="s">
        <v>22</v>
      </c>
      <c r="F585" s="81">
        <v>0</v>
      </c>
      <c r="G585" s="81"/>
      <c r="H585" s="81"/>
      <c r="I585" s="81"/>
      <c r="J585" s="81"/>
      <c r="K585" s="81"/>
      <c r="L585" s="81"/>
      <c r="M585" s="81"/>
      <c r="N585" s="81"/>
    </row>
    <row r="586" spans="1:14">
      <c r="A586" s="81" t="s">
        <v>1220</v>
      </c>
      <c r="B586" s="81" t="s">
        <v>624</v>
      </c>
      <c r="C586" s="82">
        <v>41973</v>
      </c>
      <c r="D586" s="81" t="s">
        <v>606</v>
      </c>
      <c r="E586" s="77" t="s">
        <v>85</v>
      </c>
      <c r="F586" s="81">
        <v>60</v>
      </c>
      <c r="G586" s="81">
        <v>0</v>
      </c>
      <c r="H586" s="81">
        <v>0</v>
      </c>
      <c r="I586" s="81">
        <v>1</v>
      </c>
      <c r="J586" s="81">
        <v>0</v>
      </c>
      <c r="K586" s="81">
        <v>0</v>
      </c>
      <c r="L586" s="81">
        <v>0</v>
      </c>
      <c r="M586" s="81">
        <v>0</v>
      </c>
      <c r="N586" s="81">
        <v>0</v>
      </c>
    </row>
    <row r="587" spans="1:14">
      <c r="A587" s="81" t="s">
        <v>1220</v>
      </c>
      <c r="B587" s="81" t="s">
        <v>563</v>
      </c>
      <c r="C587" s="82">
        <v>41970</v>
      </c>
      <c r="D587" s="81" t="s">
        <v>577</v>
      </c>
      <c r="E587" s="77" t="s">
        <v>82</v>
      </c>
      <c r="F587" s="81">
        <v>72</v>
      </c>
      <c r="G587" s="81">
        <v>0</v>
      </c>
      <c r="H587" s="81">
        <v>0</v>
      </c>
      <c r="I587" s="81">
        <v>3</v>
      </c>
      <c r="J587" s="81">
        <v>0</v>
      </c>
      <c r="K587" s="81">
        <v>0</v>
      </c>
      <c r="L587" s="81">
        <v>1</v>
      </c>
      <c r="M587" s="81">
        <v>0</v>
      </c>
      <c r="N587" s="81">
        <v>0</v>
      </c>
    </row>
    <row r="588" spans="1:14">
      <c r="A588" s="81" t="s">
        <v>1220</v>
      </c>
      <c r="B588" s="81" t="s">
        <v>658</v>
      </c>
      <c r="C588" s="82">
        <v>41965</v>
      </c>
      <c r="D588" s="81" t="s">
        <v>606</v>
      </c>
      <c r="E588" s="77" t="s">
        <v>63</v>
      </c>
      <c r="F588" s="81">
        <f>90-65</f>
        <v>25</v>
      </c>
      <c r="G588" s="81">
        <v>0</v>
      </c>
      <c r="H588" s="81">
        <v>1</v>
      </c>
      <c r="I588" s="81">
        <v>2</v>
      </c>
      <c r="J588" s="81">
        <v>1</v>
      </c>
      <c r="K588" s="81">
        <v>0</v>
      </c>
      <c r="L588" s="81">
        <v>1</v>
      </c>
      <c r="M588" s="81">
        <v>0</v>
      </c>
      <c r="N588" s="81">
        <v>0</v>
      </c>
    </row>
    <row r="589" spans="1:14">
      <c r="A589" s="81" t="s">
        <v>1220</v>
      </c>
      <c r="B589" s="81" t="s">
        <v>663</v>
      </c>
      <c r="C589" s="82">
        <v>41952</v>
      </c>
      <c r="D589" s="81" t="s">
        <v>606</v>
      </c>
      <c r="E589" s="77" t="s">
        <v>22</v>
      </c>
      <c r="F589" s="81">
        <v>90</v>
      </c>
      <c r="G589" s="81">
        <v>0</v>
      </c>
      <c r="H589" s="81">
        <v>0</v>
      </c>
      <c r="I589" s="81">
        <v>3</v>
      </c>
      <c r="J589" s="81">
        <v>1</v>
      </c>
      <c r="K589" s="81">
        <v>0</v>
      </c>
      <c r="L589" s="81">
        <v>0</v>
      </c>
      <c r="M589" s="81">
        <v>0</v>
      </c>
      <c r="N589" s="81">
        <v>0</v>
      </c>
    </row>
    <row r="590" spans="1:14">
      <c r="A590" s="81" t="s">
        <v>1220</v>
      </c>
      <c r="B590" s="81" t="s">
        <v>71</v>
      </c>
      <c r="C590" s="82">
        <v>41949</v>
      </c>
      <c r="D590" s="81" t="s">
        <v>577</v>
      </c>
      <c r="E590" s="77" t="s">
        <v>59</v>
      </c>
      <c r="F590" s="81">
        <v>0</v>
      </c>
      <c r="G590" s="81"/>
      <c r="H590" s="81"/>
      <c r="I590" s="81"/>
      <c r="J590" s="81"/>
      <c r="K590" s="81"/>
      <c r="L590" s="81"/>
      <c r="M590" s="81"/>
      <c r="N590" s="81"/>
    </row>
    <row r="591" spans="1:14">
      <c r="A591" s="81" t="s">
        <v>1220</v>
      </c>
      <c r="B591" s="81" t="s">
        <v>1117</v>
      </c>
      <c r="C591" s="82">
        <v>41944</v>
      </c>
      <c r="D591" s="81" t="s">
        <v>606</v>
      </c>
      <c r="E591" s="77" t="s">
        <v>33</v>
      </c>
      <c r="F591" s="81">
        <v>90</v>
      </c>
      <c r="G591" s="81">
        <v>0</v>
      </c>
      <c r="H591" s="81">
        <v>0</v>
      </c>
      <c r="I591" s="81">
        <v>2</v>
      </c>
      <c r="J591" s="81">
        <v>1</v>
      </c>
      <c r="K591" s="81">
        <v>0</v>
      </c>
      <c r="L591" s="81">
        <v>2</v>
      </c>
      <c r="M591" s="81">
        <v>0</v>
      </c>
      <c r="N591" s="81">
        <v>0</v>
      </c>
    </row>
    <row r="592" spans="1:14">
      <c r="A592" s="81" t="s">
        <v>1220</v>
      </c>
      <c r="B592" s="81" t="s">
        <v>1139</v>
      </c>
      <c r="C592" s="82">
        <v>41938</v>
      </c>
      <c r="D592" s="81" t="s">
        <v>606</v>
      </c>
      <c r="E592" s="77" t="s">
        <v>107</v>
      </c>
      <c r="F592" s="81">
        <v>90</v>
      </c>
      <c r="G592" s="81">
        <v>2</v>
      </c>
      <c r="H592" s="81">
        <v>0</v>
      </c>
      <c r="I592" s="81">
        <v>5</v>
      </c>
      <c r="J592" s="81">
        <v>4</v>
      </c>
      <c r="K592" s="81">
        <v>0</v>
      </c>
      <c r="L592" s="81">
        <v>0</v>
      </c>
      <c r="M592" s="81">
        <v>0</v>
      </c>
      <c r="N592" s="81">
        <v>0</v>
      </c>
    </row>
    <row r="593" spans="1:14">
      <c r="A593" s="81" t="s">
        <v>1220</v>
      </c>
      <c r="B593" s="81" t="s">
        <v>15</v>
      </c>
      <c r="C593" s="82">
        <v>41935</v>
      </c>
      <c r="D593" s="81" t="s">
        <v>577</v>
      </c>
      <c r="E593" s="77" t="s">
        <v>33</v>
      </c>
      <c r="F593" s="81">
        <v>90</v>
      </c>
      <c r="G593" s="81">
        <v>0</v>
      </c>
      <c r="H593" s="81">
        <v>0</v>
      </c>
      <c r="I593" s="81">
        <v>2</v>
      </c>
      <c r="J593" s="81">
        <v>1</v>
      </c>
      <c r="K593" s="81">
        <v>2</v>
      </c>
      <c r="L593" s="81">
        <v>0</v>
      </c>
      <c r="M593" s="81">
        <v>0</v>
      </c>
      <c r="N593" s="81">
        <v>0</v>
      </c>
    </row>
    <row r="594" spans="1:14">
      <c r="A594" s="81" t="s">
        <v>1220</v>
      </c>
      <c r="B594" s="81" t="s">
        <v>281</v>
      </c>
      <c r="C594" s="82">
        <v>41917</v>
      </c>
      <c r="D594" s="81" t="s">
        <v>606</v>
      </c>
      <c r="E594" s="77" t="s">
        <v>85</v>
      </c>
      <c r="F594" s="81">
        <v>0</v>
      </c>
      <c r="G594" s="81"/>
      <c r="H594" s="81"/>
      <c r="I594" s="81"/>
      <c r="J594" s="81"/>
      <c r="K594" s="81"/>
      <c r="L594" s="81"/>
      <c r="M594" s="81"/>
      <c r="N594" s="81"/>
    </row>
    <row r="595" spans="1:14">
      <c r="A595" s="81" t="s">
        <v>1220</v>
      </c>
      <c r="B595" s="81" t="s">
        <v>1221</v>
      </c>
      <c r="C595" s="82">
        <v>41914</v>
      </c>
      <c r="D595" s="81" t="s">
        <v>577</v>
      </c>
      <c r="E595" s="77" t="s">
        <v>22</v>
      </c>
      <c r="F595" s="81">
        <v>90</v>
      </c>
      <c r="G595" s="81">
        <v>1</v>
      </c>
      <c r="H595" s="81">
        <v>0</v>
      </c>
      <c r="I595" s="81">
        <v>4</v>
      </c>
      <c r="J595" s="81">
        <v>1</v>
      </c>
      <c r="K595" s="81">
        <v>0</v>
      </c>
      <c r="L595" s="81">
        <v>1</v>
      </c>
      <c r="M595" s="81">
        <v>0</v>
      </c>
      <c r="N595" s="81">
        <v>0</v>
      </c>
    </row>
    <row r="596" spans="1:14">
      <c r="A596" s="81" t="s">
        <v>1220</v>
      </c>
      <c r="B596" s="81" t="s">
        <v>196</v>
      </c>
      <c r="C596" s="82">
        <v>41909</v>
      </c>
      <c r="D596" s="81" t="s">
        <v>606</v>
      </c>
      <c r="E596" s="77" t="s">
        <v>22</v>
      </c>
      <c r="F596" s="81">
        <f>90-79</f>
        <v>11</v>
      </c>
      <c r="G596" s="81">
        <v>0</v>
      </c>
      <c r="H596" s="81">
        <v>0</v>
      </c>
      <c r="I596" s="81">
        <v>1</v>
      </c>
      <c r="J596" s="81">
        <v>0</v>
      </c>
      <c r="K596" s="81">
        <v>0</v>
      </c>
      <c r="L596" s="81">
        <v>0</v>
      </c>
      <c r="M596" s="81">
        <v>0</v>
      </c>
      <c r="N596" s="81">
        <v>0</v>
      </c>
    </row>
    <row r="597" spans="1:14">
      <c r="A597" s="81" t="s">
        <v>1220</v>
      </c>
      <c r="B597" s="81" t="s">
        <v>801</v>
      </c>
      <c r="C597" s="82">
        <v>41905</v>
      </c>
      <c r="D597" s="81" t="s">
        <v>627</v>
      </c>
      <c r="E597" s="77" t="s">
        <v>29</v>
      </c>
      <c r="F597" s="81">
        <v>45</v>
      </c>
      <c r="G597" s="81">
        <v>0</v>
      </c>
      <c r="H597" s="81">
        <v>0</v>
      </c>
      <c r="I597" s="81">
        <v>2</v>
      </c>
      <c r="J597" s="81">
        <v>0</v>
      </c>
      <c r="K597" s="81">
        <v>1</v>
      </c>
      <c r="L597" s="81">
        <v>1</v>
      </c>
      <c r="M597" s="81">
        <v>0</v>
      </c>
      <c r="N597" s="81">
        <v>0</v>
      </c>
    </row>
    <row r="598" spans="1:14">
      <c r="A598" s="81" t="s">
        <v>1220</v>
      </c>
      <c r="B598" s="81" t="s">
        <v>772</v>
      </c>
      <c r="C598" s="82">
        <v>41903</v>
      </c>
      <c r="D598" s="81" t="s">
        <v>606</v>
      </c>
      <c r="E598" s="77" t="s">
        <v>231</v>
      </c>
      <c r="F598" s="81">
        <v>90</v>
      </c>
      <c r="G598" s="81">
        <v>0</v>
      </c>
      <c r="H598" s="81">
        <v>0</v>
      </c>
      <c r="I598" s="81">
        <v>4</v>
      </c>
      <c r="J598" s="81">
        <v>1</v>
      </c>
      <c r="K598" s="81">
        <v>1</v>
      </c>
      <c r="L598" s="81">
        <v>2</v>
      </c>
      <c r="M598" s="81">
        <v>1</v>
      </c>
      <c r="N598" s="81">
        <v>0</v>
      </c>
    </row>
    <row r="599" spans="1:14">
      <c r="A599" s="81" t="s">
        <v>1220</v>
      </c>
      <c r="B599" s="81" t="s">
        <v>250</v>
      </c>
      <c r="C599" s="82">
        <v>41900</v>
      </c>
      <c r="D599" s="81" t="s">
        <v>577</v>
      </c>
      <c r="E599" s="77" t="s">
        <v>103</v>
      </c>
      <c r="F599" s="81">
        <f>90-68</f>
        <v>22</v>
      </c>
      <c r="G599" s="81">
        <v>0</v>
      </c>
      <c r="H599" s="81">
        <v>1</v>
      </c>
      <c r="I599" s="81">
        <v>0</v>
      </c>
      <c r="J599" s="81">
        <v>0</v>
      </c>
      <c r="K599" s="81">
        <v>0</v>
      </c>
      <c r="L599" s="81">
        <v>0</v>
      </c>
      <c r="M599" s="81">
        <v>0</v>
      </c>
      <c r="N599" s="81">
        <v>0</v>
      </c>
    </row>
    <row r="600" spans="1:14">
      <c r="A600" s="81" t="s">
        <v>1220</v>
      </c>
      <c r="B600" s="81" t="s">
        <v>153</v>
      </c>
      <c r="C600" s="82">
        <v>41881</v>
      </c>
      <c r="D600" s="81" t="s">
        <v>606</v>
      </c>
      <c r="E600" s="77" t="s">
        <v>1222</v>
      </c>
      <c r="F600" s="81">
        <f>90-69</f>
        <v>21</v>
      </c>
      <c r="G600" s="81">
        <v>1</v>
      </c>
      <c r="H600" s="81">
        <v>0</v>
      </c>
      <c r="I600" s="81">
        <v>2</v>
      </c>
      <c r="J600" s="81">
        <v>1</v>
      </c>
      <c r="K600" s="81">
        <v>0</v>
      </c>
      <c r="L600" s="81">
        <v>1</v>
      </c>
      <c r="M600" s="81">
        <v>0</v>
      </c>
      <c r="N600" s="81">
        <v>0</v>
      </c>
    </row>
    <row r="601" spans="1:14">
      <c r="A601" s="81" t="s">
        <v>1182</v>
      </c>
      <c r="B601" s="81" t="s">
        <v>720</v>
      </c>
      <c r="C601" s="82">
        <v>41813</v>
      </c>
      <c r="D601" s="81" t="s">
        <v>89</v>
      </c>
      <c r="E601" s="77" t="s">
        <v>416</v>
      </c>
      <c r="F601" s="81">
        <v>0</v>
      </c>
      <c r="G601" s="81"/>
      <c r="H601" s="81"/>
      <c r="I601" s="81"/>
      <c r="J601" s="81"/>
      <c r="K601" s="81"/>
      <c r="L601" s="81"/>
      <c r="M601" s="81"/>
      <c r="N601" s="81"/>
    </row>
    <row r="602" spans="1:14">
      <c r="A602" s="81" t="s">
        <v>1182</v>
      </c>
      <c r="B602" s="81" t="s">
        <v>213</v>
      </c>
      <c r="C602" s="82">
        <v>41808</v>
      </c>
      <c r="D602" s="81" t="s">
        <v>89</v>
      </c>
      <c r="E602" s="77" t="s">
        <v>293</v>
      </c>
      <c r="F602" s="81">
        <v>0</v>
      </c>
      <c r="G602" s="81"/>
      <c r="H602" s="81"/>
      <c r="I602" s="81"/>
      <c r="J602" s="81"/>
      <c r="K602" s="81"/>
      <c r="L602" s="81"/>
      <c r="M602" s="81"/>
      <c r="N602" s="81"/>
    </row>
    <row r="603" spans="1:14">
      <c r="A603" s="81" t="s">
        <v>1182</v>
      </c>
      <c r="B603" s="81" t="s">
        <v>186</v>
      </c>
      <c r="C603" s="82">
        <v>41803</v>
      </c>
      <c r="D603" s="81" t="s">
        <v>89</v>
      </c>
      <c r="E603" s="77" t="s">
        <v>17</v>
      </c>
      <c r="F603" s="81">
        <v>90</v>
      </c>
      <c r="G603" s="81">
        <v>0</v>
      </c>
      <c r="H603" s="81">
        <v>0</v>
      </c>
      <c r="I603" s="81">
        <v>2</v>
      </c>
      <c r="J603" s="81">
        <v>0</v>
      </c>
      <c r="K603" s="81">
        <v>0</v>
      </c>
      <c r="L603" s="81">
        <v>1</v>
      </c>
      <c r="M603" s="81">
        <v>0</v>
      </c>
      <c r="N603" s="81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</hyperlinks>
  <pageMargins left="0.75" right="0.75" top="1" bottom="1" header="0.5" footer="0.5"/>
  <pageSetup paperSize="9" orientation="portrait" horizontalDpi="4294967292" verticalDpi="4294967292"/>
  <drawing r:id="rId60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2"/>
  <sheetViews>
    <sheetView topLeftCell="C1" workbookViewId="0">
      <selection activeCell="A125" sqref="A125:J145"/>
    </sheetView>
  </sheetViews>
  <sheetFormatPr baseColWidth="10" defaultRowHeight="15" x14ac:dyDescent="0"/>
  <cols>
    <col min="2" max="2" width="0" hidden="1" customWidth="1"/>
    <col min="5" max="5" width="0" hidden="1" customWidth="1"/>
    <col min="11" max="14" width="0" hidden="1" customWidth="1"/>
    <col min="24" max="24" width="14" bestFit="1" customWidth="1"/>
    <col min="25" max="25" width="0" hidden="1" customWidth="1"/>
    <col min="29" max="29" width="15.1640625" bestFit="1" customWidth="1"/>
  </cols>
  <sheetData>
    <row r="1" spans="1:29" ht="16" thickBot="1">
      <c r="A1" s="79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80" t="s">
        <v>8</v>
      </c>
      <c r="J1" s="80" t="s">
        <v>9</v>
      </c>
      <c r="K1" s="80" t="s">
        <v>10</v>
      </c>
      <c r="L1" s="80" t="s">
        <v>11</v>
      </c>
      <c r="M1" s="80" t="s">
        <v>12</v>
      </c>
      <c r="N1" s="80" t="s">
        <v>13</v>
      </c>
      <c r="Q1" s="88" t="s">
        <v>1229</v>
      </c>
      <c r="R1" s="86"/>
      <c r="S1" s="114">
        <v>50</v>
      </c>
      <c r="T1" s="114">
        <v>20</v>
      </c>
      <c r="U1" s="114">
        <v>1</v>
      </c>
      <c r="V1" s="114">
        <v>4</v>
      </c>
      <c r="W1" s="86"/>
      <c r="X1" s="86"/>
      <c r="Y1" s="86"/>
      <c r="Z1" s="86"/>
      <c r="AA1" s="86"/>
      <c r="AB1" s="86"/>
      <c r="AC1" s="87"/>
    </row>
    <row r="2" spans="1:29" ht="16" thickBot="1">
      <c r="A2" s="75" t="s">
        <v>14</v>
      </c>
      <c r="B2" s="75" t="s">
        <v>62</v>
      </c>
      <c r="C2" s="76">
        <v>37107</v>
      </c>
      <c r="D2" s="75" t="s">
        <v>16</v>
      </c>
      <c r="E2" s="77" t="s">
        <v>22</v>
      </c>
      <c r="F2" s="75">
        <v>90</v>
      </c>
      <c r="G2" s="75">
        <v>0</v>
      </c>
      <c r="H2" s="75">
        <v>0</v>
      </c>
      <c r="I2" s="75">
        <v>0</v>
      </c>
      <c r="J2" s="75">
        <v>0</v>
      </c>
      <c r="K2" s="75">
        <v>0</v>
      </c>
      <c r="L2" s="75">
        <v>0</v>
      </c>
      <c r="M2" s="75">
        <v>0</v>
      </c>
      <c r="N2" s="75">
        <v>0</v>
      </c>
      <c r="Q2" s="89" t="s">
        <v>432</v>
      </c>
      <c r="R2" s="90" t="s">
        <v>454</v>
      </c>
      <c r="S2" s="90" t="s">
        <v>433</v>
      </c>
      <c r="T2" s="90" t="s">
        <v>434</v>
      </c>
      <c r="U2" s="90" t="s">
        <v>436</v>
      </c>
      <c r="V2" s="90" t="s">
        <v>435</v>
      </c>
      <c r="W2" s="90" t="s">
        <v>453</v>
      </c>
      <c r="X2" s="90" t="s">
        <v>455</v>
      </c>
      <c r="Y2" s="91"/>
      <c r="Z2" s="90" t="s">
        <v>1227</v>
      </c>
      <c r="AA2" s="90" t="s">
        <v>1228</v>
      </c>
      <c r="AB2" s="90" t="s">
        <v>452</v>
      </c>
      <c r="AC2" s="92" t="s">
        <v>1226</v>
      </c>
    </row>
    <row r="3" spans="1:29">
      <c r="A3" s="75" t="s">
        <v>14</v>
      </c>
      <c r="B3" s="75" t="s">
        <v>61</v>
      </c>
      <c r="C3" s="76">
        <v>37114</v>
      </c>
      <c r="D3" s="75" t="s">
        <v>16</v>
      </c>
      <c r="E3" s="77" t="s">
        <v>31</v>
      </c>
      <c r="F3" s="75">
        <v>0</v>
      </c>
      <c r="G3" s="75"/>
      <c r="H3" s="75"/>
      <c r="I3" s="75"/>
      <c r="J3" s="75"/>
      <c r="K3" s="75"/>
      <c r="L3" s="75"/>
      <c r="M3" s="75"/>
      <c r="N3" s="75"/>
      <c r="Q3" s="93" t="s">
        <v>437</v>
      </c>
      <c r="R3" s="94">
        <f>SUMIFS($F$2:F1000,$C$2:C1000,"&gt;="&amp;Z3,$C$2:C1000,"&lt;="&amp;AA3)</f>
        <v>2108</v>
      </c>
      <c r="S3" s="94">
        <f>SUMIFS(G2:G1000,C2:C1000,"&gt;="&amp;Z3,C2:C1000,"&lt;="&amp;AA3)</f>
        <v>7</v>
      </c>
      <c r="T3" s="94">
        <f>SUMIFS($H$2:H1000,$C$2:C1000,"&gt;="&amp;Z3,$C$2:C1000,"&lt;="&amp;AA3)</f>
        <v>0</v>
      </c>
      <c r="U3" s="94">
        <f>SUMIFS($I$2:I1000,$C$2:C1000,"&gt;="&amp;Z3,$C$2:C1000,"&lt;="&amp;AA3)-V3</f>
        <v>0</v>
      </c>
      <c r="V3" s="94">
        <f>SUMIFS($J$2:J1000,$C$2:C1000,"&gt;="&amp;Z3,$C$2:C1000,"&lt;="&amp;AA3)</f>
        <v>0</v>
      </c>
      <c r="W3" s="94">
        <f>COUNTIFS($C$2:C1000,"&gt;="&amp;Z3,$C$2:C1000,"&lt;="&amp;AA3)</f>
        <v>39</v>
      </c>
      <c r="X3" s="106">
        <f>R3/IF(W3=0,1,W3)</f>
        <v>54.051282051282051</v>
      </c>
      <c r="Y3" s="130">
        <f>X3*10</f>
        <v>540.51282051282055</v>
      </c>
      <c r="Z3" s="95">
        <v>37104</v>
      </c>
      <c r="AA3" s="95">
        <v>37437</v>
      </c>
      <c r="AB3" s="94">
        <f t="shared" ref="AB3:AB17" si="0">SUM(S3*$S$1,T3*$T$1,U3*$U$1,V3*$V$1)</f>
        <v>350</v>
      </c>
      <c r="AC3" s="110">
        <f>AB3/10</f>
        <v>35</v>
      </c>
    </row>
    <row r="4" spans="1:29">
      <c r="A4" s="75" t="s">
        <v>14</v>
      </c>
      <c r="B4" s="75" t="s">
        <v>60</v>
      </c>
      <c r="C4" s="76">
        <v>37121</v>
      </c>
      <c r="D4" s="75" t="s">
        <v>16</v>
      </c>
      <c r="E4" s="77" t="s">
        <v>53</v>
      </c>
      <c r="F4" s="75">
        <f>90-46</f>
        <v>44</v>
      </c>
      <c r="G4" s="75">
        <v>0</v>
      </c>
      <c r="H4" s="75">
        <v>0</v>
      </c>
      <c r="I4" s="75">
        <v>0</v>
      </c>
      <c r="J4" s="75">
        <v>0</v>
      </c>
      <c r="K4" s="75">
        <v>0</v>
      </c>
      <c r="L4" s="75">
        <v>0</v>
      </c>
      <c r="M4" s="75">
        <v>0</v>
      </c>
      <c r="N4" s="75">
        <v>0</v>
      </c>
      <c r="Q4" s="96" t="s">
        <v>438</v>
      </c>
      <c r="R4" s="97">
        <f>SUMIFS($F$2:F1001,$C$2:C1001,"&gt;="&amp;Z4,$C$2:C1001,"&lt;="&amp;AA4)</f>
        <v>3649</v>
      </c>
      <c r="S4" s="97">
        <f>SUMIFS($G$2:G1001,$C$2:C1001,"&gt;="&amp;Z4,$C$2:C1001,"&lt;="&amp;AA4)</f>
        <v>14</v>
      </c>
      <c r="T4" s="97">
        <f>SUMIFS($H$2:H1001,$C$2:C1001,"&gt;="&amp;Z4,$C$2:C1001,"&lt;="&amp;AA4)</f>
        <v>6</v>
      </c>
      <c r="U4" s="97">
        <f>SUMIFS($I$2:I1001,$C$2:C1001,"&gt;="&amp;Z4,$C$2:C1001,"&lt;="&amp;AA4)-V4</f>
        <v>46</v>
      </c>
      <c r="V4" s="97">
        <f>SUMIFS($J$2:J1001,$C$2:C1001,"&gt;="&amp;Z4,$C$2:C1001,"&lt;="&amp;AA4)</f>
        <v>78</v>
      </c>
      <c r="W4" s="97">
        <f>COUNTIFS($C$2:C1001,"&gt;="&amp;Z4,$C$2:C1001,"&lt;="&amp;AA4)</f>
        <v>41</v>
      </c>
      <c r="X4" s="107">
        <f>R4/IF(W4=0,1,W4)</f>
        <v>89</v>
      </c>
      <c r="Y4" s="131">
        <f t="shared" ref="Y4:Y17" si="1">X4*10</f>
        <v>890</v>
      </c>
      <c r="Z4" s="98">
        <v>37469</v>
      </c>
      <c r="AA4" s="98">
        <v>37802</v>
      </c>
      <c r="AB4" s="97">
        <f t="shared" si="0"/>
        <v>1178</v>
      </c>
      <c r="AC4" s="111">
        <f t="shared" ref="AC4:AC17" si="2">AB4/10</f>
        <v>117.8</v>
      </c>
    </row>
    <row r="5" spans="1:29">
      <c r="A5" s="75" t="s">
        <v>14</v>
      </c>
      <c r="B5" s="75" t="s">
        <v>57</v>
      </c>
      <c r="C5" s="76">
        <v>37142</v>
      </c>
      <c r="D5" s="75" t="s">
        <v>16</v>
      </c>
      <c r="E5" s="77" t="s">
        <v>53</v>
      </c>
      <c r="F5" s="75">
        <v>0</v>
      </c>
      <c r="G5" s="75"/>
      <c r="H5" s="75"/>
      <c r="I5" s="75"/>
      <c r="J5" s="75"/>
      <c r="K5" s="75"/>
      <c r="L5" s="75"/>
      <c r="M5" s="75"/>
      <c r="N5" s="75"/>
      <c r="Q5" s="99" t="s">
        <v>439</v>
      </c>
      <c r="R5" s="97">
        <f>SUMIFS($F$2:F1002,$C$2:C1002,"&gt;="&amp;Z5,$C$2:C1002,"&lt;="&amp;AA5)</f>
        <v>3631</v>
      </c>
      <c r="S5" s="97">
        <f>SUMIFS($G$2:G1002,$C$2:C1002,"&gt;="&amp;Z5,$C$2:C1002,"&lt;="&amp;AA5)</f>
        <v>25</v>
      </c>
      <c r="T5" s="97">
        <f>SUMIFS($H$2:H1002,$C$2:C1002,"&gt;="&amp;Z5,$C$2:C1002,"&lt;="&amp;AA5)</f>
        <v>5</v>
      </c>
      <c r="U5" s="97">
        <f>SUMIFS($I$2:I1002,$C$2:C1002,"&gt;="&amp;Z5,$C$2:C1002,"&lt;="&amp;AA5)-V5</f>
        <v>39</v>
      </c>
      <c r="V5" s="97">
        <f>SUMIFS($J$2:J1002,$C$2:C1002,"&gt;="&amp;Z5,$C$2:C1002,"&lt;="&amp;AA5)</f>
        <v>60</v>
      </c>
      <c r="W5" s="97">
        <f>COUNTIFS($C$2:C1002,"&gt;="&amp;Z5,$C$2:C1002,"&lt;="&amp;AA5)</f>
        <v>43</v>
      </c>
      <c r="X5" s="107">
        <f>R5/IF(W5=0,1,W5)</f>
        <v>84.441860465116278</v>
      </c>
      <c r="Y5" s="131">
        <f t="shared" si="1"/>
        <v>844.41860465116281</v>
      </c>
      <c r="Z5" s="98">
        <v>37834</v>
      </c>
      <c r="AA5" s="98">
        <v>38168</v>
      </c>
      <c r="AB5" s="97">
        <f t="shared" si="0"/>
        <v>1629</v>
      </c>
      <c r="AC5" s="111">
        <f t="shared" si="2"/>
        <v>162.9</v>
      </c>
    </row>
    <row r="6" spans="1:29">
      <c r="A6" s="75" t="s">
        <v>14</v>
      </c>
      <c r="B6" s="75" t="s">
        <v>56</v>
      </c>
      <c r="C6" s="76">
        <v>37149</v>
      </c>
      <c r="D6" s="75" t="s">
        <v>16</v>
      </c>
      <c r="E6" s="77" t="s">
        <v>22</v>
      </c>
      <c r="F6" s="75">
        <v>90</v>
      </c>
      <c r="G6" s="75">
        <v>1</v>
      </c>
      <c r="H6" s="75">
        <v>0</v>
      </c>
      <c r="I6" s="75">
        <v>0</v>
      </c>
      <c r="J6" s="75">
        <v>0</v>
      </c>
      <c r="K6" s="75">
        <v>0</v>
      </c>
      <c r="L6" s="75">
        <v>0</v>
      </c>
      <c r="M6" s="75">
        <v>0</v>
      </c>
      <c r="N6" s="75">
        <v>0</v>
      </c>
      <c r="Q6" s="96" t="s">
        <v>440</v>
      </c>
      <c r="R6" s="97">
        <f>SUMIFS($F$2:F1003,$C$2:C1003,"&gt;="&amp;Z6,$C$2:C1003,"&lt;="&amp;AA6)</f>
        <v>1689</v>
      </c>
      <c r="S6" s="97">
        <f>SUMIFS($G$2:G1003,$C$2:C1003,"&gt;="&amp;Z6,$C$2:C1003,"&lt;="&amp;AA6)</f>
        <v>7</v>
      </c>
      <c r="T6" s="97">
        <f>SUMIFS($H$2:H1003,$C$2:C1003,"&gt;="&amp;Z6,$C$2:C1003,"&lt;="&amp;AA6)</f>
        <v>3</v>
      </c>
      <c r="U6" s="97">
        <f>SUMIFS($I$2:I1003,$C$2:C1003,"&gt;="&amp;Z6,$C$2:C1003,"&lt;="&amp;AA6)-V6</f>
        <v>15</v>
      </c>
      <c r="V6" s="97">
        <f>SUMIFS($J$2:J1003,$C$2:C1003,"&gt;="&amp;Z6,$C$2:C1003,"&lt;="&amp;AA6)</f>
        <v>23</v>
      </c>
      <c r="W6" s="97">
        <f>COUNTIFS($C$2:C1003,"&gt;="&amp;Z6,$C$2:C1003,"&lt;="&amp;AA6)</f>
        <v>21</v>
      </c>
      <c r="X6" s="107">
        <f>R6/IF(W6=0,1,W6)</f>
        <v>80.428571428571431</v>
      </c>
      <c r="Y6" s="131">
        <f t="shared" si="1"/>
        <v>804.28571428571433</v>
      </c>
      <c r="Z6" s="98">
        <v>38200</v>
      </c>
      <c r="AA6" s="98">
        <v>38533</v>
      </c>
      <c r="AB6" s="97">
        <f t="shared" si="0"/>
        <v>517</v>
      </c>
      <c r="AC6" s="111">
        <f t="shared" si="2"/>
        <v>51.7</v>
      </c>
    </row>
    <row r="7" spans="1:29">
      <c r="A7" s="75" t="s">
        <v>14</v>
      </c>
      <c r="B7" s="75" t="s">
        <v>55</v>
      </c>
      <c r="C7" s="76">
        <v>37155</v>
      </c>
      <c r="D7" s="75" t="s">
        <v>16</v>
      </c>
      <c r="E7" s="77" t="s">
        <v>33</v>
      </c>
      <c r="F7" s="75">
        <v>90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Q7" s="96" t="s">
        <v>441</v>
      </c>
      <c r="R7" s="97">
        <f>SUMIFS($F$2:F1004,$C$2:C1004,"&gt;="&amp;Z7,$C$2:C1004,"&lt;="&amp;AA7)</f>
        <v>675</v>
      </c>
      <c r="S7" s="97">
        <f>SUMIFS($G$2:G1004,$C$2:C1004,"&gt;="&amp;Z7,$C$2:C1004,"&lt;="&amp;AA7)</f>
        <v>1</v>
      </c>
      <c r="T7" s="97">
        <f>SUMIFS($H$2:H1004,$C$2:C1004,"&gt;="&amp;Z7,$C$2:C1004,"&lt;="&amp;AA7)</f>
        <v>0</v>
      </c>
      <c r="U7" s="97">
        <f>SUMIFS($I$2:I1004,$C$2:C1004,"&gt;="&amp;Z7,$C$2:C1004,"&lt;="&amp;AA7)-V7</f>
        <v>8</v>
      </c>
      <c r="V7" s="97">
        <f>SUMIFS($J$2:J1004,$C$2:C1004,"&gt;="&amp;Z7,$C$2:C1004,"&lt;="&amp;AA7)</f>
        <v>4</v>
      </c>
      <c r="W7" s="97">
        <f>COUNTIFS($C$2:C1004,"&gt;="&amp;Z7,$C$2:C1004,"&lt;="&amp;AA7)</f>
        <v>9</v>
      </c>
      <c r="X7" s="107">
        <f t="shared" ref="X7:X17" si="3">R7/IF(W7=0,1,W7)</f>
        <v>75</v>
      </c>
      <c r="Y7" s="131">
        <f t="shared" si="1"/>
        <v>750</v>
      </c>
      <c r="Z7" s="98">
        <v>38565</v>
      </c>
      <c r="AA7" s="98">
        <v>38898</v>
      </c>
      <c r="AB7" s="97">
        <f t="shared" si="0"/>
        <v>74</v>
      </c>
      <c r="AC7" s="111">
        <f t="shared" si="2"/>
        <v>7.4</v>
      </c>
    </row>
    <row r="8" spans="1:29">
      <c r="A8" s="75" t="s">
        <v>14</v>
      </c>
      <c r="B8" s="75" t="s">
        <v>54</v>
      </c>
      <c r="C8" s="76">
        <v>37164</v>
      </c>
      <c r="D8" s="75" t="s">
        <v>16</v>
      </c>
      <c r="E8" s="77" t="s">
        <v>17</v>
      </c>
      <c r="F8" s="75">
        <v>0</v>
      </c>
      <c r="G8" s="75"/>
      <c r="H8" s="75"/>
      <c r="I8" s="75"/>
      <c r="J8" s="75"/>
      <c r="K8" s="75"/>
      <c r="L8" s="75"/>
      <c r="M8" s="75"/>
      <c r="N8" s="75"/>
      <c r="Q8" s="96" t="s">
        <v>442</v>
      </c>
      <c r="R8" s="97">
        <f>SUMIFS($F$2:F1005,$C$2:C1005,"&gt;="&amp;Z8,$C$2:C1005,"&lt;="&amp;AA8)</f>
        <v>3698</v>
      </c>
      <c r="S8" s="97">
        <f>SUMIFS($G$2:G1005,$C$2:C1005,"&gt;="&amp;Z8,$C$2:C1005,"&lt;="&amp;AA8)</f>
        <v>15</v>
      </c>
      <c r="T8" s="97">
        <f>SUMIFS($H$2:H1005,$C$2:C1005,"&gt;="&amp;Z8,$C$2:C1005,"&lt;="&amp;AA8)</f>
        <v>7</v>
      </c>
      <c r="U8" s="97">
        <f>SUMIFS($I$2:I1005,$C$2:C1005,"&gt;="&amp;Z8,$C$2:C1005,"&lt;="&amp;AA8)-V8</f>
        <v>44</v>
      </c>
      <c r="V8" s="97">
        <f>SUMIFS($J$2:J1005,$C$2:C1005,"&gt;="&amp;Z8,$C$2:C1005,"&lt;="&amp;AA8)</f>
        <v>54</v>
      </c>
      <c r="W8" s="97">
        <f>COUNTIFS($C$2:C1005,"&gt;="&amp;Z8,$C$2:C1005,"&lt;="&amp;AA8)</f>
        <v>45</v>
      </c>
      <c r="X8" s="107">
        <f t="shared" si="3"/>
        <v>82.177777777777777</v>
      </c>
      <c r="Y8" s="131">
        <f t="shared" si="1"/>
        <v>821.77777777777783</v>
      </c>
      <c r="Z8" s="98">
        <v>38930</v>
      </c>
      <c r="AA8" s="98">
        <v>39263</v>
      </c>
      <c r="AB8" s="97">
        <f t="shared" si="0"/>
        <v>1150</v>
      </c>
      <c r="AC8" s="111">
        <f t="shared" si="2"/>
        <v>115</v>
      </c>
    </row>
    <row r="9" spans="1:29">
      <c r="A9" s="75" t="s">
        <v>14</v>
      </c>
      <c r="B9" s="75" t="s">
        <v>50</v>
      </c>
      <c r="C9" s="76">
        <v>37182</v>
      </c>
      <c r="D9" s="75" t="s">
        <v>42</v>
      </c>
      <c r="E9" s="77" t="s">
        <v>51</v>
      </c>
      <c r="F9" s="75">
        <v>90</v>
      </c>
      <c r="G9" s="75">
        <v>1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Q9" s="96" t="s">
        <v>443</v>
      </c>
      <c r="R9" s="97">
        <f>SUMIFS($F$2:F1006,$C$2:C1006,"&gt;="&amp;Z9,$C$2:C1006,"&lt;="&amp;AA9)</f>
        <v>3731</v>
      </c>
      <c r="S9" s="97">
        <f>SUMIFS($G$2:G1006,$C$2:C1006,"&gt;="&amp;Z9,$C$2:C1006,"&lt;="&amp;AA9)</f>
        <v>14</v>
      </c>
      <c r="T9" s="97">
        <f>SUMIFS($H$2:H1006,$C$2:C1006,"&gt;="&amp;Z9,$C$2:C1006,"&lt;="&amp;AA9)</f>
        <v>12</v>
      </c>
      <c r="U9" s="97">
        <f>SUMIFS($I$2:I1006,$C$2:C1006,"&gt;="&amp;Z9,$C$2:C1006,"&lt;="&amp;AA9)-V9</f>
        <v>42</v>
      </c>
      <c r="V9" s="97">
        <f>SUMIFS($J$2:J1006,$C$2:C1006,"&gt;="&amp;Z9,$C$2:C1006,"&lt;="&amp;AA9)</f>
        <v>69</v>
      </c>
      <c r="W9" s="97">
        <f>COUNTIFS($C$2:C1006,"&gt;="&amp;Z9,$C$2:C1006,"&lt;="&amp;AA9)</f>
        <v>60</v>
      </c>
      <c r="X9" s="107">
        <f t="shared" si="3"/>
        <v>62.18333333333333</v>
      </c>
      <c r="Y9" s="131">
        <f t="shared" si="1"/>
        <v>621.83333333333326</v>
      </c>
      <c r="Z9" s="98">
        <v>39295</v>
      </c>
      <c r="AA9" s="98">
        <v>39629</v>
      </c>
      <c r="AB9" s="97">
        <f t="shared" si="0"/>
        <v>1258</v>
      </c>
      <c r="AC9" s="111">
        <f t="shared" si="2"/>
        <v>125.8</v>
      </c>
    </row>
    <row r="10" spans="1:29">
      <c r="A10" s="75" t="s">
        <v>14</v>
      </c>
      <c r="B10" s="75" t="s">
        <v>49</v>
      </c>
      <c r="C10" s="76">
        <v>37185</v>
      </c>
      <c r="D10" s="75" t="s">
        <v>16</v>
      </c>
      <c r="E10" s="77" t="s">
        <v>38</v>
      </c>
      <c r="F10" s="75">
        <v>0</v>
      </c>
      <c r="G10" s="75"/>
      <c r="H10" s="75"/>
      <c r="I10" s="75"/>
      <c r="J10" s="75"/>
      <c r="K10" s="75"/>
      <c r="L10" s="75"/>
      <c r="M10" s="75"/>
      <c r="N10" s="75"/>
      <c r="Q10" s="96" t="s">
        <v>444</v>
      </c>
      <c r="R10" s="97">
        <f>SUMIFS($F$2:F1007,$C$2:C1007,"&gt;="&amp;Z10,$C$2:C1007,"&lt;="&amp;AA10)</f>
        <v>4431</v>
      </c>
      <c r="S10" s="97">
        <f>SUMIFS($G$2:G1007,$C$2:C1007,"&gt;="&amp;Z10,$C$2:C1007,"&lt;="&amp;AA10)</f>
        <v>26</v>
      </c>
      <c r="T10" s="97">
        <f>SUMIFS($H$2:H1007,$C$2:C1007,"&gt;="&amp;Z10,$C$2:C1007,"&lt;="&amp;AA10)</f>
        <v>5</v>
      </c>
      <c r="U10" s="97">
        <f>SUMIFS($I$2:I1007,$C$2:C1007,"&gt;="&amp;Z10,$C$2:C1007,"&lt;="&amp;AA10)-V10</f>
        <v>84</v>
      </c>
      <c r="V10" s="97">
        <f>SUMIFS($J$2:J1007,$C$2:C1007,"&gt;="&amp;Z10,$C$2:C1007,"&lt;="&amp;AA10)</f>
        <v>66</v>
      </c>
      <c r="W10" s="97">
        <f>COUNTIFS($C$2:C1007,"&gt;="&amp;Z10,$C$2:C1007,"&lt;="&amp;AA10)</f>
        <v>61</v>
      </c>
      <c r="X10" s="107">
        <f t="shared" si="3"/>
        <v>72.639344262295083</v>
      </c>
      <c r="Y10" s="131">
        <f t="shared" si="1"/>
        <v>726.39344262295083</v>
      </c>
      <c r="Z10" s="98">
        <v>39661</v>
      </c>
      <c r="AA10" s="98">
        <v>39994</v>
      </c>
      <c r="AB10" s="97">
        <f t="shared" si="0"/>
        <v>1748</v>
      </c>
      <c r="AC10" s="111">
        <f t="shared" si="2"/>
        <v>174.8</v>
      </c>
    </row>
    <row r="11" spans="1:29">
      <c r="A11" s="75" t="s">
        <v>14</v>
      </c>
      <c r="B11" s="75" t="s">
        <v>48</v>
      </c>
      <c r="C11" s="76">
        <v>37191</v>
      </c>
      <c r="D11" s="75" t="s">
        <v>16</v>
      </c>
      <c r="E11" s="77" t="s">
        <v>31</v>
      </c>
      <c r="F11" s="75">
        <v>0</v>
      </c>
      <c r="G11" s="75"/>
      <c r="H11" s="75"/>
      <c r="I11" s="75"/>
      <c r="J11" s="75"/>
      <c r="K11" s="75"/>
      <c r="L11" s="75"/>
      <c r="M11" s="75"/>
      <c r="N11" s="75"/>
      <c r="Q11" s="96" t="s">
        <v>445</v>
      </c>
      <c r="R11" s="97">
        <f>SUMIFS($F$2:F1008,$C$2:C1008,"&gt;="&amp;Z11,$C$2:C1008,"&lt;="&amp;AA11)</f>
        <v>4506</v>
      </c>
      <c r="S11" s="97">
        <f>SUMIFS($G$2:G1008,$C$2:C1008,"&gt;="&amp;Z11,$C$2:C1008,"&lt;="&amp;AA11)</f>
        <v>17</v>
      </c>
      <c r="T11" s="97">
        <f>SUMIFS($H$2:H1008,$C$2:C1008,"&gt;="&amp;Z11,$C$2:C1008,"&lt;="&amp;AA11)</f>
        <v>8</v>
      </c>
      <c r="U11" s="97">
        <f>SUMIFS($I$2:I1008,$C$2:C1008,"&gt;="&amp;Z11,$C$2:C1008,"&lt;="&amp;AA11)-V11</f>
        <v>87</v>
      </c>
      <c r="V11" s="97">
        <f>SUMIFS($J$2:J1008,$C$2:C1008,"&gt;="&amp;Z11,$C$2:C1008,"&lt;="&amp;AA11)</f>
        <v>81</v>
      </c>
      <c r="W11" s="97">
        <f>COUNTIFS($C$2:C1008,"&gt;="&amp;Z11,$C$2:C1008,"&lt;="&amp;AA11)</f>
        <v>60</v>
      </c>
      <c r="X11" s="107">
        <f t="shared" si="3"/>
        <v>75.099999999999994</v>
      </c>
      <c r="Y11" s="131">
        <f t="shared" si="1"/>
        <v>751</v>
      </c>
      <c r="Z11" s="98">
        <v>40026</v>
      </c>
      <c r="AA11" s="98">
        <v>40359</v>
      </c>
      <c r="AB11" s="97">
        <f t="shared" si="0"/>
        <v>1421</v>
      </c>
      <c r="AC11" s="111">
        <f t="shared" si="2"/>
        <v>142.1</v>
      </c>
    </row>
    <row r="12" spans="1:29">
      <c r="A12" s="75" t="s">
        <v>14</v>
      </c>
      <c r="B12" s="75" t="s">
        <v>47</v>
      </c>
      <c r="C12" s="76">
        <v>37199</v>
      </c>
      <c r="D12" s="75" t="s">
        <v>16</v>
      </c>
      <c r="E12" s="77" t="s">
        <v>17</v>
      </c>
      <c r="F12" s="75">
        <v>0</v>
      </c>
      <c r="G12" s="75"/>
      <c r="H12" s="75"/>
      <c r="I12" s="75"/>
      <c r="J12" s="75"/>
      <c r="K12" s="75"/>
      <c r="L12" s="75"/>
      <c r="M12" s="75"/>
      <c r="N12" s="75"/>
      <c r="Q12" s="96" t="s">
        <v>446</v>
      </c>
      <c r="R12" s="97">
        <f>SUMIFS($F$2:F1009,$C$2:C1009,"&gt;="&amp;Z12,$C$2:C1009,"&lt;="&amp;AA12)</f>
        <v>3271</v>
      </c>
      <c r="S12" s="97">
        <f>SUMIFS($G$2:G1009,$C$2:C1009,"&gt;="&amp;Z12,$C$2:C1009,"&lt;="&amp;AA12)</f>
        <v>16</v>
      </c>
      <c r="T12" s="97">
        <f>SUMIFS($H$2:H1009,$C$2:C1009,"&gt;="&amp;Z12,$C$2:C1009,"&lt;="&amp;AA12)</f>
        <v>5</v>
      </c>
      <c r="U12" s="97">
        <f>SUMIFS($I$2:I1009,$C$2:C1009,"&gt;="&amp;Z12,$C$2:C1009,"&lt;="&amp;AA12)-V12</f>
        <v>76</v>
      </c>
      <c r="V12" s="97">
        <f>SUMIFS($J$2:J1009,$C$2:C1009,"&gt;="&amp;Z12,$C$2:C1009,"&lt;="&amp;AA12)</f>
        <v>44</v>
      </c>
      <c r="W12" s="97">
        <f>COUNTIFS($C$2:C1009,"&gt;="&amp;Z12,$C$2:C1009,"&lt;="&amp;AA12)</f>
        <v>50</v>
      </c>
      <c r="X12" s="107">
        <f t="shared" si="3"/>
        <v>65.42</v>
      </c>
      <c r="Y12" s="131">
        <f t="shared" si="1"/>
        <v>654.20000000000005</v>
      </c>
      <c r="Z12" s="98">
        <v>40391</v>
      </c>
      <c r="AA12" s="98">
        <v>40724</v>
      </c>
      <c r="AB12" s="97">
        <f t="shared" si="0"/>
        <v>1152</v>
      </c>
      <c r="AC12" s="111">
        <f t="shared" si="2"/>
        <v>115.2</v>
      </c>
    </row>
    <row r="13" spans="1:29">
      <c r="A13" s="75" t="s">
        <v>756</v>
      </c>
      <c r="B13" s="75" t="s">
        <v>1173</v>
      </c>
      <c r="C13" s="76">
        <v>37206</v>
      </c>
      <c r="D13" s="75" t="s">
        <v>78</v>
      </c>
      <c r="E13" s="77" t="s">
        <v>22</v>
      </c>
      <c r="F13" s="75">
        <f>90-66</f>
        <v>24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Q13" s="96" t="s">
        <v>447</v>
      </c>
      <c r="R13" s="97">
        <f>SUMIFS($F$2:F1010,$C$2:C1010,"&gt;="&amp;Z13,$C$2:C1010,"&lt;="&amp;AA13)</f>
        <v>731</v>
      </c>
      <c r="S13" s="97">
        <f>SUMIFS($G$2:G1010,$C$2:C1010,"&gt;="&amp;Z13,$C$2:C1010,"&lt;="&amp;AA13)</f>
        <v>1</v>
      </c>
      <c r="T13" s="97">
        <f>SUMIFS($H$2:H1010,$C$2:C1010,"&gt;="&amp;Z13,$C$2:C1010,"&lt;="&amp;AA13)</f>
        <v>1</v>
      </c>
      <c r="U13" s="97">
        <f>SUMIFS($I$2:I1010,$C$2:C1010,"&gt;="&amp;Z13,$C$2:C1010,"&lt;="&amp;AA13)-V13</f>
        <v>12</v>
      </c>
      <c r="V13" s="97">
        <f>SUMIFS($J$2:J1010,$C$2:C1010,"&gt;="&amp;Z13,$C$2:C1010,"&lt;="&amp;AA13)</f>
        <v>10</v>
      </c>
      <c r="W13" s="97">
        <f>COUNTIFS($C$2:C1010,"&gt;="&amp;Z13,$C$2:C1010,"&lt;="&amp;AA13)</f>
        <v>16</v>
      </c>
      <c r="X13" s="107">
        <f t="shared" si="3"/>
        <v>45.6875</v>
      </c>
      <c r="Y13" s="131">
        <f t="shared" si="1"/>
        <v>456.875</v>
      </c>
      <c r="Z13" s="98">
        <v>40756</v>
      </c>
      <c r="AA13" s="98">
        <v>41090</v>
      </c>
      <c r="AB13" s="97">
        <f t="shared" si="0"/>
        <v>122</v>
      </c>
      <c r="AC13" s="111">
        <f t="shared" si="2"/>
        <v>12.2</v>
      </c>
    </row>
    <row r="14" spans="1:29">
      <c r="A14" s="75" t="s">
        <v>14</v>
      </c>
      <c r="B14" s="75" t="s">
        <v>46</v>
      </c>
      <c r="C14" s="76">
        <v>37212</v>
      </c>
      <c r="D14" s="75" t="s">
        <v>16</v>
      </c>
      <c r="E14" s="77" t="s">
        <v>22</v>
      </c>
      <c r="F14" s="75">
        <v>90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Q14" s="96" t="s">
        <v>448</v>
      </c>
      <c r="R14" s="97">
        <f>SUMIFS($F$2:F1011,$C$2:C1011,"&gt;="&amp;Z14,$C$2:C1011,"&lt;="&amp;AA14)</f>
        <v>48</v>
      </c>
      <c r="S14" s="97">
        <f>SUMIFS($G$2:G1011,$C$2:C1011,"&gt;="&amp;Z14,$C$2:C1011,"&lt;="&amp;AA14)</f>
        <v>0</v>
      </c>
      <c r="T14" s="97">
        <f>SUMIFS($H$2:H1011,$C$2:C1011,"&gt;="&amp;Z14,$C$2:C1011,"&lt;="&amp;AA14)</f>
        <v>0</v>
      </c>
      <c r="U14" s="97">
        <f>SUMIFS($I$2:I1011,$C$2:C1011,"&gt;="&amp;Z14,$C$2:C1011,"&lt;="&amp;AA14)-V14</f>
        <v>1</v>
      </c>
      <c r="V14" s="97">
        <f>SUMIFS($J$2:J1011,$C$2:C1011,"&gt;="&amp;Z14,$C$2:C1011,"&lt;="&amp;AA14)</f>
        <v>0</v>
      </c>
      <c r="W14" s="97">
        <f>COUNTIFS($C$2:C1011,"&gt;="&amp;Z14,$C$2:C1011,"&lt;="&amp;AA14)</f>
        <v>10</v>
      </c>
      <c r="X14" s="107">
        <f t="shared" si="3"/>
        <v>4.8</v>
      </c>
      <c r="Y14" s="131">
        <f t="shared" si="1"/>
        <v>48</v>
      </c>
      <c r="Z14" s="98">
        <v>41122</v>
      </c>
      <c r="AA14" s="98">
        <v>41455</v>
      </c>
      <c r="AB14" s="97">
        <f t="shared" si="0"/>
        <v>1</v>
      </c>
      <c r="AC14" s="111">
        <f t="shared" si="2"/>
        <v>0.1</v>
      </c>
    </row>
    <row r="15" spans="1:29">
      <c r="A15" s="75" t="s">
        <v>14</v>
      </c>
      <c r="B15" s="75" t="s">
        <v>41</v>
      </c>
      <c r="C15" s="76">
        <v>37231</v>
      </c>
      <c r="D15" s="75" t="s">
        <v>42</v>
      </c>
      <c r="E15" s="77" t="s">
        <v>33</v>
      </c>
      <c r="F15" s="75">
        <f>90-63</f>
        <v>27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1</v>
      </c>
      <c r="N15" s="75">
        <v>0</v>
      </c>
      <c r="Q15" s="96" t="s">
        <v>449</v>
      </c>
      <c r="R15" s="97">
        <f>SUMIFS($F$2:F1012,$C$2:C1012,"&gt;="&amp;Z15,$C$2:C1012,"&lt;="&amp;AA15)</f>
        <v>849</v>
      </c>
      <c r="S15" s="97">
        <f>SUMIFS($G$2:G1012,$C$2:C1012,"&gt;="&amp;Z15,$C$2:C1012,"&lt;="&amp;AA15)</f>
        <v>2</v>
      </c>
      <c r="T15" s="97">
        <f>SUMIFS($H$2:H1012,$C$2:C1012,"&gt;="&amp;Z15,$C$2:C1012,"&lt;="&amp;AA15)</f>
        <v>0</v>
      </c>
      <c r="U15" s="97">
        <f>SUMIFS($I$2:I1012,$C$2:C1012,"&gt;="&amp;Z15,$C$2:C1012,"&lt;="&amp;AA15)-V15</f>
        <v>9</v>
      </c>
      <c r="V15" s="97">
        <f>SUMIFS($J$2:J1012,$C$2:C1012,"&gt;="&amp;Z15,$C$2:C1012,"&lt;="&amp;AA15)</f>
        <v>6</v>
      </c>
      <c r="W15" s="97">
        <f>COUNTIFS($C$2:C1012,"&gt;="&amp;Z15,$C$2:C1012,"&lt;="&amp;AA15)</f>
        <v>13</v>
      </c>
      <c r="X15" s="107">
        <f t="shared" si="3"/>
        <v>65.307692307692307</v>
      </c>
      <c r="Y15" s="131">
        <f t="shared" si="1"/>
        <v>653.07692307692309</v>
      </c>
      <c r="Z15" s="98">
        <v>41487</v>
      </c>
      <c r="AA15" s="98">
        <v>41820</v>
      </c>
      <c r="AB15" s="97">
        <f t="shared" si="0"/>
        <v>133</v>
      </c>
      <c r="AC15" s="111">
        <f t="shared" si="2"/>
        <v>13.3</v>
      </c>
    </row>
    <row r="16" spans="1:29">
      <c r="A16" s="75" t="s">
        <v>14</v>
      </c>
      <c r="B16" s="75" t="s">
        <v>933</v>
      </c>
      <c r="C16" s="76">
        <v>37234</v>
      </c>
      <c r="D16" s="75" t="s">
        <v>16</v>
      </c>
      <c r="E16" s="77" t="s">
        <v>82</v>
      </c>
      <c r="F16" s="75">
        <v>86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Q16" s="120" t="s">
        <v>450</v>
      </c>
      <c r="R16" s="121">
        <f>SUMIFS($F$2:F1013,$C$2:C1013,"&gt;="&amp;Z16,$C$2:C1013,"&lt;="&amp;AA16)</f>
        <v>0</v>
      </c>
      <c r="S16" s="121">
        <f>SUMIFS($G$2:G1013,$C$2:C1013,"&gt;="&amp;Z16,$C$2:C1013,"&lt;="&amp;AA16)</f>
        <v>0</v>
      </c>
      <c r="T16" s="121">
        <f>SUMIFS($H$2:H1013,$C$2:C1013,"&gt;="&amp;Z16,$C$2:C1013,"&lt;="&amp;AA16)</f>
        <v>0</v>
      </c>
      <c r="U16" s="121">
        <f>SUMIFS($I$2:I1013,$C$2:C1013,"&gt;="&amp;Z16,$C$2:C1013,"&lt;="&amp;AA16)-V16</f>
        <v>0</v>
      </c>
      <c r="V16" s="121">
        <f>SUMIFS($J$2:J1013,$C$2:C1013,"&gt;="&amp;Z16,$C$2:C1013,"&lt;="&amp;AA16)</f>
        <v>0</v>
      </c>
      <c r="W16" s="121">
        <f>COUNTIFS($C$2:C1013,"&gt;="&amp;Z16,$C$2:C1013,"&lt;="&amp;AA16)</f>
        <v>0</v>
      </c>
      <c r="X16" s="122">
        <f t="shared" si="3"/>
        <v>0</v>
      </c>
      <c r="Y16" s="122">
        <f t="shared" si="1"/>
        <v>0</v>
      </c>
      <c r="Z16" s="123">
        <v>41852</v>
      </c>
      <c r="AA16" s="123">
        <v>42185</v>
      </c>
      <c r="AB16" s="121">
        <f t="shared" si="0"/>
        <v>0</v>
      </c>
      <c r="AC16" s="124">
        <f t="shared" si="2"/>
        <v>0</v>
      </c>
    </row>
    <row r="17" spans="1:29" ht="16" thickBot="1">
      <c r="A17" s="75" t="s">
        <v>1145</v>
      </c>
      <c r="B17" s="75" t="s">
        <v>605</v>
      </c>
      <c r="C17" s="76">
        <v>37251</v>
      </c>
      <c r="D17" s="75" t="s">
        <v>606</v>
      </c>
      <c r="E17" s="77" t="s">
        <v>38</v>
      </c>
      <c r="F17" s="75">
        <f>90-68</f>
        <v>22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Q17" s="125" t="s">
        <v>451</v>
      </c>
      <c r="R17" s="126">
        <f>SUMIFS($F$2:F1014,$C$2:C1014,"&gt;="&amp;Z17,$C$2:C1014,"&lt;="&amp;AA17)</f>
        <v>0</v>
      </c>
      <c r="S17" s="126">
        <f>SUMIFS($G$2:G1014,$C$2:C1014,"&gt;="&amp;Z17,$C$2:C1014,"&lt;="&amp;AA17)</f>
        <v>0</v>
      </c>
      <c r="T17" s="126">
        <f>SUMIFS($H$2:H1014,$C$2:C1014,"&gt;="&amp;Z17,$C$2:C1014,"&lt;="&amp;AA17)</f>
        <v>0</v>
      </c>
      <c r="U17" s="126">
        <f>SUMIFS($I$2:I1014,$C$2:C1014,"&gt;="&amp;Z17,$C$2:C1014,"&lt;="&amp;AA17)-V17</f>
        <v>0</v>
      </c>
      <c r="V17" s="126">
        <f>SUMIFS($J$2:J1014,$C$2:C1014,"&gt;="&amp;Z17,$C$2:C1014,"&lt;="&amp;AA17)</f>
        <v>0</v>
      </c>
      <c r="W17" s="126">
        <f>COUNTIFS($C$2:C1014,"&gt;="&amp;Z17,$C$2:C1014,"&lt;="&amp;AA17)</f>
        <v>0</v>
      </c>
      <c r="X17" s="127">
        <f t="shared" si="3"/>
        <v>0</v>
      </c>
      <c r="Y17" s="127">
        <f t="shared" si="1"/>
        <v>0</v>
      </c>
      <c r="Z17" s="128">
        <v>42217</v>
      </c>
      <c r="AA17" s="128">
        <v>42551</v>
      </c>
      <c r="AB17" s="126">
        <f t="shared" si="0"/>
        <v>0</v>
      </c>
      <c r="AC17" s="129">
        <f t="shared" si="2"/>
        <v>0</v>
      </c>
    </row>
    <row r="18" spans="1:29">
      <c r="A18" s="75" t="s">
        <v>1145</v>
      </c>
      <c r="B18" s="75" t="s">
        <v>662</v>
      </c>
      <c r="C18" s="76">
        <v>37254</v>
      </c>
      <c r="D18" s="75" t="s">
        <v>606</v>
      </c>
      <c r="E18" s="77" t="s">
        <v>22</v>
      </c>
      <c r="F18" s="75">
        <v>90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</row>
    <row r="19" spans="1:29">
      <c r="A19" s="75" t="s">
        <v>1145</v>
      </c>
      <c r="B19" s="75" t="s">
        <v>637</v>
      </c>
      <c r="C19" s="76">
        <v>37257</v>
      </c>
      <c r="D19" s="75" t="s">
        <v>606</v>
      </c>
      <c r="E19" s="77" t="s">
        <v>22</v>
      </c>
      <c r="F19" s="75">
        <f>90-67</f>
        <v>23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</row>
    <row r="20" spans="1:29">
      <c r="A20" s="75" t="s">
        <v>1145</v>
      </c>
      <c r="B20" s="75" t="s">
        <v>631</v>
      </c>
      <c r="C20" s="76">
        <v>37261</v>
      </c>
      <c r="D20" s="75" t="s">
        <v>604</v>
      </c>
      <c r="E20" s="77" t="s">
        <v>59</v>
      </c>
      <c r="F20" s="75">
        <v>90</v>
      </c>
      <c r="G20" s="75">
        <v>1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</row>
    <row r="21" spans="1:29">
      <c r="A21" s="75" t="s">
        <v>1145</v>
      </c>
      <c r="B21" s="75" t="s">
        <v>634</v>
      </c>
      <c r="C21" s="76">
        <v>37265</v>
      </c>
      <c r="D21" s="75" t="s">
        <v>606</v>
      </c>
      <c r="E21" s="77" t="s">
        <v>158</v>
      </c>
      <c r="F21" s="75">
        <v>90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</row>
    <row r="22" spans="1:29">
      <c r="A22" s="75" t="s">
        <v>1145</v>
      </c>
      <c r="B22" s="75" t="s">
        <v>502</v>
      </c>
      <c r="C22" s="76">
        <v>37269</v>
      </c>
      <c r="D22" s="75" t="s">
        <v>606</v>
      </c>
      <c r="E22" s="77" t="s">
        <v>22</v>
      </c>
      <c r="F22" s="75">
        <v>85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</row>
    <row r="23" spans="1:29">
      <c r="A23" s="75" t="s">
        <v>1145</v>
      </c>
      <c r="B23" s="75" t="s">
        <v>620</v>
      </c>
      <c r="C23" s="76">
        <v>37275</v>
      </c>
      <c r="D23" s="75" t="s">
        <v>606</v>
      </c>
      <c r="E23" s="77" t="s">
        <v>22</v>
      </c>
      <c r="F23" s="75">
        <f>90-59</f>
        <v>31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</row>
    <row r="24" spans="1:29">
      <c r="A24" s="75" t="s">
        <v>1145</v>
      </c>
      <c r="B24" s="75" t="s">
        <v>281</v>
      </c>
      <c r="C24" s="76">
        <v>37278</v>
      </c>
      <c r="D24" s="75" t="s">
        <v>606</v>
      </c>
      <c r="E24" s="77" t="s">
        <v>24</v>
      </c>
      <c r="F24" s="75">
        <f>90-77</f>
        <v>13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</row>
    <row r="25" spans="1:29">
      <c r="A25" s="75" t="s">
        <v>1145</v>
      </c>
      <c r="B25" s="75" t="s">
        <v>502</v>
      </c>
      <c r="C25" s="76">
        <v>37283</v>
      </c>
      <c r="D25" s="75" t="s">
        <v>604</v>
      </c>
      <c r="E25" s="77" t="s">
        <v>17</v>
      </c>
      <c r="F25" s="75">
        <v>45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</row>
    <row r="26" spans="1:29">
      <c r="A26" s="75" t="s">
        <v>1145</v>
      </c>
      <c r="B26" s="75" t="s">
        <v>608</v>
      </c>
      <c r="C26" s="76">
        <v>37286</v>
      </c>
      <c r="D26" s="75" t="s">
        <v>606</v>
      </c>
      <c r="E26" s="77" t="s">
        <v>31</v>
      </c>
      <c r="F26" s="75">
        <v>90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</row>
    <row r="27" spans="1:29">
      <c r="A27" s="75" t="s">
        <v>1145</v>
      </c>
      <c r="B27" s="75" t="s">
        <v>630</v>
      </c>
      <c r="C27" s="76">
        <v>37290</v>
      </c>
      <c r="D27" s="75" t="s">
        <v>606</v>
      </c>
      <c r="E27" s="77" t="s">
        <v>95</v>
      </c>
      <c r="F27" s="75">
        <v>0</v>
      </c>
      <c r="G27" s="75"/>
      <c r="H27" s="75"/>
      <c r="I27" s="75"/>
      <c r="J27" s="75"/>
      <c r="K27" s="75"/>
      <c r="L27" s="75"/>
      <c r="M27" s="75"/>
      <c r="N27" s="75"/>
    </row>
    <row r="28" spans="1:29">
      <c r="A28" s="75" t="s">
        <v>1145</v>
      </c>
      <c r="B28" s="75" t="s">
        <v>763</v>
      </c>
      <c r="C28" s="76">
        <v>37296</v>
      </c>
      <c r="D28" s="75" t="s">
        <v>606</v>
      </c>
      <c r="E28" s="77" t="s">
        <v>192</v>
      </c>
      <c r="F28" s="75">
        <f>90-73</f>
        <v>17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</row>
    <row r="29" spans="1:29">
      <c r="A29" s="75" t="s">
        <v>1145</v>
      </c>
      <c r="B29" s="75" t="s">
        <v>623</v>
      </c>
      <c r="C29" s="76">
        <v>37310</v>
      </c>
      <c r="D29" s="75" t="s">
        <v>606</v>
      </c>
      <c r="E29" s="77" t="s">
        <v>22</v>
      </c>
      <c r="F29" s="75">
        <v>90</v>
      </c>
      <c r="G29" s="75">
        <v>1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</row>
    <row r="30" spans="1:29">
      <c r="A30" s="75" t="s">
        <v>1145</v>
      </c>
      <c r="B30" s="75" t="s">
        <v>614</v>
      </c>
      <c r="C30" s="76">
        <v>37317</v>
      </c>
      <c r="D30" s="75" t="s">
        <v>606</v>
      </c>
      <c r="E30" s="77" t="s">
        <v>82</v>
      </c>
      <c r="F30" s="75">
        <v>80</v>
      </c>
      <c r="G30" s="75">
        <v>1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</row>
    <row r="31" spans="1:29">
      <c r="A31" s="75" t="s">
        <v>1145</v>
      </c>
      <c r="B31" s="75" t="s">
        <v>639</v>
      </c>
      <c r="C31" s="76">
        <v>37321</v>
      </c>
      <c r="D31" s="75" t="s">
        <v>606</v>
      </c>
      <c r="E31" s="77" t="s">
        <v>59</v>
      </c>
      <c r="F31" s="75">
        <v>90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</row>
    <row r="32" spans="1:29">
      <c r="A32" s="75" t="s">
        <v>1145</v>
      </c>
      <c r="B32" s="75" t="s">
        <v>1009</v>
      </c>
      <c r="C32" s="76">
        <v>37331</v>
      </c>
      <c r="D32" s="75" t="s">
        <v>606</v>
      </c>
      <c r="E32" s="77" t="s">
        <v>38</v>
      </c>
      <c r="F32" s="75">
        <v>90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</row>
    <row r="33" spans="1:14">
      <c r="A33" s="75" t="s">
        <v>1145</v>
      </c>
      <c r="B33" s="75" t="s">
        <v>153</v>
      </c>
      <c r="C33" s="76">
        <v>37339</v>
      </c>
      <c r="D33" s="75" t="s">
        <v>606</v>
      </c>
      <c r="E33" s="77" t="s">
        <v>31</v>
      </c>
      <c r="F33" s="75">
        <v>83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</row>
    <row r="34" spans="1:14">
      <c r="A34" s="75" t="s">
        <v>1145</v>
      </c>
      <c r="B34" s="75" t="s">
        <v>607</v>
      </c>
      <c r="C34" s="76">
        <v>37345</v>
      </c>
      <c r="D34" s="75" t="s">
        <v>606</v>
      </c>
      <c r="E34" s="77" t="s">
        <v>19</v>
      </c>
      <c r="F34" s="75">
        <v>90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</row>
    <row r="35" spans="1:14">
      <c r="A35" s="75" t="s">
        <v>1145</v>
      </c>
      <c r="B35" s="75" t="s">
        <v>663</v>
      </c>
      <c r="C35" s="76">
        <v>37359</v>
      </c>
      <c r="D35" s="75" t="s">
        <v>606</v>
      </c>
      <c r="E35" s="77" t="s">
        <v>24</v>
      </c>
      <c r="F35" s="75">
        <v>90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</row>
    <row r="36" spans="1:14">
      <c r="A36" s="75" t="s">
        <v>756</v>
      </c>
      <c r="B36" s="75" t="s">
        <v>489</v>
      </c>
      <c r="C36" s="76">
        <v>37363</v>
      </c>
      <c r="D36" s="75" t="s">
        <v>78</v>
      </c>
      <c r="E36" s="77" t="s">
        <v>33</v>
      </c>
      <c r="F36" s="75">
        <v>81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</row>
    <row r="37" spans="1:14">
      <c r="A37" s="75" t="s">
        <v>1145</v>
      </c>
      <c r="B37" s="75" t="s">
        <v>687</v>
      </c>
      <c r="C37" s="76">
        <v>37366</v>
      </c>
      <c r="D37" s="75" t="s">
        <v>606</v>
      </c>
      <c r="E37" s="77" t="s">
        <v>19</v>
      </c>
      <c r="F37" s="75">
        <v>65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</row>
    <row r="38" spans="1:14">
      <c r="A38" s="75" t="s">
        <v>1145</v>
      </c>
      <c r="B38" s="75" t="s">
        <v>624</v>
      </c>
      <c r="C38" s="76">
        <v>37373</v>
      </c>
      <c r="D38" s="75" t="s">
        <v>606</v>
      </c>
      <c r="E38" s="77" t="s">
        <v>17</v>
      </c>
      <c r="F38" s="75">
        <f>90-64</f>
        <v>26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</row>
    <row r="39" spans="1:14">
      <c r="A39" s="75" t="s">
        <v>1145</v>
      </c>
      <c r="B39" s="75" t="s">
        <v>628</v>
      </c>
      <c r="C39" s="76">
        <v>37384</v>
      </c>
      <c r="D39" s="75" t="s">
        <v>606</v>
      </c>
      <c r="E39" s="77" t="s">
        <v>289</v>
      </c>
      <c r="F39" s="75">
        <v>90</v>
      </c>
      <c r="G39" s="75">
        <v>1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</row>
    <row r="40" spans="1:14">
      <c r="A40" s="75" t="s">
        <v>1145</v>
      </c>
      <c r="B40" s="75" t="s">
        <v>761</v>
      </c>
      <c r="C40" s="76">
        <v>37387</v>
      </c>
      <c r="D40" s="75" t="s">
        <v>606</v>
      </c>
      <c r="E40" s="77" t="s">
        <v>35</v>
      </c>
      <c r="F40" s="75">
        <f>90-84</f>
        <v>6</v>
      </c>
      <c r="G40" s="75">
        <v>1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</row>
    <row r="41" spans="1:14">
      <c r="A41" s="75" t="s">
        <v>1230</v>
      </c>
      <c r="B41" s="75" t="s">
        <v>630</v>
      </c>
      <c r="C41" s="76">
        <v>37485</v>
      </c>
      <c r="D41" s="75" t="s">
        <v>606</v>
      </c>
      <c r="E41" s="77" t="s">
        <v>29</v>
      </c>
      <c r="F41" s="75">
        <v>90</v>
      </c>
      <c r="G41" s="75">
        <v>0</v>
      </c>
      <c r="H41" s="75">
        <v>0</v>
      </c>
      <c r="I41" s="75">
        <v>4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</row>
    <row r="42" spans="1:14">
      <c r="A42" s="75" t="s">
        <v>1230</v>
      </c>
      <c r="B42" s="75" t="s">
        <v>639</v>
      </c>
      <c r="C42" s="76">
        <v>37492</v>
      </c>
      <c r="D42" s="75" t="s">
        <v>606</v>
      </c>
      <c r="E42" s="77" t="s">
        <v>31</v>
      </c>
      <c r="F42" s="75">
        <v>90</v>
      </c>
      <c r="G42" s="75">
        <v>0</v>
      </c>
      <c r="H42" s="75">
        <v>0</v>
      </c>
      <c r="I42" s="75">
        <v>5</v>
      </c>
      <c r="J42" s="75">
        <v>4</v>
      </c>
      <c r="K42" s="75">
        <v>0</v>
      </c>
      <c r="L42" s="75">
        <v>0</v>
      </c>
      <c r="M42" s="75">
        <v>0</v>
      </c>
      <c r="N42" s="75">
        <v>0</v>
      </c>
    </row>
    <row r="43" spans="1:14">
      <c r="A43" s="75" t="s">
        <v>1230</v>
      </c>
      <c r="B43" s="75" t="s">
        <v>605</v>
      </c>
      <c r="C43" s="76">
        <v>37496</v>
      </c>
      <c r="D43" s="75" t="s">
        <v>606</v>
      </c>
      <c r="E43" s="77" t="s">
        <v>17</v>
      </c>
      <c r="F43" s="75">
        <v>90</v>
      </c>
      <c r="G43" s="75">
        <v>0</v>
      </c>
      <c r="H43" s="75">
        <v>0</v>
      </c>
      <c r="I43" s="75">
        <v>3</v>
      </c>
      <c r="J43" s="75">
        <v>1</v>
      </c>
      <c r="K43" s="75">
        <v>0</v>
      </c>
      <c r="L43" s="75">
        <v>0</v>
      </c>
      <c r="M43" s="75">
        <v>0</v>
      </c>
      <c r="N43" s="75">
        <v>0</v>
      </c>
    </row>
    <row r="44" spans="1:14">
      <c r="A44" s="75" t="s">
        <v>1230</v>
      </c>
      <c r="B44" s="75" t="s">
        <v>623</v>
      </c>
      <c r="C44" s="76">
        <v>37499</v>
      </c>
      <c r="D44" s="75" t="s">
        <v>606</v>
      </c>
      <c r="E44" s="77" t="s">
        <v>26</v>
      </c>
      <c r="F44" s="75">
        <v>90</v>
      </c>
      <c r="G44" s="75">
        <v>2</v>
      </c>
      <c r="H44" s="75">
        <v>0</v>
      </c>
      <c r="I44" s="75">
        <v>4</v>
      </c>
      <c r="J44" s="75">
        <v>3</v>
      </c>
      <c r="K44" s="75">
        <v>0</v>
      </c>
      <c r="L44" s="75">
        <v>0</v>
      </c>
      <c r="M44" s="75">
        <v>0</v>
      </c>
      <c r="N44" s="75">
        <v>0</v>
      </c>
    </row>
    <row r="45" spans="1:14">
      <c r="A45" s="75" t="s">
        <v>1230</v>
      </c>
      <c r="B45" s="75" t="s">
        <v>502</v>
      </c>
      <c r="C45" s="76">
        <v>37509</v>
      </c>
      <c r="D45" s="75" t="s">
        <v>606</v>
      </c>
      <c r="E45" s="77" t="s">
        <v>85</v>
      </c>
      <c r="F45" s="75">
        <v>90</v>
      </c>
      <c r="G45" s="75">
        <v>1</v>
      </c>
      <c r="H45" s="75">
        <v>0</v>
      </c>
      <c r="I45" s="75">
        <v>2</v>
      </c>
      <c r="J45" s="75">
        <v>2</v>
      </c>
      <c r="K45" s="75">
        <v>0</v>
      </c>
      <c r="L45" s="75">
        <v>0</v>
      </c>
      <c r="M45" s="75">
        <v>0</v>
      </c>
      <c r="N45" s="75">
        <v>0</v>
      </c>
    </row>
    <row r="46" spans="1:14">
      <c r="A46" s="75" t="s">
        <v>1230</v>
      </c>
      <c r="B46" s="75" t="s">
        <v>628</v>
      </c>
      <c r="C46" s="76">
        <v>37514</v>
      </c>
      <c r="D46" s="75" t="s">
        <v>606</v>
      </c>
      <c r="E46" s="77" t="s">
        <v>53</v>
      </c>
      <c r="F46" s="75">
        <v>90</v>
      </c>
      <c r="G46" s="75">
        <v>1</v>
      </c>
      <c r="H46" s="75">
        <v>0</v>
      </c>
      <c r="I46" s="75">
        <v>4</v>
      </c>
      <c r="J46" s="75">
        <v>2</v>
      </c>
      <c r="K46" s="75">
        <v>0</v>
      </c>
      <c r="L46" s="75">
        <v>0</v>
      </c>
      <c r="M46" s="75">
        <v>0</v>
      </c>
      <c r="N46" s="75">
        <v>0</v>
      </c>
    </row>
    <row r="47" spans="1:14">
      <c r="A47" s="75" t="s">
        <v>1230</v>
      </c>
      <c r="B47" s="75" t="s">
        <v>662</v>
      </c>
      <c r="C47" s="76">
        <v>37520</v>
      </c>
      <c r="D47" s="75" t="s">
        <v>606</v>
      </c>
      <c r="E47" s="77" t="s">
        <v>33</v>
      </c>
      <c r="F47" s="75">
        <v>90</v>
      </c>
      <c r="G47" s="75">
        <v>0</v>
      </c>
      <c r="H47" s="75">
        <v>0</v>
      </c>
      <c r="I47" s="75">
        <v>4</v>
      </c>
      <c r="J47" s="75">
        <v>3</v>
      </c>
      <c r="K47" s="75">
        <v>0</v>
      </c>
      <c r="L47" s="75">
        <v>0</v>
      </c>
      <c r="M47" s="75">
        <v>0</v>
      </c>
      <c r="N47" s="75">
        <v>0</v>
      </c>
    </row>
    <row r="48" spans="1:14">
      <c r="A48" s="75" t="s">
        <v>1230</v>
      </c>
      <c r="B48" s="75" t="s">
        <v>199</v>
      </c>
      <c r="C48" s="76">
        <v>37527</v>
      </c>
      <c r="D48" s="75" t="s">
        <v>606</v>
      </c>
      <c r="E48" s="77" t="s">
        <v>209</v>
      </c>
      <c r="F48" s="75">
        <v>90</v>
      </c>
      <c r="G48" s="75">
        <v>0</v>
      </c>
      <c r="H48" s="75">
        <v>0</v>
      </c>
      <c r="I48" s="75">
        <v>3</v>
      </c>
      <c r="J48" s="75">
        <v>1</v>
      </c>
      <c r="K48" s="75">
        <v>0</v>
      </c>
      <c r="L48" s="75">
        <v>0</v>
      </c>
      <c r="M48" s="75">
        <v>0</v>
      </c>
      <c r="N48" s="75">
        <v>0</v>
      </c>
    </row>
    <row r="49" spans="1:14">
      <c r="A49" s="75" t="s">
        <v>1230</v>
      </c>
      <c r="B49" s="75" t="s">
        <v>1150</v>
      </c>
      <c r="C49" s="76">
        <v>37530</v>
      </c>
      <c r="D49" s="75" t="s">
        <v>627</v>
      </c>
      <c r="E49" s="77" t="s">
        <v>115</v>
      </c>
      <c r="F49" s="75">
        <v>90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</row>
    <row r="50" spans="1:14">
      <c r="A50" s="75" t="s">
        <v>1230</v>
      </c>
      <c r="B50" s="75" t="s">
        <v>634</v>
      </c>
      <c r="C50" s="76">
        <v>37534</v>
      </c>
      <c r="D50" s="75" t="s">
        <v>606</v>
      </c>
      <c r="E50" s="77" t="s">
        <v>158</v>
      </c>
      <c r="F50" s="75">
        <v>90</v>
      </c>
      <c r="G50" s="75">
        <v>0</v>
      </c>
      <c r="H50" s="75">
        <v>0</v>
      </c>
      <c r="I50" s="75">
        <v>4</v>
      </c>
      <c r="J50" s="75">
        <v>2</v>
      </c>
      <c r="K50" s="75">
        <v>0</v>
      </c>
      <c r="L50" s="75">
        <v>0</v>
      </c>
      <c r="M50" s="75">
        <v>0</v>
      </c>
      <c r="N50" s="75">
        <v>0</v>
      </c>
    </row>
    <row r="51" spans="1:14">
      <c r="A51" s="75" t="s">
        <v>1230</v>
      </c>
      <c r="B51" s="75" t="s">
        <v>153</v>
      </c>
      <c r="C51" s="76">
        <v>37548</v>
      </c>
      <c r="D51" s="75" t="s">
        <v>606</v>
      </c>
      <c r="E51" s="77" t="s">
        <v>209</v>
      </c>
      <c r="F51" s="75">
        <v>90</v>
      </c>
      <c r="G51" s="75">
        <v>0</v>
      </c>
      <c r="H51" s="75">
        <v>0</v>
      </c>
      <c r="I51" s="75">
        <v>4</v>
      </c>
      <c r="J51" s="75">
        <v>4</v>
      </c>
      <c r="K51" s="75">
        <v>0</v>
      </c>
      <c r="L51" s="75">
        <v>0</v>
      </c>
      <c r="M51" s="75">
        <v>0</v>
      </c>
      <c r="N51" s="75">
        <v>0</v>
      </c>
    </row>
    <row r="52" spans="1:14">
      <c r="A52" s="75" t="s">
        <v>1230</v>
      </c>
      <c r="B52" s="75" t="s">
        <v>609</v>
      </c>
      <c r="C52" s="76">
        <v>37555</v>
      </c>
      <c r="D52" s="75" t="s">
        <v>606</v>
      </c>
      <c r="E52" s="77" t="s">
        <v>82</v>
      </c>
      <c r="F52" s="75">
        <v>90</v>
      </c>
      <c r="G52" s="75">
        <v>1</v>
      </c>
      <c r="H52" s="75">
        <v>0</v>
      </c>
      <c r="I52" s="75">
        <v>2</v>
      </c>
      <c r="J52" s="75">
        <v>2</v>
      </c>
      <c r="K52" s="75">
        <v>0</v>
      </c>
      <c r="L52" s="75">
        <v>0</v>
      </c>
      <c r="M52" s="75">
        <v>0</v>
      </c>
      <c r="N52" s="75">
        <v>0</v>
      </c>
    </row>
    <row r="53" spans="1:14">
      <c r="A53" s="75" t="s">
        <v>1230</v>
      </c>
      <c r="B53" s="75" t="s">
        <v>626</v>
      </c>
      <c r="C53" s="76">
        <v>37562</v>
      </c>
      <c r="D53" s="75" t="s">
        <v>606</v>
      </c>
      <c r="E53" s="77" t="s">
        <v>38</v>
      </c>
      <c r="F53" s="75">
        <v>90</v>
      </c>
      <c r="G53" s="75">
        <v>1</v>
      </c>
      <c r="H53" s="75">
        <v>1</v>
      </c>
      <c r="I53" s="75">
        <v>3</v>
      </c>
      <c r="J53" s="75">
        <v>2</v>
      </c>
      <c r="K53" s="75">
        <v>0</v>
      </c>
      <c r="L53" s="75">
        <v>0</v>
      </c>
      <c r="M53" s="75">
        <v>0</v>
      </c>
      <c r="N53" s="75">
        <v>0</v>
      </c>
    </row>
    <row r="54" spans="1:14">
      <c r="A54" s="75" t="s">
        <v>1230</v>
      </c>
      <c r="B54" s="75" t="s">
        <v>659</v>
      </c>
      <c r="C54" s="76">
        <v>37565</v>
      </c>
      <c r="D54" s="75" t="s">
        <v>627</v>
      </c>
      <c r="E54" s="77" t="s">
        <v>17</v>
      </c>
      <c r="F54" s="75">
        <v>90</v>
      </c>
      <c r="G54" s="75">
        <v>0</v>
      </c>
      <c r="H54" s="75">
        <v>0</v>
      </c>
      <c r="I54" s="75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</row>
    <row r="55" spans="1:14">
      <c r="A55" s="75" t="s">
        <v>1230</v>
      </c>
      <c r="B55" s="75" t="s">
        <v>284</v>
      </c>
      <c r="C55" s="76">
        <v>37569</v>
      </c>
      <c r="D55" s="75" t="s">
        <v>606</v>
      </c>
      <c r="E55" s="77" t="s">
        <v>26</v>
      </c>
      <c r="F55" s="75">
        <v>90</v>
      </c>
      <c r="G55" s="75">
        <v>1</v>
      </c>
      <c r="H55" s="75">
        <v>0</v>
      </c>
      <c r="I55" s="75">
        <v>2</v>
      </c>
      <c r="J55" s="75">
        <v>2</v>
      </c>
      <c r="K55" s="75">
        <v>0</v>
      </c>
      <c r="L55" s="75">
        <v>0</v>
      </c>
      <c r="M55" s="75">
        <v>0</v>
      </c>
      <c r="N55" s="75">
        <v>0</v>
      </c>
    </row>
    <row r="56" spans="1:14">
      <c r="A56" s="75" t="s">
        <v>1230</v>
      </c>
      <c r="B56" s="75" t="s">
        <v>607</v>
      </c>
      <c r="C56" s="76">
        <v>37576</v>
      </c>
      <c r="D56" s="75" t="s">
        <v>606</v>
      </c>
      <c r="E56" s="77" t="s">
        <v>64</v>
      </c>
      <c r="F56" s="75">
        <v>90</v>
      </c>
      <c r="G56" s="75">
        <v>0</v>
      </c>
      <c r="H56" s="75">
        <v>0</v>
      </c>
      <c r="I56" s="75">
        <v>6</v>
      </c>
      <c r="J56" s="75">
        <v>3</v>
      </c>
      <c r="K56" s="75">
        <v>0</v>
      </c>
      <c r="L56" s="75">
        <v>0</v>
      </c>
      <c r="M56" s="75">
        <v>0</v>
      </c>
      <c r="N56" s="75">
        <v>0</v>
      </c>
    </row>
    <row r="57" spans="1:14">
      <c r="A57" s="75" t="s">
        <v>1230</v>
      </c>
      <c r="B57" s="75" t="s">
        <v>1009</v>
      </c>
      <c r="C57" s="76">
        <v>37583</v>
      </c>
      <c r="D57" s="75" t="s">
        <v>606</v>
      </c>
      <c r="E57" s="77" t="s">
        <v>74</v>
      </c>
      <c r="F57" s="75">
        <v>90</v>
      </c>
      <c r="G57" s="75">
        <v>1</v>
      </c>
      <c r="H57" s="75">
        <v>0</v>
      </c>
      <c r="I57" s="75">
        <v>2</v>
      </c>
      <c r="J57" s="75">
        <v>2</v>
      </c>
      <c r="K57" s="75">
        <v>0</v>
      </c>
      <c r="L57" s="75">
        <v>0</v>
      </c>
      <c r="M57" s="75">
        <v>0</v>
      </c>
      <c r="N57" s="75">
        <v>0</v>
      </c>
    </row>
    <row r="58" spans="1:14">
      <c r="A58" s="75" t="s">
        <v>1230</v>
      </c>
      <c r="B58" s="75" t="s">
        <v>637</v>
      </c>
      <c r="C58" s="76">
        <v>37590</v>
      </c>
      <c r="D58" s="75" t="s">
        <v>606</v>
      </c>
      <c r="E58" s="77" t="s">
        <v>19</v>
      </c>
      <c r="F58" s="75">
        <v>90</v>
      </c>
      <c r="G58" s="75">
        <v>0</v>
      </c>
      <c r="H58" s="75">
        <v>1</v>
      </c>
      <c r="I58" s="75">
        <v>8</v>
      </c>
      <c r="J58" s="75">
        <v>5</v>
      </c>
      <c r="K58" s="75">
        <v>0</v>
      </c>
      <c r="L58" s="75">
        <v>0</v>
      </c>
      <c r="M58" s="75">
        <v>0</v>
      </c>
      <c r="N58" s="75">
        <v>0</v>
      </c>
    </row>
    <row r="59" spans="1:14">
      <c r="A59" s="75" t="s">
        <v>1230</v>
      </c>
      <c r="B59" s="75" t="s">
        <v>663</v>
      </c>
      <c r="C59" s="76">
        <v>37599</v>
      </c>
      <c r="D59" s="75" t="s">
        <v>606</v>
      </c>
      <c r="E59" s="77" t="s">
        <v>67</v>
      </c>
      <c r="F59" s="75">
        <v>90</v>
      </c>
      <c r="G59" s="75">
        <v>0</v>
      </c>
      <c r="H59" s="75">
        <v>0</v>
      </c>
      <c r="I59" s="75">
        <v>4</v>
      </c>
      <c r="J59" s="75">
        <v>2</v>
      </c>
      <c r="K59" s="75">
        <v>0</v>
      </c>
      <c r="L59" s="75">
        <v>0</v>
      </c>
      <c r="M59" s="75">
        <v>0</v>
      </c>
      <c r="N59" s="75">
        <v>0</v>
      </c>
    </row>
    <row r="60" spans="1:14">
      <c r="A60" s="75" t="s">
        <v>1230</v>
      </c>
      <c r="B60" s="75" t="s">
        <v>633</v>
      </c>
      <c r="C60" s="76">
        <v>37604</v>
      </c>
      <c r="D60" s="75" t="s">
        <v>606</v>
      </c>
      <c r="E60" s="77" t="s">
        <v>53</v>
      </c>
      <c r="F60" s="75">
        <v>90</v>
      </c>
      <c r="G60" s="75">
        <v>0</v>
      </c>
      <c r="H60" s="75">
        <v>0</v>
      </c>
      <c r="I60" s="75">
        <v>5</v>
      </c>
      <c r="J60" s="75">
        <v>4</v>
      </c>
      <c r="K60" s="75">
        <v>0</v>
      </c>
      <c r="L60" s="75">
        <v>0</v>
      </c>
      <c r="M60" s="75">
        <v>0</v>
      </c>
      <c r="N60" s="75">
        <v>0</v>
      </c>
    </row>
    <row r="61" spans="1:14">
      <c r="A61" s="75" t="s">
        <v>1230</v>
      </c>
      <c r="B61" s="75" t="s">
        <v>610</v>
      </c>
      <c r="C61" s="76">
        <v>37613</v>
      </c>
      <c r="D61" s="75" t="s">
        <v>606</v>
      </c>
      <c r="E61" s="77" t="s">
        <v>231</v>
      </c>
      <c r="F61" s="75">
        <v>90</v>
      </c>
      <c r="G61" s="75">
        <v>0</v>
      </c>
      <c r="H61" s="75">
        <v>0</v>
      </c>
      <c r="I61" s="75">
        <v>5</v>
      </c>
      <c r="J61" s="75">
        <v>5</v>
      </c>
      <c r="K61" s="75">
        <v>0</v>
      </c>
      <c r="L61" s="75">
        <v>0</v>
      </c>
      <c r="M61" s="75">
        <v>0</v>
      </c>
      <c r="N61" s="75">
        <v>0</v>
      </c>
    </row>
    <row r="62" spans="1:14">
      <c r="A62" s="75" t="s">
        <v>1230</v>
      </c>
      <c r="B62" s="75" t="s">
        <v>625</v>
      </c>
      <c r="C62" s="76">
        <v>37616</v>
      </c>
      <c r="D62" s="75" t="s">
        <v>606</v>
      </c>
      <c r="E62" s="77" t="s">
        <v>26</v>
      </c>
      <c r="F62" s="75">
        <v>90</v>
      </c>
      <c r="G62" s="75">
        <v>0</v>
      </c>
      <c r="H62" s="75">
        <v>1</v>
      </c>
      <c r="I62" s="75">
        <v>2</v>
      </c>
      <c r="J62" s="75">
        <v>1</v>
      </c>
      <c r="K62" s="75">
        <v>0</v>
      </c>
      <c r="L62" s="75">
        <v>0</v>
      </c>
      <c r="M62" s="75">
        <v>0</v>
      </c>
      <c r="N62" s="75">
        <v>0</v>
      </c>
    </row>
    <row r="63" spans="1:14">
      <c r="A63" s="75" t="s">
        <v>1230</v>
      </c>
      <c r="B63" s="75" t="s">
        <v>614</v>
      </c>
      <c r="C63" s="76">
        <v>37618</v>
      </c>
      <c r="D63" s="75" t="s">
        <v>606</v>
      </c>
      <c r="E63" s="77" t="s">
        <v>24</v>
      </c>
      <c r="F63" s="75">
        <v>90</v>
      </c>
      <c r="G63" s="75">
        <v>1</v>
      </c>
      <c r="H63" s="75">
        <v>0</v>
      </c>
      <c r="I63" s="75">
        <v>6</v>
      </c>
      <c r="J63" s="75">
        <v>4</v>
      </c>
      <c r="K63" s="75">
        <v>0</v>
      </c>
      <c r="L63" s="75">
        <v>0</v>
      </c>
      <c r="M63" s="75">
        <v>0</v>
      </c>
      <c r="N63" s="75">
        <v>0</v>
      </c>
    </row>
    <row r="64" spans="1:14">
      <c r="A64" s="75" t="s">
        <v>1230</v>
      </c>
      <c r="B64" s="75" t="s">
        <v>618</v>
      </c>
      <c r="C64" s="76">
        <v>37622</v>
      </c>
      <c r="D64" s="75" t="s">
        <v>606</v>
      </c>
      <c r="E64" s="77" t="s">
        <v>53</v>
      </c>
      <c r="F64" s="75">
        <v>80</v>
      </c>
      <c r="G64" s="75">
        <v>1</v>
      </c>
      <c r="H64" s="75">
        <v>0</v>
      </c>
      <c r="I64" s="75">
        <v>2</v>
      </c>
      <c r="J64" s="75">
        <v>1</v>
      </c>
      <c r="K64" s="75">
        <v>0</v>
      </c>
      <c r="L64" s="75">
        <v>0</v>
      </c>
      <c r="M64" s="75">
        <v>0</v>
      </c>
      <c r="N64" s="75">
        <v>0</v>
      </c>
    </row>
    <row r="65" spans="1:14">
      <c r="A65" s="75" t="s">
        <v>1230</v>
      </c>
      <c r="B65" s="75" t="s">
        <v>199</v>
      </c>
      <c r="C65" s="76">
        <v>37626</v>
      </c>
      <c r="D65" s="75" t="s">
        <v>604</v>
      </c>
      <c r="E65" s="77" t="s">
        <v>64</v>
      </c>
      <c r="F65" s="75">
        <v>90</v>
      </c>
      <c r="G65" s="75">
        <v>0</v>
      </c>
      <c r="H65" s="75">
        <v>0</v>
      </c>
      <c r="I65" s="75">
        <v>0</v>
      </c>
      <c r="J65" s="75">
        <v>0</v>
      </c>
      <c r="K65" s="75">
        <v>0</v>
      </c>
      <c r="L65" s="75">
        <v>0</v>
      </c>
      <c r="M65" s="75">
        <v>0</v>
      </c>
      <c r="N65" s="75">
        <v>0</v>
      </c>
    </row>
    <row r="66" spans="1:14">
      <c r="A66" s="75" t="s">
        <v>1230</v>
      </c>
      <c r="B66" s="75" t="s">
        <v>615</v>
      </c>
      <c r="C66" s="76">
        <v>37632</v>
      </c>
      <c r="D66" s="75" t="s">
        <v>606</v>
      </c>
      <c r="E66" s="77" t="s">
        <v>63</v>
      </c>
      <c r="F66" s="75">
        <v>90</v>
      </c>
      <c r="G66" s="75">
        <v>0</v>
      </c>
      <c r="H66" s="75">
        <v>1</v>
      </c>
      <c r="I66" s="75">
        <v>3</v>
      </c>
      <c r="J66" s="75">
        <v>1</v>
      </c>
      <c r="K66" s="75">
        <v>0</v>
      </c>
      <c r="L66" s="75">
        <v>0</v>
      </c>
      <c r="M66" s="75">
        <v>0</v>
      </c>
      <c r="N66" s="75">
        <v>0</v>
      </c>
    </row>
    <row r="67" spans="1:14">
      <c r="A67" s="75" t="s">
        <v>1230</v>
      </c>
      <c r="B67" s="75" t="s">
        <v>636</v>
      </c>
      <c r="C67" s="76">
        <v>37639</v>
      </c>
      <c r="D67" s="75" t="s">
        <v>606</v>
      </c>
      <c r="E67" s="77" t="s">
        <v>158</v>
      </c>
      <c r="F67" s="75">
        <v>90</v>
      </c>
      <c r="G67" s="75">
        <v>0</v>
      </c>
      <c r="H67" s="75">
        <v>0</v>
      </c>
      <c r="I67" s="75">
        <v>0</v>
      </c>
      <c r="J67" s="75">
        <v>0</v>
      </c>
      <c r="K67" s="75">
        <v>0</v>
      </c>
      <c r="L67" s="75">
        <v>0</v>
      </c>
      <c r="M67" s="75">
        <v>0</v>
      </c>
      <c r="N67" s="75">
        <v>0</v>
      </c>
    </row>
    <row r="68" spans="1:14">
      <c r="A68" s="75" t="s">
        <v>1230</v>
      </c>
      <c r="B68" s="75" t="s">
        <v>613</v>
      </c>
      <c r="C68" s="76">
        <v>37650</v>
      </c>
      <c r="D68" s="75" t="s">
        <v>606</v>
      </c>
      <c r="E68" s="77" t="s">
        <v>103</v>
      </c>
      <c r="F68" s="75">
        <v>86</v>
      </c>
      <c r="G68" s="75">
        <v>1</v>
      </c>
      <c r="H68" s="75">
        <v>0</v>
      </c>
      <c r="I68" s="75">
        <v>2</v>
      </c>
      <c r="J68" s="75">
        <v>1</v>
      </c>
      <c r="K68" s="75">
        <v>0</v>
      </c>
      <c r="L68" s="75">
        <v>0</v>
      </c>
      <c r="M68" s="75">
        <v>0</v>
      </c>
      <c r="N68" s="75">
        <v>0</v>
      </c>
    </row>
    <row r="69" spans="1:14">
      <c r="A69" s="75" t="s">
        <v>1230</v>
      </c>
      <c r="B69" s="75" t="s">
        <v>638</v>
      </c>
      <c r="C69" s="76">
        <v>37653</v>
      </c>
      <c r="D69" s="75" t="s">
        <v>606</v>
      </c>
      <c r="E69" s="77" t="s">
        <v>40</v>
      </c>
      <c r="F69" s="75">
        <v>90</v>
      </c>
      <c r="G69" s="75">
        <v>0</v>
      </c>
      <c r="H69" s="75">
        <v>0</v>
      </c>
      <c r="I69" s="75">
        <v>5</v>
      </c>
      <c r="J69" s="75">
        <v>3</v>
      </c>
      <c r="K69" s="75">
        <v>0</v>
      </c>
      <c r="L69" s="75">
        <v>0</v>
      </c>
      <c r="M69" s="75">
        <v>0</v>
      </c>
      <c r="N69" s="75">
        <v>0</v>
      </c>
    </row>
    <row r="70" spans="1:14">
      <c r="A70" s="75" t="s">
        <v>1230</v>
      </c>
      <c r="B70" s="75" t="s">
        <v>281</v>
      </c>
      <c r="C70" s="76">
        <v>37661</v>
      </c>
      <c r="D70" s="75" t="s">
        <v>606</v>
      </c>
      <c r="E70" s="77" t="s">
        <v>22</v>
      </c>
      <c r="F70" s="75">
        <v>90</v>
      </c>
      <c r="G70" s="75">
        <v>0</v>
      </c>
      <c r="H70" s="75">
        <v>0</v>
      </c>
      <c r="I70" s="75">
        <v>2</v>
      </c>
      <c r="J70" s="75">
        <v>1</v>
      </c>
      <c r="K70" s="75">
        <v>0</v>
      </c>
      <c r="L70" s="75">
        <v>0</v>
      </c>
      <c r="M70" s="75">
        <v>0</v>
      </c>
      <c r="N70" s="75">
        <v>0</v>
      </c>
    </row>
    <row r="71" spans="1:14">
      <c r="A71" s="75" t="s">
        <v>1230</v>
      </c>
      <c r="B71" s="75" t="s">
        <v>169</v>
      </c>
      <c r="C71" s="76">
        <v>37674</v>
      </c>
      <c r="D71" s="75" t="s">
        <v>606</v>
      </c>
      <c r="E71" s="77" t="s">
        <v>1174</v>
      </c>
      <c r="F71" s="75">
        <v>90</v>
      </c>
      <c r="G71" s="75">
        <v>1</v>
      </c>
      <c r="H71" s="75">
        <v>0</v>
      </c>
      <c r="I71" s="75">
        <v>7</v>
      </c>
      <c r="J71" s="75">
        <v>5</v>
      </c>
      <c r="K71" s="75">
        <v>0</v>
      </c>
      <c r="L71" s="75">
        <v>0</v>
      </c>
      <c r="M71" s="75">
        <v>0</v>
      </c>
      <c r="N71" s="75">
        <v>0</v>
      </c>
    </row>
    <row r="72" spans="1:14">
      <c r="A72" s="75" t="s">
        <v>1230</v>
      </c>
      <c r="B72" s="75" t="s">
        <v>650</v>
      </c>
      <c r="C72" s="76">
        <v>37681</v>
      </c>
      <c r="D72" s="75" t="s">
        <v>606</v>
      </c>
      <c r="E72" s="77" t="s">
        <v>17</v>
      </c>
      <c r="F72" s="75">
        <v>90</v>
      </c>
      <c r="G72" s="75">
        <v>0</v>
      </c>
      <c r="H72" s="75">
        <v>0</v>
      </c>
      <c r="I72" s="75">
        <v>1</v>
      </c>
      <c r="J72" s="75">
        <v>1</v>
      </c>
      <c r="K72" s="75">
        <v>0</v>
      </c>
      <c r="L72" s="75">
        <v>0</v>
      </c>
      <c r="M72" s="75">
        <v>0</v>
      </c>
      <c r="N72" s="75">
        <v>0</v>
      </c>
    </row>
    <row r="73" spans="1:14">
      <c r="A73" s="75" t="s">
        <v>1230</v>
      </c>
      <c r="B73" s="75" t="s">
        <v>631</v>
      </c>
      <c r="C73" s="76">
        <v>37696</v>
      </c>
      <c r="D73" s="75" t="s">
        <v>606</v>
      </c>
      <c r="E73" s="77" t="s">
        <v>31</v>
      </c>
      <c r="F73" s="75">
        <v>90</v>
      </c>
      <c r="G73" s="75">
        <v>0</v>
      </c>
      <c r="H73" s="75">
        <v>0</v>
      </c>
      <c r="I73" s="75">
        <v>2</v>
      </c>
      <c r="J73" s="75">
        <v>2</v>
      </c>
      <c r="K73" s="75">
        <v>0</v>
      </c>
      <c r="L73" s="75">
        <v>0</v>
      </c>
      <c r="M73" s="75">
        <v>0</v>
      </c>
      <c r="N73" s="75">
        <v>0</v>
      </c>
    </row>
    <row r="74" spans="1:14">
      <c r="A74" s="75" t="s">
        <v>1230</v>
      </c>
      <c r="B74" s="75" t="s">
        <v>150</v>
      </c>
      <c r="C74" s="76">
        <v>37702</v>
      </c>
      <c r="D74" s="75" t="s">
        <v>606</v>
      </c>
      <c r="E74" s="77" t="s">
        <v>418</v>
      </c>
      <c r="F74" s="75">
        <v>90</v>
      </c>
      <c r="G74" s="75">
        <v>0</v>
      </c>
      <c r="H74" s="75">
        <v>0</v>
      </c>
      <c r="I74" s="75">
        <v>1</v>
      </c>
      <c r="J74" s="75">
        <v>1</v>
      </c>
      <c r="K74" s="75">
        <v>0</v>
      </c>
      <c r="L74" s="75">
        <v>0</v>
      </c>
      <c r="M74" s="75">
        <v>0</v>
      </c>
      <c r="N74" s="75">
        <v>0</v>
      </c>
    </row>
    <row r="75" spans="1:14">
      <c r="A75" s="75" t="s">
        <v>1230</v>
      </c>
      <c r="B75" s="75" t="s">
        <v>649</v>
      </c>
      <c r="C75" s="76">
        <v>37716</v>
      </c>
      <c r="D75" s="75" t="s">
        <v>606</v>
      </c>
      <c r="E75" s="77" t="s">
        <v>158</v>
      </c>
      <c r="F75" s="75">
        <v>90</v>
      </c>
      <c r="G75" s="75">
        <v>0</v>
      </c>
      <c r="H75" s="75">
        <v>0</v>
      </c>
      <c r="I75" s="75">
        <v>1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</row>
    <row r="76" spans="1:14">
      <c r="A76" s="75" t="s">
        <v>1230</v>
      </c>
      <c r="B76" s="75" t="s">
        <v>1005</v>
      </c>
      <c r="C76" s="76">
        <v>37723</v>
      </c>
      <c r="D76" s="75" t="s">
        <v>606</v>
      </c>
      <c r="E76" s="77" t="s">
        <v>33</v>
      </c>
      <c r="F76" s="75">
        <v>63</v>
      </c>
      <c r="G76" s="75">
        <v>0</v>
      </c>
      <c r="H76" s="75">
        <v>0</v>
      </c>
      <c r="I76" s="75">
        <v>2</v>
      </c>
      <c r="J76" s="75">
        <v>1</v>
      </c>
      <c r="K76" s="75">
        <v>0</v>
      </c>
      <c r="L76" s="75">
        <v>0</v>
      </c>
      <c r="M76" s="75">
        <v>0</v>
      </c>
      <c r="N76" s="75">
        <v>0</v>
      </c>
    </row>
    <row r="77" spans="1:14">
      <c r="A77" s="75" t="s">
        <v>1230</v>
      </c>
      <c r="B77" s="75" t="s">
        <v>624</v>
      </c>
      <c r="C77" s="76">
        <v>37729</v>
      </c>
      <c r="D77" s="75" t="s">
        <v>606</v>
      </c>
      <c r="E77" s="77" t="s">
        <v>82</v>
      </c>
      <c r="F77" s="75">
        <v>90</v>
      </c>
      <c r="G77" s="75">
        <v>0</v>
      </c>
      <c r="H77" s="75">
        <v>1</v>
      </c>
      <c r="I77" s="75">
        <v>3</v>
      </c>
      <c r="J77" s="75">
        <v>1</v>
      </c>
      <c r="K77" s="75">
        <v>0</v>
      </c>
      <c r="L77" s="75">
        <v>0</v>
      </c>
      <c r="M77" s="75">
        <v>0</v>
      </c>
      <c r="N77" s="75">
        <v>0</v>
      </c>
    </row>
    <row r="78" spans="1:14">
      <c r="A78" s="75" t="s">
        <v>1230</v>
      </c>
      <c r="B78" s="75" t="s">
        <v>657</v>
      </c>
      <c r="C78" s="76">
        <v>37732</v>
      </c>
      <c r="D78" s="75" t="s">
        <v>606</v>
      </c>
      <c r="E78" s="77" t="s">
        <v>59</v>
      </c>
      <c r="F78" s="75">
        <v>90</v>
      </c>
      <c r="G78" s="75">
        <v>0</v>
      </c>
      <c r="H78" s="75">
        <v>1</v>
      </c>
      <c r="I78" s="75">
        <v>1</v>
      </c>
      <c r="J78" s="75">
        <v>1</v>
      </c>
      <c r="K78" s="75">
        <v>0</v>
      </c>
      <c r="L78" s="75">
        <v>0</v>
      </c>
      <c r="M78" s="75">
        <v>0</v>
      </c>
      <c r="N78" s="75">
        <v>0</v>
      </c>
    </row>
    <row r="79" spans="1:14">
      <c r="A79" s="75" t="s">
        <v>1230</v>
      </c>
      <c r="B79" s="75" t="s">
        <v>658</v>
      </c>
      <c r="C79" s="76">
        <v>37738</v>
      </c>
      <c r="D79" s="75" t="s">
        <v>606</v>
      </c>
      <c r="E79" s="77" t="s">
        <v>64</v>
      </c>
      <c r="F79" s="75">
        <v>90</v>
      </c>
      <c r="G79" s="75">
        <v>0</v>
      </c>
      <c r="H79" s="75">
        <v>0</v>
      </c>
      <c r="I79" s="75">
        <v>3</v>
      </c>
      <c r="J79" s="75">
        <v>1</v>
      </c>
      <c r="K79" s="75">
        <v>0</v>
      </c>
      <c r="L79" s="75">
        <v>0</v>
      </c>
      <c r="M79" s="75">
        <v>0</v>
      </c>
      <c r="N79" s="75">
        <v>0</v>
      </c>
    </row>
    <row r="80" spans="1:14">
      <c r="A80" s="75" t="s">
        <v>1230</v>
      </c>
      <c r="B80" s="75" t="s">
        <v>196</v>
      </c>
      <c r="C80" s="76">
        <v>37744</v>
      </c>
      <c r="D80" s="75" t="s">
        <v>606</v>
      </c>
      <c r="E80" s="77" t="s">
        <v>38</v>
      </c>
      <c r="F80" s="75">
        <v>90</v>
      </c>
      <c r="G80" s="75">
        <v>2</v>
      </c>
      <c r="H80" s="75">
        <v>0</v>
      </c>
      <c r="I80" s="75">
        <v>3</v>
      </c>
      <c r="J80" s="75">
        <v>1</v>
      </c>
      <c r="K80" s="75">
        <v>0</v>
      </c>
      <c r="L80" s="75">
        <v>0</v>
      </c>
      <c r="M80" s="75">
        <v>0</v>
      </c>
      <c r="N80" s="75">
        <v>0</v>
      </c>
    </row>
    <row r="81" spans="1:14">
      <c r="A81" s="75" t="s">
        <v>1230</v>
      </c>
      <c r="B81" s="75" t="s">
        <v>620</v>
      </c>
      <c r="C81" s="76">
        <v>37752</v>
      </c>
      <c r="D81" s="75" t="s">
        <v>606</v>
      </c>
      <c r="E81" s="77" t="s">
        <v>64</v>
      </c>
      <c r="F81" s="75">
        <v>90</v>
      </c>
      <c r="G81" s="75">
        <v>0</v>
      </c>
      <c r="H81" s="75">
        <v>0</v>
      </c>
      <c r="I81" s="75">
        <v>4</v>
      </c>
      <c r="J81" s="75">
        <v>3</v>
      </c>
      <c r="K81" s="75">
        <v>0</v>
      </c>
      <c r="L81" s="75">
        <v>0</v>
      </c>
      <c r="M81" s="75">
        <v>0</v>
      </c>
      <c r="N81" s="75">
        <v>0</v>
      </c>
    </row>
    <row r="82" spans="1:14">
      <c r="A82" s="75" t="s">
        <v>1230</v>
      </c>
      <c r="B82" s="75" t="s">
        <v>1235</v>
      </c>
      <c r="C82" s="76">
        <v>37847</v>
      </c>
      <c r="D82" s="75" t="s">
        <v>42</v>
      </c>
      <c r="E82" s="77" t="s">
        <v>35</v>
      </c>
      <c r="F82" s="75">
        <v>90</v>
      </c>
      <c r="G82" s="75">
        <v>1</v>
      </c>
      <c r="H82" s="75">
        <v>0</v>
      </c>
      <c r="I82" s="75">
        <v>0</v>
      </c>
      <c r="J82" s="75">
        <v>0</v>
      </c>
      <c r="K82" s="75">
        <v>0</v>
      </c>
      <c r="L82" s="75">
        <v>0</v>
      </c>
      <c r="M82" s="75">
        <v>0</v>
      </c>
      <c r="N82" s="75">
        <v>0</v>
      </c>
    </row>
    <row r="83" spans="1:14">
      <c r="A83" s="75" t="s">
        <v>1230</v>
      </c>
      <c r="B83" s="75" t="s">
        <v>633</v>
      </c>
      <c r="C83" s="76">
        <v>37850</v>
      </c>
      <c r="D83" s="75" t="s">
        <v>606</v>
      </c>
      <c r="E83" s="77" t="s">
        <v>67</v>
      </c>
      <c r="F83" s="75">
        <v>90</v>
      </c>
      <c r="G83" s="75">
        <v>1</v>
      </c>
      <c r="H83" s="75">
        <v>1</v>
      </c>
      <c r="I83" s="75">
        <v>3</v>
      </c>
      <c r="J83" s="75">
        <v>3</v>
      </c>
      <c r="K83" s="75">
        <v>2</v>
      </c>
      <c r="L83" s="75">
        <v>0</v>
      </c>
      <c r="M83" s="75">
        <v>0</v>
      </c>
      <c r="N83" s="75">
        <v>0</v>
      </c>
    </row>
    <row r="84" spans="1:14">
      <c r="A84" s="75" t="s">
        <v>1230</v>
      </c>
      <c r="B84" s="75" t="s">
        <v>629</v>
      </c>
      <c r="C84" s="76">
        <v>37856</v>
      </c>
      <c r="D84" s="75" t="s">
        <v>606</v>
      </c>
      <c r="E84" s="77" t="s">
        <v>22</v>
      </c>
      <c r="F84" s="75">
        <v>90</v>
      </c>
      <c r="G84" s="75">
        <v>0</v>
      </c>
      <c r="H84" s="75">
        <v>0</v>
      </c>
      <c r="I84" s="75">
        <v>3</v>
      </c>
      <c r="J84" s="75">
        <v>3</v>
      </c>
      <c r="K84" s="75">
        <v>0</v>
      </c>
      <c r="L84" s="75">
        <v>2</v>
      </c>
      <c r="M84" s="75">
        <v>0</v>
      </c>
      <c r="N84" s="75">
        <v>0</v>
      </c>
    </row>
    <row r="85" spans="1:14">
      <c r="A85" s="75" t="s">
        <v>1230</v>
      </c>
      <c r="B85" s="75" t="s">
        <v>650</v>
      </c>
      <c r="C85" s="76">
        <v>37858</v>
      </c>
      <c r="D85" s="75" t="s">
        <v>606</v>
      </c>
      <c r="E85" s="77" t="s">
        <v>79</v>
      </c>
      <c r="F85" s="75">
        <v>90</v>
      </c>
      <c r="G85" s="75">
        <v>1</v>
      </c>
      <c r="H85" s="75">
        <v>0</v>
      </c>
      <c r="I85" s="75">
        <v>6</v>
      </c>
      <c r="J85" s="75">
        <v>2</v>
      </c>
      <c r="K85" s="75">
        <v>1</v>
      </c>
      <c r="L85" s="75">
        <v>1</v>
      </c>
      <c r="M85" s="75">
        <v>0</v>
      </c>
      <c r="N85" s="75">
        <v>0</v>
      </c>
    </row>
    <row r="86" spans="1:14">
      <c r="A86" s="75" t="s">
        <v>1230</v>
      </c>
      <c r="B86" s="75" t="s">
        <v>169</v>
      </c>
      <c r="C86" s="76">
        <v>37864</v>
      </c>
      <c r="D86" s="75" t="s">
        <v>606</v>
      </c>
      <c r="E86" s="77" t="s">
        <v>40</v>
      </c>
      <c r="F86" s="75">
        <v>90</v>
      </c>
      <c r="G86" s="75">
        <v>0</v>
      </c>
      <c r="H86" s="75">
        <v>0</v>
      </c>
      <c r="I86" s="75">
        <v>4</v>
      </c>
      <c r="J86" s="75">
        <v>3</v>
      </c>
      <c r="K86" s="75">
        <v>0</v>
      </c>
      <c r="L86" s="75">
        <v>3</v>
      </c>
      <c r="M86" s="75">
        <v>0</v>
      </c>
      <c r="N86" s="75">
        <v>0</v>
      </c>
    </row>
    <row r="87" spans="1:14">
      <c r="A87" s="75" t="s">
        <v>1230</v>
      </c>
      <c r="B87" s="75" t="s">
        <v>625</v>
      </c>
      <c r="C87" s="76">
        <v>37878</v>
      </c>
      <c r="D87" s="75" t="s">
        <v>606</v>
      </c>
      <c r="E87" s="77" t="s">
        <v>103</v>
      </c>
      <c r="F87" s="75">
        <v>90</v>
      </c>
      <c r="G87" s="75">
        <v>3</v>
      </c>
      <c r="H87" s="75">
        <v>0</v>
      </c>
      <c r="I87" s="75">
        <v>5</v>
      </c>
      <c r="J87" s="75">
        <v>2</v>
      </c>
      <c r="K87" s="75">
        <v>1</v>
      </c>
      <c r="L87" s="75">
        <v>0</v>
      </c>
      <c r="M87" s="75">
        <v>0</v>
      </c>
      <c r="N87" s="75">
        <v>0</v>
      </c>
    </row>
    <row r="88" spans="1:14">
      <c r="A88" s="75" t="s">
        <v>1230</v>
      </c>
      <c r="B88" s="75" t="s">
        <v>614</v>
      </c>
      <c r="C88" s="76">
        <v>37884</v>
      </c>
      <c r="D88" s="75" t="s">
        <v>606</v>
      </c>
      <c r="E88" s="77" t="s">
        <v>53</v>
      </c>
      <c r="F88" s="75">
        <v>69</v>
      </c>
      <c r="G88" s="75">
        <v>1</v>
      </c>
      <c r="H88" s="75">
        <v>0</v>
      </c>
      <c r="I88" s="75">
        <v>2</v>
      </c>
      <c r="J88" s="75">
        <v>2</v>
      </c>
      <c r="K88" s="75">
        <v>0</v>
      </c>
      <c r="L88" s="75">
        <v>3</v>
      </c>
      <c r="M88" s="75">
        <v>1</v>
      </c>
      <c r="N88" s="75">
        <v>0</v>
      </c>
    </row>
    <row r="89" spans="1:14">
      <c r="A89" s="75" t="s">
        <v>1230</v>
      </c>
      <c r="B89" s="75" t="s">
        <v>1234</v>
      </c>
      <c r="C89" s="76">
        <v>37888</v>
      </c>
      <c r="D89" s="75" t="s">
        <v>42</v>
      </c>
      <c r="E89" s="77" t="s">
        <v>115</v>
      </c>
      <c r="F89" s="75">
        <v>90</v>
      </c>
      <c r="G89" s="75">
        <v>1</v>
      </c>
      <c r="H89" s="75">
        <v>0</v>
      </c>
      <c r="I89" s="75">
        <v>0</v>
      </c>
      <c r="J89" s="75">
        <v>0</v>
      </c>
      <c r="K89" s="75">
        <v>0</v>
      </c>
      <c r="L89" s="75">
        <v>0</v>
      </c>
      <c r="M89" s="75">
        <v>0</v>
      </c>
      <c r="N89" s="75">
        <v>0</v>
      </c>
    </row>
    <row r="90" spans="1:14">
      <c r="A90" s="75" t="s">
        <v>1230</v>
      </c>
      <c r="B90" s="75" t="s">
        <v>610</v>
      </c>
      <c r="C90" s="76">
        <v>37892</v>
      </c>
      <c r="D90" s="75" t="s">
        <v>606</v>
      </c>
      <c r="E90" s="77" t="s">
        <v>33</v>
      </c>
      <c r="F90" s="75">
        <v>90</v>
      </c>
      <c r="G90" s="75">
        <v>0</v>
      </c>
      <c r="H90" s="75">
        <v>0</v>
      </c>
      <c r="I90" s="75">
        <v>7</v>
      </c>
      <c r="J90" s="75">
        <v>3</v>
      </c>
      <c r="K90" s="75">
        <v>1</v>
      </c>
      <c r="L90" s="75">
        <v>3</v>
      </c>
      <c r="M90" s="75">
        <v>0</v>
      </c>
      <c r="N90" s="75">
        <v>0</v>
      </c>
    </row>
    <row r="91" spans="1:14">
      <c r="A91" s="75" t="s">
        <v>1230</v>
      </c>
      <c r="B91" s="75" t="s">
        <v>622</v>
      </c>
      <c r="C91" s="76">
        <v>37898</v>
      </c>
      <c r="D91" s="75" t="s">
        <v>606</v>
      </c>
      <c r="E91" s="77" t="s">
        <v>17</v>
      </c>
      <c r="F91" s="75">
        <v>78</v>
      </c>
      <c r="G91" s="75">
        <v>0</v>
      </c>
      <c r="H91" s="75">
        <v>0</v>
      </c>
      <c r="I91" s="75">
        <v>1</v>
      </c>
      <c r="J91" s="75">
        <v>0</v>
      </c>
      <c r="K91" s="75">
        <v>0</v>
      </c>
      <c r="L91" s="75">
        <v>2</v>
      </c>
      <c r="M91" s="75">
        <v>0</v>
      </c>
      <c r="N91" s="75">
        <v>0</v>
      </c>
    </row>
    <row r="92" spans="1:14">
      <c r="A92" s="75" t="s">
        <v>1230</v>
      </c>
      <c r="B92" s="75" t="s">
        <v>1233</v>
      </c>
      <c r="C92" s="76">
        <v>37909</v>
      </c>
      <c r="D92" s="75" t="s">
        <v>42</v>
      </c>
      <c r="E92" s="77" t="s">
        <v>24</v>
      </c>
      <c r="F92" s="75">
        <v>90</v>
      </c>
      <c r="G92" s="75">
        <v>1</v>
      </c>
      <c r="H92" s="75">
        <v>0</v>
      </c>
      <c r="I92" s="75">
        <v>0</v>
      </c>
      <c r="J92" s="75">
        <v>0</v>
      </c>
      <c r="K92" s="75">
        <v>0</v>
      </c>
      <c r="L92" s="75">
        <v>0</v>
      </c>
      <c r="M92" s="75">
        <v>0</v>
      </c>
      <c r="N92" s="75">
        <v>0</v>
      </c>
    </row>
    <row r="93" spans="1:14">
      <c r="A93" s="75" t="s">
        <v>1230</v>
      </c>
      <c r="B93" s="75" t="s">
        <v>637</v>
      </c>
      <c r="C93" s="76">
        <v>37912</v>
      </c>
      <c r="D93" s="75" t="s">
        <v>606</v>
      </c>
      <c r="E93" s="77" t="s">
        <v>540</v>
      </c>
      <c r="F93" s="75">
        <v>90</v>
      </c>
      <c r="G93" s="75">
        <v>2</v>
      </c>
      <c r="H93" s="75">
        <v>1</v>
      </c>
      <c r="I93" s="75">
        <v>5</v>
      </c>
      <c r="J93" s="75">
        <v>4</v>
      </c>
      <c r="K93" s="75">
        <v>0</v>
      </c>
      <c r="L93" s="75">
        <v>1</v>
      </c>
      <c r="M93" s="75">
        <v>0</v>
      </c>
      <c r="N93" s="75">
        <v>0</v>
      </c>
    </row>
    <row r="94" spans="1:14">
      <c r="A94" s="75" t="s">
        <v>1230</v>
      </c>
      <c r="B94" s="75" t="s">
        <v>150</v>
      </c>
      <c r="C94" s="76">
        <v>37919</v>
      </c>
      <c r="D94" s="75" t="s">
        <v>606</v>
      </c>
      <c r="E94" s="77" t="s">
        <v>17</v>
      </c>
      <c r="F94" s="75">
        <v>90</v>
      </c>
      <c r="G94" s="75">
        <v>0</v>
      </c>
      <c r="H94" s="75">
        <v>0</v>
      </c>
      <c r="I94" s="75">
        <v>1</v>
      </c>
      <c r="J94" s="75">
        <v>1</v>
      </c>
      <c r="K94" s="75">
        <v>1</v>
      </c>
      <c r="L94" s="75">
        <v>1</v>
      </c>
      <c r="M94" s="75">
        <v>0</v>
      </c>
      <c r="N94" s="75">
        <v>0</v>
      </c>
    </row>
    <row r="95" spans="1:14">
      <c r="A95" s="75" t="s">
        <v>1230</v>
      </c>
      <c r="B95" s="75" t="s">
        <v>1116</v>
      </c>
      <c r="C95" s="76">
        <v>37922</v>
      </c>
      <c r="D95" s="75" t="s">
        <v>627</v>
      </c>
      <c r="E95" s="77" t="s">
        <v>67</v>
      </c>
      <c r="F95" s="75">
        <v>73</v>
      </c>
      <c r="G95" s="75">
        <v>0</v>
      </c>
      <c r="H95" s="75">
        <v>0</v>
      </c>
      <c r="I95" s="75">
        <v>0</v>
      </c>
      <c r="J95" s="75">
        <v>0</v>
      </c>
      <c r="K95" s="75">
        <v>0</v>
      </c>
      <c r="L95" s="75">
        <v>0</v>
      </c>
      <c r="M95" s="75">
        <v>0</v>
      </c>
      <c r="N95" s="75">
        <v>0</v>
      </c>
    </row>
    <row r="96" spans="1:14">
      <c r="A96" s="75" t="s">
        <v>1230</v>
      </c>
      <c r="B96" s="75" t="s">
        <v>1232</v>
      </c>
      <c r="C96" s="76">
        <v>37931</v>
      </c>
      <c r="D96" s="75" t="s">
        <v>42</v>
      </c>
      <c r="E96" s="77" t="s">
        <v>22</v>
      </c>
      <c r="F96" s="75">
        <v>90</v>
      </c>
      <c r="G96" s="75">
        <v>1</v>
      </c>
      <c r="H96" s="75">
        <v>0</v>
      </c>
      <c r="I96" s="75">
        <v>0</v>
      </c>
      <c r="J96" s="75">
        <v>0</v>
      </c>
      <c r="K96" s="75">
        <v>0</v>
      </c>
      <c r="L96" s="75">
        <v>0</v>
      </c>
      <c r="M96" s="75">
        <v>0</v>
      </c>
      <c r="N96" s="75">
        <v>0</v>
      </c>
    </row>
    <row r="97" spans="1:14">
      <c r="A97" s="75" t="s">
        <v>1230</v>
      </c>
      <c r="B97" s="75" t="s">
        <v>608</v>
      </c>
      <c r="C97" s="76">
        <v>37934</v>
      </c>
      <c r="D97" s="75" t="s">
        <v>606</v>
      </c>
      <c r="E97" s="77" t="s">
        <v>209</v>
      </c>
      <c r="F97" s="75">
        <v>90</v>
      </c>
      <c r="G97" s="75">
        <v>0</v>
      </c>
      <c r="H97" s="75">
        <v>0</v>
      </c>
      <c r="I97" s="75">
        <v>5</v>
      </c>
      <c r="J97" s="75">
        <v>2</v>
      </c>
      <c r="K97" s="75">
        <v>0</v>
      </c>
      <c r="L97" s="75">
        <v>1</v>
      </c>
      <c r="M97" s="75">
        <v>0</v>
      </c>
      <c r="N97" s="75">
        <v>0</v>
      </c>
    </row>
    <row r="98" spans="1:14">
      <c r="A98" s="75" t="s">
        <v>1230</v>
      </c>
      <c r="B98" s="75" t="s">
        <v>636</v>
      </c>
      <c r="C98" s="76">
        <v>37947</v>
      </c>
      <c r="D98" s="75" t="s">
        <v>606</v>
      </c>
      <c r="E98" s="77" t="s">
        <v>29</v>
      </c>
      <c r="F98" s="75">
        <v>90</v>
      </c>
      <c r="G98" s="75">
        <v>0</v>
      </c>
      <c r="H98" s="75">
        <v>0</v>
      </c>
      <c r="I98" s="75">
        <v>0</v>
      </c>
      <c r="J98" s="75">
        <v>0</v>
      </c>
      <c r="K98" s="75">
        <v>1</v>
      </c>
      <c r="L98" s="75">
        <v>0</v>
      </c>
      <c r="M98" s="75">
        <v>0</v>
      </c>
      <c r="N98" s="75">
        <v>0</v>
      </c>
    </row>
    <row r="99" spans="1:14">
      <c r="A99" s="75" t="s">
        <v>1230</v>
      </c>
      <c r="B99" s="75" t="s">
        <v>1231</v>
      </c>
      <c r="C99" s="76">
        <v>37952</v>
      </c>
      <c r="D99" s="75" t="s">
        <v>42</v>
      </c>
      <c r="E99" s="77" t="s">
        <v>33</v>
      </c>
      <c r="F99" s="75">
        <v>74</v>
      </c>
      <c r="G99" s="75">
        <v>0</v>
      </c>
      <c r="H99" s="75">
        <v>0</v>
      </c>
      <c r="I99" s="75">
        <v>0</v>
      </c>
      <c r="J99" s="75">
        <v>0</v>
      </c>
      <c r="K99" s="75">
        <v>0</v>
      </c>
      <c r="L99" s="75">
        <v>0</v>
      </c>
      <c r="M99" s="75">
        <v>0</v>
      </c>
      <c r="N99" s="75">
        <v>0</v>
      </c>
    </row>
    <row r="100" spans="1:14">
      <c r="A100" s="75" t="s">
        <v>1230</v>
      </c>
      <c r="B100" s="75" t="s">
        <v>1005</v>
      </c>
      <c r="C100" s="76">
        <v>37955</v>
      </c>
      <c r="D100" s="75" t="s">
        <v>606</v>
      </c>
      <c r="E100" s="77" t="s">
        <v>64</v>
      </c>
      <c r="F100" s="75">
        <v>90</v>
      </c>
      <c r="G100" s="75">
        <v>0</v>
      </c>
      <c r="H100" s="75">
        <v>0</v>
      </c>
      <c r="I100" s="75">
        <v>4</v>
      </c>
      <c r="J100" s="75">
        <v>1</v>
      </c>
      <c r="K100" s="75">
        <v>3</v>
      </c>
      <c r="L100" s="75">
        <v>2</v>
      </c>
      <c r="M100" s="75">
        <v>0</v>
      </c>
      <c r="N100" s="75">
        <v>0</v>
      </c>
    </row>
    <row r="101" spans="1:14">
      <c r="A101" s="75" t="s">
        <v>1230</v>
      </c>
      <c r="B101" s="75" t="s">
        <v>624</v>
      </c>
      <c r="C101" s="76">
        <v>37958</v>
      </c>
      <c r="D101" s="75" t="s">
        <v>627</v>
      </c>
      <c r="E101" s="77" t="s">
        <v>74</v>
      </c>
      <c r="F101" s="75">
        <v>90</v>
      </c>
      <c r="G101" s="75">
        <v>0</v>
      </c>
      <c r="H101" s="75">
        <v>0</v>
      </c>
      <c r="I101" s="75">
        <v>0</v>
      </c>
      <c r="J101" s="75">
        <v>0</v>
      </c>
      <c r="K101" s="75">
        <v>0</v>
      </c>
      <c r="L101" s="75">
        <v>0</v>
      </c>
      <c r="M101" s="75">
        <v>1</v>
      </c>
      <c r="N101" s="75">
        <v>0</v>
      </c>
    </row>
    <row r="102" spans="1:14">
      <c r="A102" s="75" t="s">
        <v>1230</v>
      </c>
      <c r="B102" s="75" t="s">
        <v>618</v>
      </c>
      <c r="C102" s="76">
        <v>37962</v>
      </c>
      <c r="D102" s="75" t="s">
        <v>606</v>
      </c>
      <c r="E102" s="77" t="s">
        <v>33</v>
      </c>
      <c r="F102" s="75">
        <v>90</v>
      </c>
      <c r="G102" s="75">
        <v>0</v>
      </c>
      <c r="H102" s="75">
        <v>0</v>
      </c>
      <c r="I102" s="75">
        <v>2</v>
      </c>
      <c r="J102" s="75">
        <v>0</v>
      </c>
      <c r="K102" s="75">
        <v>1</v>
      </c>
      <c r="L102" s="75">
        <v>0</v>
      </c>
      <c r="M102" s="75">
        <v>0</v>
      </c>
      <c r="N102" s="75">
        <v>0</v>
      </c>
    </row>
    <row r="103" spans="1:14">
      <c r="A103" s="75" t="s">
        <v>1230</v>
      </c>
      <c r="B103" s="75" t="s">
        <v>281</v>
      </c>
      <c r="C103" s="76">
        <v>37968</v>
      </c>
      <c r="D103" s="75" t="s">
        <v>606</v>
      </c>
      <c r="E103" s="77" t="s">
        <v>74</v>
      </c>
      <c r="F103" s="75">
        <v>90</v>
      </c>
      <c r="G103" s="75">
        <v>0</v>
      </c>
      <c r="H103" s="75">
        <v>0</v>
      </c>
      <c r="I103" s="75">
        <v>3</v>
      </c>
      <c r="J103" s="75">
        <v>3</v>
      </c>
      <c r="K103" s="75">
        <v>0</v>
      </c>
      <c r="L103" s="75">
        <v>0</v>
      </c>
      <c r="M103" s="75">
        <v>0</v>
      </c>
      <c r="N103" s="75">
        <v>0</v>
      </c>
    </row>
    <row r="104" spans="1:14">
      <c r="A104" s="75" t="s">
        <v>1230</v>
      </c>
      <c r="B104" s="75" t="s">
        <v>615</v>
      </c>
      <c r="C104" s="76">
        <v>37977</v>
      </c>
      <c r="D104" s="75" t="s">
        <v>606</v>
      </c>
      <c r="E104" s="77" t="s">
        <v>22</v>
      </c>
      <c r="F104" s="75">
        <v>90</v>
      </c>
      <c r="G104" s="75">
        <v>0</v>
      </c>
      <c r="H104" s="75">
        <v>0</v>
      </c>
      <c r="I104" s="75">
        <v>4</v>
      </c>
      <c r="J104" s="75">
        <v>3</v>
      </c>
      <c r="K104" s="75">
        <v>0</v>
      </c>
      <c r="L104" s="75">
        <v>0</v>
      </c>
      <c r="M104" s="75">
        <v>0</v>
      </c>
      <c r="N104" s="75">
        <v>0</v>
      </c>
    </row>
    <row r="105" spans="1:14">
      <c r="A105" s="75" t="s">
        <v>1230</v>
      </c>
      <c r="B105" s="75" t="s">
        <v>609</v>
      </c>
      <c r="C105" s="76">
        <v>37981</v>
      </c>
      <c r="D105" s="75" t="s">
        <v>606</v>
      </c>
      <c r="E105" s="77" t="s">
        <v>85</v>
      </c>
      <c r="F105" s="75">
        <v>90</v>
      </c>
      <c r="G105" s="75">
        <v>0</v>
      </c>
      <c r="H105" s="75">
        <v>0</v>
      </c>
      <c r="I105" s="75">
        <v>3</v>
      </c>
      <c r="J105" s="75">
        <v>3</v>
      </c>
      <c r="K105" s="75">
        <v>4</v>
      </c>
      <c r="L105" s="75">
        <v>0</v>
      </c>
      <c r="M105" s="75">
        <v>0</v>
      </c>
      <c r="N105" s="75">
        <v>0</v>
      </c>
    </row>
    <row r="106" spans="1:14">
      <c r="A106" s="75" t="s">
        <v>1230</v>
      </c>
      <c r="B106" s="75" t="s">
        <v>199</v>
      </c>
      <c r="C106" s="76">
        <v>37983</v>
      </c>
      <c r="D106" s="75" t="s">
        <v>606</v>
      </c>
      <c r="E106" s="77" t="s">
        <v>53</v>
      </c>
      <c r="F106" s="75">
        <v>90</v>
      </c>
      <c r="G106" s="75">
        <v>1</v>
      </c>
      <c r="H106" s="75">
        <v>0</v>
      </c>
      <c r="I106" s="75">
        <v>2</v>
      </c>
      <c r="J106" s="75">
        <v>2</v>
      </c>
      <c r="K106" s="75">
        <v>0</v>
      </c>
      <c r="L106" s="75">
        <v>2</v>
      </c>
      <c r="M106" s="75">
        <v>0</v>
      </c>
      <c r="N106" s="75">
        <v>0</v>
      </c>
    </row>
    <row r="107" spans="1:14">
      <c r="A107" s="75" t="s">
        <v>1230</v>
      </c>
      <c r="B107" s="75" t="s">
        <v>608</v>
      </c>
      <c r="C107" s="76">
        <v>37989</v>
      </c>
      <c r="D107" s="75" t="s">
        <v>604</v>
      </c>
      <c r="E107" s="77" t="s">
        <v>53</v>
      </c>
      <c r="F107" s="75">
        <v>90</v>
      </c>
      <c r="G107" s="75">
        <v>2</v>
      </c>
      <c r="H107" s="75">
        <v>0</v>
      </c>
      <c r="I107" s="75">
        <v>0</v>
      </c>
      <c r="J107" s="75">
        <v>0</v>
      </c>
      <c r="K107" s="75">
        <v>0</v>
      </c>
      <c r="L107" s="75">
        <v>0</v>
      </c>
      <c r="M107" s="75">
        <v>0</v>
      </c>
      <c r="N107" s="75">
        <v>0</v>
      </c>
    </row>
    <row r="108" spans="1:14">
      <c r="A108" s="75" t="s">
        <v>1230</v>
      </c>
      <c r="B108" s="75" t="s">
        <v>607</v>
      </c>
      <c r="C108" s="76">
        <v>37993</v>
      </c>
      <c r="D108" s="75" t="s">
        <v>606</v>
      </c>
      <c r="E108" s="77" t="s">
        <v>22</v>
      </c>
      <c r="F108" s="75">
        <v>90</v>
      </c>
      <c r="G108" s="75">
        <v>0</v>
      </c>
      <c r="H108" s="75">
        <v>0</v>
      </c>
      <c r="I108" s="75">
        <v>3</v>
      </c>
      <c r="J108" s="75">
        <v>3</v>
      </c>
      <c r="K108" s="75">
        <v>1</v>
      </c>
      <c r="L108" s="75">
        <v>1</v>
      </c>
      <c r="M108" s="75">
        <v>0</v>
      </c>
      <c r="N108" s="75">
        <v>0</v>
      </c>
    </row>
    <row r="109" spans="1:14">
      <c r="A109" s="75" t="s">
        <v>1230</v>
      </c>
      <c r="B109" s="75" t="s">
        <v>253</v>
      </c>
      <c r="C109" s="76">
        <v>37996</v>
      </c>
      <c r="D109" s="75" t="s">
        <v>606</v>
      </c>
      <c r="E109" s="77" t="s">
        <v>149</v>
      </c>
      <c r="F109" s="75">
        <v>90</v>
      </c>
      <c r="G109" s="75">
        <v>1</v>
      </c>
      <c r="H109" s="75">
        <v>1</v>
      </c>
      <c r="I109" s="75">
        <v>3</v>
      </c>
      <c r="J109" s="75">
        <v>1</v>
      </c>
      <c r="K109" s="75">
        <v>0</v>
      </c>
      <c r="L109" s="75">
        <v>3</v>
      </c>
      <c r="M109" s="75">
        <v>0</v>
      </c>
      <c r="N109" s="75">
        <v>0</v>
      </c>
    </row>
    <row r="110" spans="1:14">
      <c r="A110" s="75" t="s">
        <v>1230</v>
      </c>
      <c r="B110" s="75" t="s">
        <v>632</v>
      </c>
      <c r="C110" s="76">
        <v>38000</v>
      </c>
      <c r="D110" s="75" t="s">
        <v>604</v>
      </c>
      <c r="E110" s="77" t="s">
        <v>107</v>
      </c>
      <c r="F110" s="75">
        <v>90</v>
      </c>
      <c r="G110" s="75">
        <v>1</v>
      </c>
      <c r="H110" s="75">
        <v>0</v>
      </c>
      <c r="I110" s="75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0</v>
      </c>
    </row>
    <row r="111" spans="1:14">
      <c r="A111" s="75" t="s">
        <v>1230</v>
      </c>
      <c r="B111" s="75" t="s">
        <v>628</v>
      </c>
      <c r="C111" s="76">
        <v>38003</v>
      </c>
      <c r="D111" s="75" t="s">
        <v>606</v>
      </c>
      <c r="E111" s="77" t="s">
        <v>22</v>
      </c>
      <c r="F111" s="75">
        <v>90</v>
      </c>
      <c r="G111" s="75">
        <v>1</v>
      </c>
      <c r="H111" s="75">
        <v>0</v>
      </c>
      <c r="I111" s="75">
        <v>1</v>
      </c>
      <c r="J111" s="75">
        <v>1</v>
      </c>
      <c r="K111" s="75">
        <v>0</v>
      </c>
      <c r="L111" s="75">
        <v>0</v>
      </c>
      <c r="M111" s="75">
        <v>0</v>
      </c>
      <c r="N111" s="75">
        <v>0</v>
      </c>
    </row>
    <row r="112" spans="1:14">
      <c r="A112" s="75" t="s">
        <v>1230</v>
      </c>
      <c r="B112" s="75" t="s">
        <v>610</v>
      </c>
      <c r="C112" s="76">
        <v>38011</v>
      </c>
      <c r="D112" s="75" t="s">
        <v>604</v>
      </c>
      <c r="E112" s="77" t="s">
        <v>22</v>
      </c>
      <c r="F112" s="75">
        <v>90</v>
      </c>
      <c r="G112" s="75">
        <v>1</v>
      </c>
      <c r="H112" s="75">
        <v>0</v>
      </c>
      <c r="I112" s="75">
        <v>0</v>
      </c>
      <c r="J112" s="75">
        <v>0</v>
      </c>
      <c r="K112" s="75">
        <v>0</v>
      </c>
      <c r="L112" s="75">
        <v>0</v>
      </c>
      <c r="M112" s="75">
        <v>0</v>
      </c>
      <c r="N112" s="75">
        <v>0</v>
      </c>
    </row>
    <row r="113" spans="1:14">
      <c r="A113" s="75" t="s">
        <v>1230</v>
      </c>
      <c r="B113" s="75" t="s">
        <v>502</v>
      </c>
      <c r="C113" s="76">
        <v>38018</v>
      </c>
      <c r="D113" s="75" t="s">
        <v>606</v>
      </c>
      <c r="E113" s="77" t="s">
        <v>85</v>
      </c>
      <c r="F113" s="75">
        <v>90</v>
      </c>
      <c r="G113" s="75">
        <v>1</v>
      </c>
      <c r="H113" s="75">
        <v>0</v>
      </c>
      <c r="I113" s="75">
        <v>2</v>
      </c>
      <c r="J113" s="75">
        <v>2</v>
      </c>
      <c r="K113" s="75">
        <v>0</v>
      </c>
      <c r="L113" s="75">
        <v>2</v>
      </c>
      <c r="M113" s="75">
        <v>0</v>
      </c>
      <c r="N113" s="75">
        <v>1</v>
      </c>
    </row>
    <row r="114" spans="1:14">
      <c r="A114" s="75" t="s">
        <v>1230</v>
      </c>
      <c r="B114" s="75" t="s">
        <v>624</v>
      </c>
      <c r="C114" s="76">
        <v>38021</v>
      </c>
      <c r="D114" s="75" t="s">
        <v>604</v>
      </c>
      <c r="E114" s="77" t="s">
        <v>619</v>
      </c>
      <c r="F114" s="75">
        <v>27</v>
      </c>
      <c r="G114" s="75">
        <v>0</v>
      </c>
      <c r="H114" s="75">
        <v>0</v>
      </c>
      <c r="I114" s="75">
        <v>0</v>
      </c>
      <c r="J114" s="75">
        <v>0</v>
      </c>
      <c r="K114" s="75">
        <v>0</v>
      </c>
      <c r="L114" s="75">
        <v>0</v>
      </c>
      <c r="M114" s="75">
        <v>0</v>
      </c>
      <c r="N114" s="75">
        <v>0</v>
      </c>
    </row>
    <row r="115" spans="1:14">
      <c r="A115" s="75" t="s">
        <v>1230</v>
      </c>
      <c r="B115" s="75" t="s">
        <v>630</v>
      </c>
      <c r="C115" s="76">
        <v>38068</v>
      </c>
      <c r="D115" s="75" t="s">
        <v>606</v>
      </c>
      <c r="E115" s="77" t="s">
        <v>85</v>
      </c>
      <c r="F115" s="75">
        <v>90</v>
      </c>
      <c r="G115" s="75">
        <v>1</v>
      </c>
      <c r="H115" s="75">
        <v>0</v>
      </c>
      <c r="I115" s="75">
        <v>5</v>
      </c>
      <c r="J115" s="75">
        <v>4</v>
      </c>
      <c r="K115" s="75">
        <v>0</v>
      </c>
      <c r="L115" s="75">
        <v>2</v>
      </c>
      <c r="M115" s="75">
        <v>0</v>
      </c>
      <c r="N115" s="75">
        <v>0</v>
      </c>
    </row>
    <row r="116" spans="1:14">
      <c r="A116" s="75" t="s">
        <v>1230</v>
      </c>
      <c r="B116" s="75" t="s">
        <v>613</v>
      </c>
      <c r="C116" s="76">
        <v>38073</v>
      </c>
      <c r="D116" s="75" t="s">
        <v>606</v>
      </c>
      <c r="E116" s="77" t="s">
        <v>33</v>
      </c>
      <c r="F116" s="75">
        <v>63</v>
      </c>
      <c r="G116" s="75">
        <v>0</v>
      </c>
      <c r="H116" s="75">
        <v>0</v>
      </c>
      <c r="I116" s="75">
        <v>1</v>
      </c>
      <c r="J116" s="75">
        <v>0</v>
      </c>
      <c r="K116" s="75">
        <v>0</v>
      </c>
      <c r="L116" s="75">
        <v>0</v>
      </c>
      <c r="M116" s="75">
        <v>0</v>
      </c>
      <c r="N116" s="75">
        <v>0</v>
      </c>
    </row>
    <row r="117" spans="1:14">
      <c r="A117" s="75" t="s">
        <v>1230</v>
      </c>
      <c r="B117" s="75" t="s">
        <v>605</v>
      </c>
      <c r="C117" s="76">
        <v>38081</v>
      </c>
      <c r="D117" s="75" t="s">
        <v>606</v>
      </c>
      <c r="E117" s="77" t="s">
        <v>22</v>
      </c>
      <c r="F117" s="75">
        <f>90-66</f>
        <v>24</v>
      </c>
      <c r="G117" s="75">
        <v>0</v>
      </c>
      <c r="H117" s="75">
        <v>0</v>
      </c>
      <c r="I117" s="75">
        <v>2</v>
      </c>
      <c r="J117" s="75">
        <v>1</v>
      </c>
      <c r="K117" s="75">
        <v>1</v>
      </c>
      <c r="L117" s="75">
        <v>0</v>
      </c>
      <c r="M117" s="75">
        <v>0</v>
      </c>
      <c r="N117" s="75">
        <v>0</v>
      </c>
    </row>
    <row r="118" spans="1:14">
      <c r="A118" s="75" t="s">
        <v>1230</v>
      </c>
      <c r="B118" s="75" t="s">
        <v>635</v>
      </c>
      <c r="C118" s="76">
        <v>38087</v>
      </c>
      <c r="D118" s="75" t="s">
        <v>606</v>
      </c>
      <c r="E118" s="77" t="s">
        <v>131</v>
      </c>
      <c r="F118" s="75">
        <v>90</v>
      </c>
      <c r="G118" s="75">
        <v>1</v>
      </c>
      <c r="H118" s="75">
        <v>0</v>
      </c>
      <c r="I118" s="75">
        <v>3</v>
      </c>
      <c r="J118" s="75">
        <v>2</v>
      </c>
      <c r="K118" s="75">
        <v>0</v>
      </c>
      <c r="L118" s="75">
        <v>2</v>
      </c>
      <c r="M118" s="75">
        <v>0</v>
      </c>
      <c r="N118" s="75">
        <v>0</v>
      </c>
    </row>
    <row r="119" spans="1:14">
      <c r="A119" s="75" t="s">
        <v>1230</v>
      </c>
      <c r="B119" s="75" t="s">
        <v>624</v>
      </c>
      <c r="C119" s="76">
        <v>38089</v>
      </c>
      <c r="D119" s="75" t="s">
        <v>606</v>
      </c>
      <c r="E119" s="77" t="s">
        <v>22</v>
      </c>
      <c r="F119" s="75">
        <v>90</v>
      </c>
      <c r="G119" s="75">
        <v>1</v>
      </c>
      <c r="H119" s="75">
        <v>0</v>
      </c>
      <c r="I119" s="75">
        <v>2</v>
      </c>
      <c r="J119" s="75">
        <v>2</v>
      </c>
      <c r="K119" s="75">
        <v>2</v>
      </c>
      <c r="L119" s="75">
        <v>4</v>
      </c>
      <c r="M119" s="75">
        <v>0</v>
      </c>
      <c r="N119" s="75">
        <v>0</v>
      </c>
    </row>
    <row r="120" spans="1:14">
      <c r="A120" s="75" t="s">
        <v>1230</v>
      </c>
      <c r="B120" s="75" t="s">
        <v>620</v>
      </c>
      <c r="C120" s="76">
        <v>38094</v>
      </c>
      <c r="D120" s="75" t="s">
        <v>606</v>
      </c>
      <c r="E120" s="77" t="s">
        <v>425</v>
      </c>
      <c r="F120" s="75">
        <v>90</v>
      </c>
      <c r="G120" s="75">
        <v>1</v>
      </c>
      <c r="H120" s="75">
        <v>0</v>
      </c>
      <c r="I120" s="75">
        <v>6</v>
      </c>
      <c r="J120" s="75">
        <v>3</v>
      </c>
      <c r="K120" s="75">
        <v>3</v>
      </c>
      <c r="L120" s="75">
        <v>0</v>
      </c>
      <c r="M120" s="75">
        <v>0</v>
      </c>
      <c r="N120" s="75">
        <v>0</v>
      </c>
    </row>
    <row r="121" spans="1:14">
      <c r="A121" s="75" t="s">
        <v>1230</v>
      </c>
      <c r="B121" s="75" t="s">
        <v>632</v>
      </c>
      <c r="C121" s="76">
        <v>38101</v>
      </c>
      <c r="D121" s="75" t="s">
        <v>606</v>
      </c>
      <c r="E121" s="77" t="s">
        <v>22</v>
      </c>
      <c r="F121" s="75">
        <v>90</v>
      </c>
      <c r="G121" s="75">
        <v>0</v>
      </c>
      <c r="H121" s="75">
        <v>0</v>
      </c>
      <c r="I121" s="75">
        <v>4</v>
      </c>
      <c r="J121" s="75">
        <v>1</v>
      </c>
      <c r="K121" s="75">
        <v>1</v>
      </c>
      <c r="L121" s="75">
        <v>0</v>
      </c>
      <c r="M121" s="75">
        <v>0</v>
      </c>
      <c r="N121" s="75">
        <v>0</v>
      </c>
    </row>
    <row r="122" spans="1:14">
      <c r="A122" s="75" t="s">
        <v>1230</v>
      </c>
      <c r="B122" s="75" t="s">
        <v>639</v>
      </c>
      <c r="C122" s="76">
        <v>38108</v>
      </c>
      <c r="D122" s="75" t="s">
        <v>606</v>
      </c>
      <c r="E122" s="77" t="s">
        <v>31</v>
      </c>
      <c r="F122" s="75">
        <v>90</v>
      </c>
      <c r="G122" s="75">
        <v>0</v>
      </c>
      <c r="H122" s="75">
        <v>1</v>
      </c>
      <c r="I122" s="75">
        <v>0</v>
      </c>
      <c r="J122" s="75">
        <v>0</v>
      </c>
      <c r="K122" s="75">
        <v>1</v>
      </c>
      <c r="L122" s="75">
        <v>1</v>
      </c>
      <c r="M122" s="75">
        <v>0</v>
      </c>
      <c r="N122" s="75">
        <v>0</v>
      </c>
    </row>
    <row r="123" spans="1:14">
      <c r="A123" s="75" t="s">
        <v>1230</v>
      </c>
      <c r="B123" s="75" t="s">
        <v>1009</v>
      </c>
      <c r="C123" s="76">
        <v>38115</v>
      </c>
      <c r="D123" s="75" t="s">
        <v>606</v>
      </c>
      <c r="E123" s="77" t="s">
        <v>85</v>
      </c>
      <c r="F123" s="75">
        <v>73</v>
      </c>
      <c r="G123" s="75">
        <v>0</v>
      </c>
      <c r="H123" s="75">
        <v>0</v>
      </c>
      <c r="I123" s="75">
        <v>4</v>
      </c>
      <c r="J123" s="75">
        <v>1</v>
      </c>
      <c r="K123" s="75">
        <v>1</v>
      </c>
      <c r="L123" s="75">
        <v>2</v>
      </c>
      <c r="M123" s="75">
        <v>0</v>
      </c>
      <c r="N123" s="75">
        <v>0</v>
      </c>
    </row>
    <row r="124" spans="1:14">
      <c r="A124" s="75" t="s">
        <v>1230</v>
      </c>
      <c r="B124" s="75" t="s">
        <v>623</v>
      </c>
      <c r="C124" s="76">
        <v>38122</v>
      </c>
      <c r="D124" s="75" t="s">
        <v>606</v>
      </c>
      <c r="E124" s="77" t="s">
        <v>175</v>
      </c>
      <c r="F124" s="75">
        <v>90</v>
      </c>
      <c r="G124" s="75">
        <v>1</v>
      </c>
      <c r="H124" s="75">
        <v>1</v>
      </c>
      <c r="I124" s="75">
        <v>3</v>
      </c>
      <c r="J124" s="75">
        <v>2</v>
      </c>
      <c r="K124" s="75">
        <v>0</v>
      </c>
      <c r="L124" s="75">
        <v>1</v>
      </c>
      <c r="M124" s="75">
        <v>0</v>
      </c>
      <c r="N124" s="75">
        <v>0</v>
      </c>
    </row>
    <row r="125" spans="1:14">
      <c r="A125" s="75" t="s">
        <v>1230</v>
      </c>
      <c r="B125" s="75" t="s">
        <v>613</v>
      </c>
      <c r="C125" s="76">
        <v>38213</v>
      </c>
      <c r="D125" s="75" t="s">
        <v>606</v>
      </c>
      <c r="E125" s="77" t="s">
        <v>22</v>
      </c>
      <c r="F125" s="75">
        <v>90</v>
      </c>
      <c r="G125" s="75">
        <v>0</v>
      </c>
      <c r="H125" s="75">
        <v>1</v>
      </c>
      <c r="I125" s="75">
        <v>2</v>
      </c>
      <c r="J125" s="75">
        <v>0</v>
      </c>
      <c r="K125" s="75">
        <v>1</v>
      </c>
      <c r="L125" s="75">
        <v>1</v>
      </c>
      <c r="M125" s="75">
        <v>0</v>
      </c>
      <c r="N125" s="75">
        <v>0</v>
      </c>
    </row>
    <row r="126" spans="1:14">
      <c r="A126" s="75" t="s">
        <v>1230</v>
      </c>
      <c r="B126" s="75" t="s">
        <v>196</v>
      </c>
      <c r="C126" s="76">
        <v>38220</v>
      </c>
      <c r="D126" s="75" t="s">
        <v>606</v>
      </c>
      <c r="E126" s="77" t="s">
        <v>85</v>
      </c>
      <c r="F126" s="75">
        <v>90</v>
      </c>
      <c r="G126" s="75">
        <v>1</v>
      </c>
      <c r="H126" s="75">
        <v>0</v>
      </c>
      <c r="I126" s="75">
        <v>3</v>
      </c>
      <c r="J126" s="75">
        <v>2</v>
      </c>
      <c r="K126" s="75">
        <v>1</v>
      </c>
      <c r="L126" s="75">
        <v>0</v>
      </c>
      <c r="M126" s="75">
        <v>0</v>
      </c>
      <c r="N126" s="75">
        <v>0</v>
      </c>
    </row>
    <row r="127" spans="1:14">
      <c r="A127" s="75" t="s">
        <v>1230</v>
      </c>
      <c r="B127" s="75" t="s">
        <v>609</v>
      </c>
      <c r="C127" s="76">
        <v>38223</v>
      </c>
      <c r="D127" s="75" t="s">
        <v>606</v>
      </c>
      <c r="E127" s="77" t="s">
        <v>17</v>
      </c>
      <c r="F127" s="75">
        <v>90</v>
      </c>
      <c r="G127" s="75">
        <v>0</v>
      </c>
      <c r="H127" s="75">
        <v>0</v>
      </c>
      <c r="I127" s="75">
        <v>1</v>
      </c>
      <c r="J127" s="75">
        <v>0</v>
      </c>
      <c r="K127" s="75">
        <v>1</v>
      </c>
      <c r="L127" s="75">
        <v>2</v>
      </c>
      <c r="M127" s="75">
        <v>0</v>
      </c>
      <c r="N127" s="75">
        <v>0</v>
      </c>
    </row>
    <row r="128" spans="1:14">
      <c r="A128" s="75" t="s">
        <v>1230</v>
      </c>
      <c r="B128" s="75" t="s">
        <v>607</v>
      </c>
      <c r="C128" s="76">
        <v>38227</v>
      </c>
      <c r="D128" s="75" t="s">
        <v>606</v>
      </c>
      <c r="E128" s="77" t="s">
        <v>51</v>
      </c>
      <c r="F128" s="75">
        <v>90</v>
      </c>
      <c r="G128" s="75">
        <v>2</v>
      </c>
      <c r="H128" s="75">
        <v>1</v>
      </c>
      <c r="I128" s="75">
        <v>4</v>
      </c>
      <c r="J128" s="75">
        <v>3</v>
      </c>
      <c r="K128" s="75">
        <v>0</v>
      </c>
      <c r="L128" s="75">
        <v>3</v>
      </c>
      <c r="M128" s="75">
        <v>0</v>
      </c>
      <c r="N128" s="75">
        <v>0</v>
      </c>
    </row>
    <row r="129" spans="1:14">
      <c r="A129" s="75" t="s">
        <v>1230</v>
      </c>
      <c r="B129" s="75" t="s">
        <v>623</v>
      </c>
      <c r="C129" s="76">
        <v>38241</v>
      </c>
      <c r="D129" s="75" t="s">
        <v>606</v>
      </c>
      <c r="E129" s="77" t="s">
        <v>64</v>
      </c>
      <c r="F129" s="75">
        <v>90</v>
      </c>
      <c r="G129" s="75">
        <v>0</v>
      </c>
      <c r="H129" s="75">
        <v>0</v>
      </c>
      <c r="I129" s="75">
        <v>1</v>
      </c>
      <c r="J129" s="75">
        <v>0</v>
      </c>
      <c r="K129" s="75">
        <v>0</v>
      </c>
      <c r="L129" s="75">
        <v>0</v>
      </c>
      <c r="M129" s="75">
        <v>0</v>
      </c>
      <c r="N129" s="75">
        <v>0</v>
      </c>
    </row>
    <row r="130" spans="1:14">
      <c r="A130" s="75" t="s">
        <v>1230</v>
      </c>
      <c r="B130" s="75" t="s">
        <v>641</v>
      </c>
      <c r="C130" s="76">
        <v>38248</v>
      </c>
      <c r="D130" s="75" t="s">
        <v>606</v>
      </c>
      <c r="E130" s="77" t="s">
        <v>38</v>
      </c>
      <c r="F130" s="75">
        <v>90</v>
      </c>
      <c r="G130" s="75">
        <v>2</v>
      </c>
      <c r="H130" s="75">
        <v>0</v>
      </c>
      <c r="I130" s="75">
        <v>2</v>
      </c>
      <c r="J130" s="75">
        <v>2</v>
      </c>
      <c r="K130" s="75">
        <v>1</v>
      </c>
      <c r="L130" s="75">
        <v>1</v>
      </c>
      <c r="M130" s="75">
        <v>0</v>
      </c>
      <c r="N130" s="75">
        <v>0</v>
      </c>
    </row>
    <row r="131" spans="1:14">
      <c r="A131" s="75" t="s">
        <v>1230</v>
      </c>
      <c r="B131" s="75" t="s">
        <v>169</v>
      </c>
      <c r="C131" s="76">
        <v>38255</v>
      </c>
      <c r="D131" s="75" t="s">
        <v>606</v>
      </c>
      <c r="E131" s="77" t="s">
        <v>64</v>
      </c>
      <c r="F131" s="75">
        <v>90</v>
      </c>
      <c r="G131" s="75">
        <v>0</v>
      </c>
      <c r="H131" s="75">
        <v>0</v>
      </c>
      <c r="I131" s="75">
        <v>6</v>
      </c>
      <c r="J131" s="75">
        <v>3</v>
      </c>
      <c r="K131" s="75">
        <v>0</v>
      </c>
      <c r="L131" s="75">
        <v>6</v>
      </c>
      <c r="M131" s="75">
        <v>0</v>
      </c>
      <c r="N131" s="75">
        <v>0</v>
      </c>
    </row>
    <row r="132" spans="1:14">
      <c r="A132" s="75" t="s">
        <v>1230</v>
      </c>
      <c r="B132" s="75" t="s">
        <v>634</v>
      </c>
      <c r="C132" s="76">
        <v>38262</v>
      </c>
      <c r="D132" s="75" t="s">
        <v>606</v>
      </c>
      <c r="E132" s="77" t="s">
        <v>33</v>
      </c>
      <c r="F132" s="75">
        <v>90</v>
      </c>
      <c r="G132" s="75">
        <v>0</v>
      </c>
      <c r="H132" s="75">
        <v>0</v>
      </c>
      <c r="I132" s="75">
        <v>4</v>
      </c>
      <c r="J132" s="75">
        <v>3</v>
      </c>
      <c r="K132" s="75">
        <v>1</v>
      </c>
      <c r="L132" s="75">
        <v>1</v>
      </c>
      <c r="M132" s="75">
        <v>0</v>
      </c>
      <c r="N132" s="75">
        <v>0</v>
      </c>
    </row>
    <row r="133" spans="1:14">
      <c r="A133" s="75" t="s">
        <v>1230</v>
      </c>
      <c r="B133" s="75" t="s">
        <v>153</v>
      </c>
      <c r="C133" s="76">
        <v>38276</v>
      </c>
      <c r="D133" s="75" t="s">
        <v>606</v>
      </c>
      <c r="E133" s="77" t="s">
        <v>31</v>
      </c>
      <c r="F133" s="75">
        <v>90</v>
      </c>
      <c r="G133" s="75">
        <v>1</v>
      </c>
      <c r="H133" s="75">
        <v>0</v>
      </c>
      <c r="I133" s="75">
        <v>0</v>
      </c>
      <c r="J133" s="75">
        <v>0</v>
      </c>
      <c r="K133" s="75">
        <v>0</v>
      </c>
      <c r="L133" s="75">
        <v>1</v>
      </c>
      <c r="M133" s="75">
        <v>0</v>
      </c>
      <c r="N133" s="75">
        <v>0</v>
      </c>
    </row>
    <row r="134" spans="1:14">
      <c r="A134" s="75" t="s">
        <v>1230</v>
      </c>
      <c r="B134" s="75" t="s">
        <v>636</v>
      </c>
      <c r="C134" s="76">
        <v>38284</v>
      </c>
      <c r="D134" s="75" t="s">
        <v>606</v>
      </c>
      <c r="E134" s="77" t="s">
        <v>501</v>
      </c>
      <c r="F134" s="75">
        <v>45</v>
      </c>
      <c r="G134" s="75">
        <v>0</v>
      </c>
      <c r="H134" s="75">
        <v>0</v>
      </c>
      <c r="I134" s="75">
        <v>1</v>
      </c>
      <c r="J134" s="75">
        <v>1</v>
      </c>
      <c r="K134" s="75">
        <v>1</v>
      </c>
      <c r="L134" s="75">
        <v>0</v>
      </c>
      <c r="M134" s="75">
        <v>0</v>
      </c>
      <c r="N134" s="75">
        <v>0</v>
      </c>
    </row>
    <row r="135" spans="1:14">
      <c r="A135" s="75" t="s">
        <v>1230</v>
      </c>
      <c r="B135" s="75" t="s">
        <v>652</v>
      </c>
      <c r="C135" s="76">
        <v>38292</v>
      </c>
      <c r="D135" s="75" t="s">
        <v>606</v>
      </c>
      <c r="E135" s="77" t="s">
        <v>22</v>
      </c>
      <c r="F135" s="75">
        <v>90</v>
      </c>
      <c r="G135" s="75">
        <v>0</v>
      </c>
      <c r="H135" s="75">
        <v>0</v>
      </c>
      <c r="I135" s="75">
        <v>3</v>
      </c>
      <c r="J135" s="75">
        <v>3</v>
      </c>
      <c r="K135" s="75">
        <v>2</v>
      </c>
      <c r="L135" s="75">
        <v>1</v>
      </c>
      <c r="M135" s="75">
        <v>0</v>
      </c>
      <c r="N135" s="75">
        <v>0</v>
      </c>
    </row>
    <row r="136" spans="1:14">
      <c r="A136" s="75" t="s">
        <v>1230</v>
      </c>
      <c r="B136" s="75" t="s">
        <v>281</v>
      </c>
      <c r="C136" s="76">
        <v>38298</v>
      </c>
      <c r="D136" s="75" t="s">
        <v>606</v>
      </c>
      <c r="E136" s="77" t="s">
        <v>33</v>
      </c>
      <c r="F136" s="75">
        <v>90</v>
      </c>
      <c r="G136" s="75">
        <v>0</v>
      </c>
      <c r="H136" s="75">
        <v>0</v>
      </c>
      <c r="I136" s="75">
        <v>1</v>
      </c>
      <c r="J136" s="75">
        <v>0</v>
      </c>
      <c r="K136" s="75">
        <v>0</v>
      </c>
      <c r="L136" s="75">
        <v>0</v>
      </c>
      <c r="M136" s="75">
        <v>0</v>
      </c>
      <c r="N136" s="75">
        <v>0</v>
      </c>
    </row>
    <row r="137" spans="1:14">
      <c r="A137" s="75" t="s">
        <v>1230</v>
      </c>
      <c r="B137" s="75" t="s">
        <v>628</v>
      </c>
      <c r="C137" s="76">
        <v>38304</v>
      </c>
      <c r="D137" s="75" t="s">
        <v>606</v>
      </c>
      <c r="E137" s="77" t="s">
        <v>22</v>
      </c>
      <c r="F137" s="75">
        <v>90</v>
      </c>
      <c r="G137" s="75">
        <v>0</v>
      </c>
      <c r="H137" s="75">
        <v>0</v>
      </c>
      <c r="I137" s="75">
        <v>2</v>
      </c>
      <c r="J137" s="75">
        <v>2</v>
      </c>
      <c r="K137" s="75">
        <v>4</v>
      </c>
      <c r="L137" s="75">
        <v>2</v>
      </c>
      <c r="M137" s="75">
        <v>0</v>
      </c>
      <c r="N137" s="75">
        <v>0</v>
      </c>
    </row>
    <row r="138" spans="1:14">
      <c r="A138" s="75" t="s">
        <v>1230</v>
      </c>
      <c r="B138" s="75" t="s">
        <v>253</v>
      </c>
      <c r="C138" s="76">
        <v>38311</v>
      </c>
      <c r="D138" s="75" t="s">
        <v>606</v>
      </c>
      <c r="E138" s="77" t="s">
        <v>107</v>
      </c>
      <c r="F138" s="75">
        <v>26</v>
      </c>
      <c r="G138" s="75">
        <v>0</v>
      </c>
      <c r="H138" s="75">
        <v>0</v>
      </c>
      <c r="I138" s="75">
        <v>1</v>
      </c>
      <c r="J138" s="75">
        <v>0</v>
      </c>
      <c r="K138" s="75">
        <v>0</v>
      </c>
      <c r="L138" s="75">
        <v>1</v>
      </c>
      <c r="M138" s="75">
        <v>0</v>
      </c>
      <c r="N138" s="75">
        <v>0</v>
      </c>
    </row>
    <row r="139" spans="1:14">
      <c r="A139" s="75" t="s">
        <v>1230</v>
      </c>
      <c r="B139" s="75" t="s">
        <v>610</v>
      </c>
      <c r="C139" s="76">
        <v>38332</v>
      </c>
      <c r="D139" s="75" t="s">
        <v>606</v>
      </c>
      <c r="E139" s="77" t="s">
        <v>64</v>
      </c>
      <c r="F139" s="75">
        <f>90-70</f>
        <v>20</v>
      </c>
      <c r="G139" s="75">
        <v>0</v>
      </c>
      <c r="H139" s="75">
        <v>0</v>
      </c>
      <c r="I139" s="75">
        <v>0</v>
      </c>
      <c r="J139" s="75">
        <v>0</v>
      </c>
      <c r="K139" s="75">
        <v>0</v>
      </c>
      <c r="L139" s="75">
        <v>0</v>
      </c>
      <c r="M139" s="75">
        <v>0</v>
      </c>
      <c r="N139" s="75">
        <v>0</v>
      </c>
    </row>
    <row r="140" spans="1:14">
      <c r="A140" s="75" t="s">
        <v>1230</v>
      </c>
      <c r="B140" s="75" t="s">
        <v>649</v>
      </c>
      <c r="C140" s="76">
        <v>38339</v>
      </c>
      <c r="D140" s="75" t="s">
        <v>606</v>
      </c>
      <c r="E140" s="77" t="s">
        <v>24</v>
      </c>
      <c r="F140" s="75">
        <v>90</v>
      </c>
      <c r="G140" s="75">
        <v>0</v>
      </c>
      <c r="H140" s="75">
        <v>1</v>
      </c>
      <c r="I140" s="75">
        <v>1</v>
      </c>
      <c r="J140" s="75">
        <v>0</v>
      </c>
      <c r="K140" s="75">
        <v>1</v>
      </c>
      <c r="L140" s="75">
        <v>0</v>
      </c>
      <c r="M140" s="75">
        <v>0</v>
      </c>
      <c r="N140" s="75">
        <v>0</v>
      </c>
    </row>
    <row r="141" spans="1:14">
      <c r="A141" s="75" t="s">
        <v>1230</v>
      </c>
      <c r="B141" s="75" t="s">
        <v>618</v>
      </c>
      <c r="C141" s="76">
        <v>38347</v>
      </c>
      <c r="D141" s="75" t="s">
        <v>606</v>
      </c>
      <c r="E141" s="77" t="s">
        <v>85</v>
      </c>
      <c r="F141" s="75">
        <v>90</v>
      </c>
      <c r="G141" s="75">
        <v>0</v>
      </c>
      <c r="H141" s="75">
        <v>0</v>
      </c>
      <c r="I141" s="75">
        <v>2</v>
      </c>
      <c r="J141" s="75">
        <v>1</v>
      </c>
      <c r="K141" s="75">
        <v>0</v>
      </c>
      <c r="L141" s="75">
        <v>2</v>
      </c>
      <c r="M141" s="75">
        <v>0</v>
      </c>
      <c r="N141" s="75">
        <v>0</v>
      </c>
    </row>
    <row r="142" spans="1:14">
      <c r="A142" s="75" t="s">
        <v>1230</v>
      </c>
      <c r="B142" s="75" t="s">
        <v>638</v>
      </c>
      <c r="C142" s="76">
        <v>38349</v>
      </c>
      <c r="D142" s="75" t="s">
        <v>606</v>
      </c>
      <c r="E142" s="77" t="s">
        <v>22</v>
      </c>
      <c r="F142" s="75">
        <v>90</v>
      </c>
      <c r="G142" s="75">
        <v>1</v>
      </c>
      <c r="H142" s="75">
        <v>0</v>
      </c>
      <c r="I142" s="75">
        <v>3</v>
      </c>
      <c r="J142" s="75">
        <v>2</v>
      </c>
      <c r="K142" s="75">
        <v>1</v>
      </c>
      <c r="L142" s="75">
        <v>0</v>
      </c>
      <c r="M142" s="75">
        <v>0</v>
      </c>
      <c r="N142" s="75">
        <v>0</v>
      </c>
    </row>
    <row r="143" spans="1:14">
      <c r="A143" s="75" t="s">
        <v>1230</v>
      </c>
      <c r="B143" s="75" t="s">
        <v>620</v>
      </c>
      <c r="C143" s="76">
        <v>38353</v>
      </c>
      <c r="D143" s="75" t="s">
        <v>606</v>
      </c>
      <c r="E143" s="77" t="s">
        <v>63</v>
      </c>
      <c r="F143" s="75">
        <v>68</v>
      </c>
      <c r="G143" s="75">
        <v>0</v>
      </c>
      <c r="H143" s="75">
        <v>0</v>
      </c>
      <c r="I143" s="75">
        <v>1</v>
      </c>
      <c r="J143" s="75">
        <v>1</v>
      </c>
      <c r="K143" s="75">
        <v>0</v>
      </c>
      <c r="L143" s="75">
        <v>0</v>
      </c>
      <c r="M143" s="75">
        <v>0</v>
      </c>
      <c r="N143" s="75">
        <v>0</v>
      </c>
    </row>
    <row r="144" spans="1:14">
      <c r="A144" s="75" t="s">
        <v>1236</v>
      </c>
      <c r="B144" s="75" t="s">
        <v>124</v>
      </c>
      <c r="C144" s="76">
        <v>38400</v>
      </c>
      <c r="D144" s="75" t="s">
        <v>42</v>
      </c>
      <c r="E144" s="77" t="s">
        <v>64</v>
      </c>
      <c r="F144" s="75">
        <v>90</v>
      </c>
      <c r="G144" s="75">
        <v>0</v>
      </c>
      <c r="H144" s="75">
        <v>0</v>
      </c>
      <c r="I144" s="75">
        <v>0</v>
      </c>
      <c r="J144" s="75">
        <v>0</v>
      </c>
      <c r="K144" s="75">
        <v>0</v>
      </c>
      <c r="L144" s="75">
        <v>0</v>
      </c>
      <c r="M144" s="75">
        <v>0</v>
      </c>
      <c r="N144" s="75">
        <v>0</v>
      </c>
    </row>
    <row r="145" spans="1:14">
      <c r="A145" s="75" t="s">
        <v>1236</v>
      </c>
      <c r="B145" s="75" t="s">
        <v>98</v>
      </c>
      <c r="C145" s="76">
        <v>38407</v>
      </c>
      <c r="D145" s="75" t="s">
        <v>42</v>
      </c>
      <c r="E145" s="77" t="s">
        <v>85</v>
      </c>
      <c r="F145" s="75">
        <v>90</v>
      </c>
      <c r="G145" s="75">
        <v>0</v>
      </c>
      <c r="H145" s="75">
        <v>0</v>
      </c>
      <c r="I145" s="75">
        <v>0</v>
      </c>
      <c r="J145" s="75">
        <v>0</v>
      </c>
      <c r="K145" s="75">
        <v>0</v>
      </c>
      <c r="L145" s="75">
        <v>0</v>
      </c>
      <c r="M145" s="75">
        <v>0</v>
      </c>
      <c r="N145" s="75">
        <v>0</v>
      </c>
    </row>
    <row r="146" spans="1:14">
      <c r="A146" s="75" t="s">
        <v>1236</v>
      </c>
      <c r="B146" s="75" t="s">
        <v>163</v>
      </c>
      <c r="C146" s="76">
        <v>38608</v>
      </c>
      <c r="D146" s="75" t="s">
        <v>151</v>
      </c>
      <c r="E146" s="77" t="s">
        <v>74</v>
      </c>
      <c r="F146" s="75">
        <v>90</v>
      </c>
      <c r="G146" s="75">
        <v>0</v>
      </c>
      <c r="H146" s="75">
        <v>0</v>
      </c>
      <c r="I146" s="75">
        <v>4</v>
      </c>
      <c r="J146" s="75">
        <v>0</v>
      </c>
      <c r="K146" s="75">
        <v>1</v>
      </c>
      <c r="L146" s="75">
        <v>0</v>
      </c>
      <c r="M146" s="75">
        <v>0</v>
      </c>
      <c r="N146" s="75">
        <v>0</v>
      </c>
    </row>
    <row r="147" spans="1:14">
      <c r="A147" s="75" t="s">
        <v>1236</v>
      </c>
      <c r="B147" s="75" t="s">
        <v>774</v>
      </c>
      <c r="C147" s="76">
        <v>38623</v>
      </c>
      <c r="D147" s="75" t="s">
        <v>151</v>
      </c>
      <c r="E147" s="77" t="s">
        <v>59</v>
      </c>
      <c r="F147" s="75">
        <v>90</v>
      </c>
      <c r="G147" s="75">
        <v>0</v>
      </c>
      <c r="H147" s="75">
        <v>0</v>
      </c>
      <c r="I147" s="75">
        <v>4</v>
      </c>
      <c r="J147" s="75">
        <v>3</v>
      </c>
      <c r="K147" s="75">
        <v>1</v>
      </c>
      <c r="L147" s="75">
        <v>0</v>
      </c>
      <c r="M147" s="75">
        <v>0</v>
      </c>
      <c r="N147" s="75">
        <v>0</v>
      </c>
    </row>
    <row r="148" spans="1:14">
      <c r="A148" s="75" t="s">
        <v>1236</v>
      </c>
      <c r="B148" s="75" t="s">
        <v>748</v>
      </c>
      <c r="C148" s="76">
        <v>38644</v>
      </c>
      <c r="D148" s="75" t="s">
        <v>151</v>
      </c>
      <c r="E148" s="77" t="s">
        <v>131</v>
      </c>
      <c r="F148" s="75">
        <v>90</v>
      </c>
      <c r="G148" s="75">
        <v>0</v>
      </c>
      <c r="H148" s="75">
        <v>0</v>
      </c>
      <c r="I148" s="75">
        <v>1</v>
      </c>
      <c r="J148" s="75">
        <v>0</v>
      </c>
      <c r="K148" s="75">
        <v>2</v>
      </c>
      <c r="L148" s="75">
        <v>0</v>
      </c>
      <c r="M148" s="75">
        <v>0</v>
      </c>
      <c r="N148" s="75">
        <v>0</v>
      </c>
    </row>
    <row r="149" spans="1:14">
      <c r="A149" s="75" t="s">
        <v>1236</v>
      </c>
      <c r="B149" s="75" t="s">
        <v>749</v>
      </c>
      <c r="C149" s="76">
        <v>38657</v>
      </c>
      <c r="D149" s="75" t="s">
        <v>151</v>
      </c>
      <c r="E149" s="77" t="s">
        <v>158</v>
      </c>
      <c r="F149" s="75">
        <v>90</v>
      </c>
      <c r="G149" s="75">
        <v>0</v>
      </c>
      <c r="H149" s="75">
        <v>0</v>
      </c>
      <c r="I149" s="75">
        <v>0</v>
      </c>
      <c r="J149" s="75">
        <v>0</v>
      </c>
      <c r="K149" s="75">
        <v>1</v>
      </c>
      <c r="L149" s="75">
        <v>0</v>
      </c>
      <c r="M149" s="75">
        <v>0</v>
      </c>
      <c r="N149" s="75">
        <v>0</v>
      </c>
    </row>
    <row r="150" spans="1:14">
      <c r="A150" s="75" t="s">
        <v>756</v>
      </c>
      <c r="B150" s="75" t="s">
        <v>782</v>
      </c>
      <c r="C150" s="76">
        <v>38665</v>
      </c>
      <c r="D150" s="75" t="s">
        <v>78</v>
      </c>
      <c r="E150" s="77" t="s">
        <v>115</v>
      </c>
      <c r="F150" s="75">
        <v>71</v>
      </c>
      <c r="G150" s="75">
        <v>1</v>
      </c>
      <c r="H150" s="75">
        <v>0</v>
      </c>
      <c r="I150" s="75">
        <v>0</v>
      </c>
      <c r="J150" s="75">
        <v>0</v>
      </c>
      <c r="K150" s="75">
        <v>0</v>
      </c>
      <c r="L150" s="75">
        <v>0</v>
      </c>
      <c r="M150" s="75">
        <v>0</v>
      </c>
      <c r="N150" s="75">
        <v>0</v>
      </c>
    </row>
    <row r="151" spans="1:14">
      <c r="A151" s="75" t="s">
        <v>756</v>
      </c>
      <c r="B151" s="75" t="s">
        <v>478</v>
      </c>
      <c r="C151" s="76">
        <v>38668</v>
      </c>
      <c r="D151" s="75" t="s">
        <v>78</v>
      </c>
      <c r="E151" s="77" t="s">
        <v>33</v>
      </c>
      <c r="F151" s="75">
        <f>90-46</f>
        <v>44</v>
      </c>
      <c r="G151" s="75">
        <v>0</v>
      </c>
      <c r="H151" s="75">
        <v>0</v>
      </c>
      <c r="I151" s="75">
        <v>0</v>
      </c>
      <c r="J151" s="75">
        <v>0</v>
      </c>
      <c r="K151" s="75">
        <v>0</v>
      </c>
      <c r="L151" s="75">
        <v>0</v>
      </c>
      <c r="M151" s="75">
        <v>0</v>
      </c>
      <c r="N151" s="75">
        <v>0</v>
      </c>
    </row>
    <row r="152" spans="1:14">
      <c r="A152" s="75" t="s">
        <v>1236</v>
      </c>
      <c r="B152" s="75" t="s">
        <v>162</v>
      </c>
      <c r="C152" s="76">
        <v>38679</v>
      </c>
      <c r="D152" s="75" t="s">
        <v>151</v>
      </c>
      <c r="E152" s="77" t="s">
        <v>293</v>
      </c>
      <c r="F152" s="75">
        <v>90</v>
      </c>
      <c r="G152" s="75">
        <v>0</v>
      </c>
      <c r="H152" s="75">
        <v>0</v>
      </c>
      <c r="I152" s="75">
        <v>1</v>
      </c>
      <c r="J152" s="75">
        <v>0</v>
      </c>
      <c r="K152" s="75">
        <v>1</v>
      </c>
      <c r="L152" s="75">
        <v>0</v>
      </c>
      <c r="M152" s="75">
        <v>0</v>
      </c>
      <c r="N152" s="75">
        <v>0</v>
      </c>
    </row>
    <row r="153" spans="1:14">
      <c r="A153" s="75" t="s">
        <v>1236</v>
      </c>
      <c r="B153" s="75" t="s">
        <v>773</v>
      </c>
      <c r="C153" s="76">
        <v>38692</v>
      </c>
      <c r="D153" s="75" t="s">
        <v>151</v>
      </c>
      <c r="E153" s="77" t="s">
        <v>158</v>
      </c>
      <c r="F153" s="75">
        <v>64</v>
      </c>
      <c r="G153" s="75">
        <v>0</v>
      </c>
      <c r="H153" s="75">
        <v>0</v>
      </c>
      <c r="I153" s="75">
        <v>2</v>
      </c>
      <c r="J153" s="75">
        <v>1</v>
      </c>
      <c r="K153" s="75">
        <v>0</v>
      </c>
      <c r="L153" s="75">
        <v>0</v>
      </c>
      <c r="M153" s="75">
        <v>0</v>
      </c>
      <c r="N153" s="75">
        <v>0</v>
      </c>
    </row>
    <row r="154" spans="1:14">
      <c r="A154" s="75" t="s">
        <v>756</v>
      </c>
      <c r="B154" s="75" t="s">
        <v>517</v>
      </c>
      <c r="C154" s="76">
        <v>38777</v>
      </c>
      <c r="D154" s="75" t="s">
        <v>78</v>
      </c>
      <c r="E154" s="77" t="s">
        <v>40</v>
      </c>
      <c r="F154" s="75">
        <v>46</v>
      </c>
      <c r="G154" s="75">
        <v>0</v>
      </c>
      <c r="H154" s="75">
        <v>0</v>
      </c>
      <c r="I154" s="75">
        <v>0</v>
      </c>
      <c r="J154" s="75">
        <v>0</v>
      </c>
      <c r="K154" s="75">
        <v>0</v>
      </c>
      <c r="L154" s="75">
        <v>0</v>
      </c>
      <c r="M154" s="75">
        <v>0</v>
      </c>
      <c r="N154" s="75">
        <v>0</v>
      </c>
    </row>
    <row r="155" spans="1:14">
      <c r="A155" s="75" t="s">
        <v>1236</v>
      </c>
      <c r="B155" s="75" t="s">
        <v>481</v>
      </c>
      <c r="C155" s="76">
        <v>38938</v>
      </c>
      <c r="D155" s="75" t="s">
        <v>151</v>
      </c>
      <c r="E155" s="77" t="s">
        <v>74</v>
      </c>
      <c r="F155" s="75">
        <v>74</v>
      </c>
      <c r="G155" s="75">
        <v>0</v>
      </c>
      <c r="H155" s="75">
        <v>0</v>
      </c>
      <c r="I155" s="75">
        <v>0</v>
      </c>
      <c r="J155" s="75">
        <v>0</v>
      </c>
      <c r="K155" s="75">
        <v>0</v>
      </c>
      <c r="L155" s="75">
        <v>0</v>
      </c>
      <c r="M155" s="75">
        <v>0</v>
      </c>
      <c r="N155" s="75">
        <v>0</v>
      </c>
    </row>
    <row r="156" spans="1:14">
      <c r="A156" s="75" t="s">
        <v>1237</v>
      </c>
      <c r="B156" s="75" t="s">
        <v>670</v>
      </c>
      <c r="C156" s="76">
        <v>38969</v>
      </c>
      <c r="D156" s="75" t="s">
        <v>606</v>
      </c>
      <c r="E156" s="77" t="s">
        <v>31</v>
      </c>
      <c r="F156" s="75">
        <v>69</v>
      </c>
      <c r="G156" s="75">
        <v>0</v>
      </c>
      <c r="H156" s="75">
        <v>0</v>
      </c>
      <c r="I156" s="75">
        <v>2</v>
      </c>
      <c r="J156" s="75">
        <v>1</v>
      </c>
      <c r="K156" s="75">
        <v>1</v>
      </c>
      <c r="L156" s="75">
        <v>2</v>
      </c>
      <c r="M156" s="75">
        <v>0</v>
      </c>
      <c r="N156" s="75">
        <v>0</v>
      </c>
    </row>
    <row r="157" spans="1:14">
      <c r="A157" s="75" t="s">
        <v>1237</v>
      </c>
      <c r="B157" s="75" t="s">
        <v>1005</v>
      </c>
      <c r="C157" s="76">
        <v>38976</v>
      </c>
      <c r="D157" s="75" t="s">
        <v>606</v>
      </c>
      <c r="E157" s="77" t="s">
        <v>33</v>
      </c>
      <c r="F157" s="75">
        <v>90</v>
      </c>
      <c r="G157" s="75">
        <v>0</v>
      </c>
      <c r="H157" s="75">
        <v>0</v>
      </c>
      <c r="I157" s="75">
        <v>3</v>
      </c>
      <c r="J157" s="75">
        <v>0</v>
      </c>
      <c r="K157" s="75">
        <v>0</v>
      </c>
      <c r="L157" s="75">
        <v>2</v>
      </c>
      <c r="M157" s="75">
        <v>0</v>
      </c>
      <c r="N157" s="75">
        <v>0</v>
      </c>
    </row>
    <row r="158" spans="1:14">
      <c r="A158" s="75" t="s">
        <v>1237</v>
      </c>
      <c r="B158" s="75" t="s">
        <v>1239</v>
      </c>
      <c r="C158" s="76">
        <v>38979</v>
      </c>
      <c r="D158" s="75" t="s">
        <v>627</v>
      </c>
      <c r="E158" s="77" t="s">
        <v>107</v>
      </c>
      <c r="F158" s="75">
        <v>90</v>
      </c>
      <c r="G158" s="75">
        <v>1</v>
      </c>
      <c r="H158" s="75">
        <v>0</v>
      </c>
      <c r="I158" s="75">
        <v>4</v>
      </c>
      <c r="J158" s="75">
        <v>3</v>
      </c>
      <c r="K158" s="75">
        <v>0</v>
      </c>
      <c r="L158" s="75">
        <v>2</v>
      </c>
      <c r="M158" s="75">
        <v>0</v>
      </c>
      <c r="N158" s="75">
        <v>0</v>
      </c>
    </row>
    <row r="159" spans="1:14">
      <c r="A159" s="75" t="s">
        <v>1237</v>
      </c>
      <c r="B159" s="75" t="s">
        <v>253</v>
      </c>
      <c r="C159" s="76">
        <v>38985</v>
      </c>
      <c r="D159" s="75" t="s">
        <v>606</v>
      </c>
      <c r="E159" s="77" t="s">
        <v>24</v>
      </c>
      <c r="F159" s="75">
        <v>86</v>
      </c>
      <c r="G159" s="75">
        <v>0</v>
      </c>
      <c r="H159" s="75">
        <v>0</v>
      </c>
      <c r="I159" s="75">
        <v>2</v>
      </c>
      <c r="J159" s="75">
        <v>2</v>
      </c>
      <c r="K159" s="75">
        <v>2</v>
      </c>
      <c r="L159" s="75">
        <v>2</v>
      </c>
      <c r="M159" s="75">
        <v>0</v>
      </c>
      <c r="N159" s="75">
        <v>0</v>
      </c>
    </row>
    <row r="160" spans="1:14">
      <c r="A160" s="75" t="s">
        <v>1237</v>
      </c>
      <c r="B160" s="75" t="s">
        <v>199</v>
      </c>
      <c r="C160" s="76">
        <v>38990</v>
      </c>
      <c r="D160" s="75" t="s">
        <v>606</v>
      </c>
      <c r="E160" s="77" t="s">
        <v>19</v>
      </c>
      <c r="F160" s="75">
        <v>83</v>
      </c>
      <c r="G160" s="75">
        <v>0</v>
      </c>
      <c r="H160" s="75">
        <v>0</v>
      </c>
      <c r="I160" s="75">
        <v>0</v>
      </c>
      <c r="J160" s="75">
        <v>0</v>
      </c>
      <c r="K160" s="75">
        <v>2</v>
      </c>
      <c r="L160" s="75">
        <v>2</v>
      </c>
      <c r="M160" s="75">
        <v>0</v>
      </c>
      <c r="N160" s="75">
        <v>0</v>
      </c>
    </row>
    <row r="161" spans="1:14">
      <c r="A161" s="75" t="s">
        <v>756</v>
      </c>
      <c r="B161" s="75" t="s">
        <v>788</v>
      </c>
      <c r="C161" s="76">
        <v>39001</v>
      </c>
      <c r="D161" s="75" t="s">
        <v>494</v>
      </c>
      <c r="E161" s="77" t="s">
        <v>35</v>
      </c>
      <c r="F161" s="75">
        <f>90-60</f>
        <v>30</v>
      </c>
      <c r="G161" s="75">
        <v>1</v>
      </c>
      <c r="H161" s="75">
        <v>0</v>
      </c>
      <c r="I161" s="75">
        <v>3</v>
      </c>
      <c r="J161" s="75">
        <v>2</v>
      </c>
      <c r="K161" s="75">
        <v>0</v>
      </c>
      <c r="L161" s="75">
        <v>0</v>
      </c>
      <c r="M161" s="75">
        <v>0</v>
      </c>
      <c r="N161" s="75">
        <v>0</v>
      </c>
    </row>
    <row r="162" spans="1:14">
      <c r="A162" s="75" t="s">
        <v>1237</v>
      </c>
      <c r="B162" s="75" t="s">
        <v>636</v>
      </c>
      <c r="C162" s="76">
        <v>39005</v>
      </c>
      <c r="D162" s="75" t="s">
        <v>606</v>
      </c>
      <c r="E162" s="77" t="s">
        <v>38</v>
      </c>
      <c r="F162" s="75">
        <v>90</v>
      </c>
      <c r="G162" s="75">
        <v>0</v>
      </c>
      <c r="H162" s="75">
        <v>1</v>
      </c>
      <c r="I162" s="75">
        <v>1</v>
      </c>
      <c r="J162" s="75">
        <v>0</v>
      </c>
      <c r="K162" s="75">
        <v>2</v>
      </c>
      <c r="L162" s="75">
        <v>6</v>
      </c>
      <c r="M162" s="75">
        <v>0</v>
      </c>
      <c r="N162" s="75">
        <v>0</v>
      </c>
    </row>
    <row r="163" spans="1:14">
      <c r="A163" s="75" t="s">
        <v>1237</v>
      </c>
      <c r="B163" s="75" t="s">
        <v>650</v>
      </c>
      <c r="C163" s="76">
        <v>39012</v>
      </c>
      <c r="D163" s="75" t="s">
        <v>606</v>
      </c>
      <c r="E163" s="77" t="s">
        <v>24</v>
      </c>
      <c r="F163" s="75">
        <v>90</v>
      </c>
      <c r="G163" s="75">
        <v>0</v>
      </c>
      <c r="H163" s="75">
        <v>0</v>
      </c>
      <c r="I163" s="75">
        <v>2</v>
      </c>
      <c r="J163" s="75">
        <v>2</v>
      </c>
      <c r="K163" s="75">
        <v>0</v>
      </c>
      <c r="L163" s="75">
        <v>2</v>
      </c>
      <c r="M163" s="75">
        <v>0</v>
      </c>
      <c r="N163" s="75">
        <v>0</v>
      </c>
    </row>
    <row r="164" spans="1:14">
      <c r="A164" s="75" t="s">
        <v>1237</v>
      </c>
      <c r="B164" s="75" t="s">
        <v>284</v>
      </c>
      <c r="C164" s="76">
        <v>39018</v>
      </c>
      <c r="D164" s="75" t="s">
        <v>606</v>
      </c>
      <c r="E164" s="77" t="s">
        <v>293</v>
      </c>
      <c r="F164" s="75">
        <v>90</v>
      </c>
      <c r="G164" s="75">
        <v>0</v>
      </c>
      <c r="H164" s="75">
        <v>0</v>
      </c>
      <c r="I164" s="75">
        <v>3</v>
      </c>
      <c r="J164" s="75">
        <v>0</v>
      </c>
      <c r="K164" s="75">
        <v>0</v>
      </c>
      <c r="L164" s="75">
        <v>2</v>
      </c>
      <c r="M164" s="75">
        <v>0</v>
      </c>
      <c r="N164" s="75">
        <v>0</v>
      </c>
    </row>
    <row r="165" spans="1:14">
      <c r="A165" s="75" t="s">
        <v>1237</v>
      </c>
      <c r="B165" s="75" t="s">
        <v>660</v>
      </c>
      <c r="C165" s="76">
        <v>39025</v>
      </c>
      <c r="D165" s="75" t="s">
        <v>606</v>
      </c>
      <c r="E165" s="77" t="s">
        <v>64</v>
      </c>
      <c r="F165" s="75">
        <v>90</v>
      </c>
      <c r="G165" s="75">
        <v>0</v>
      </c>
      <c r="H165" s="75">
        <v>0</v>
      </c>
      <c r="I165" s="75">
        <v>3</v>
      </c>
      <c r="J165" s="75">
        <v>1</v>
      </c>
      <c r="K165" s="75">
        <v>0</v>
      </c>
      <c r="L165" s="75">
        <v>2</v>
      </c>
      <c r="M165" s="75">
        <v>0</v>
      </c>
      <c r="N165" s="75">
        <v>0</v>
      </c>
    </row>
    <row r="166" spans="1:14">
      <c r="A166" s="75" t="s">
        <v>1237</v>
      </c>
      <c r="B166" s="75" t="s">
        <v>671</v>
      </c>
      <c r="C166" s="76">
        <v>39032</v>
      </c>
      <c r="D166" s="75" t="s">
        <v>606</v>
      </c>
      <c r="E166" s="77" t="s">
        <v>53</v>
      </c>
      <c r="F166" s="75">
        <v>90</v>
      </c>
      <c r="G166" s="75">
        <v>0</v>
      </c>
      <c r="H166" s="75">
        <v>0</v>
      </c>
      <c r="I166" s="75">
        <v>2</v>
      </c>
      <c r="J166" s="75">
        <v>1</v>
      </c>
      <c r="K166" s="75">
        <v>0</v>
      </c>
      <c r="L166" s="75">
        <v>1</v>
      </c>
      <c r="M166" s="75">
        <v>0</v>
      </c>
      <c r="N166" s="75">
        <v>0</v>
      </c>
    </row>
    <row r="167" spans="1:14">
      <c r="A167" s="75" t="s">
        <v>756</v>
      </c>
      <c r="B167" s="75" t="s">
        <v>187</v>
      </c>
      <c r="C167" s="76">
        <v>39036</v>
      </c>
      <c r="D167" s="75" t="s">
        <v>78</v>
      </c>
      <c r="E167" s="77" t="s">
        <v>31</v>
      </c>
      <c r="F167" s="75">
        <f>90-46</f>
        <v>44</v>
      </c>
      <c r="G167" s="75">
        <v>0</v>
      </c>
      <c r="H167" s="75">
        <v>0</v>
      </c>
      <c r="I167" s="75">
        <v>0</v>
      </c>
      <c r="J167" s="75">
        <v>0</v>
      </c>
      <c r="K167" s="75">
        <v>0</v>
      </c>
      <c r="L167" s="75">
        <v>0</v>
      </c>
      <c r="M167" s="75">
        <v>0</v>
      </c>
      <c r="N167" s="75">
        <v>0</v>
      </c>
    </row>
    <row r="168" spans="1:14">
      <c r="A168" s="75" t="s">
        <v>1237</v>
      </c>
      <c r="B168" s="75" t="s">
        <v>618</v>
      </c>
      <c r="C168" s="76">
        <v>39039</v>
      </c>
      <c r="D168" s="75" t="s">
        <v>606</v>
      </c>
      <c r="E168" s="77" t="s">
        <v>17</v>
      </c>
      <c r="F168" s="75">
        <v>90</v>
      </c>
      <c r="G168" s="75">
        <v>0</v>
      </c>
      <c r="H168" s="75">
        <v>0</v>
      </c>
      <c r="I168" s="75">
        <v>3</v>
      </c>
      <c r="J168" s="75">
        <v>0</v>
      </c>
      <c r="K168" s="75">
        <v>1</v>
      </c>
      <c r="L168" s="75">
        <v>0</v>
      </c>
      <c r="M168" s="75">
        <v>0</v>
      </c>
      <c r="N168" s="75">
        <v>0</v>
      </c>
    </row>
    <row r="169" spans="1:14">
      <c r="A169" s="75" t="s">
        <v>1237</v>
      </c>
      <c r="B169" s="75" t="s">
        <v>169</v>
      </c>
      <c r="C169" s="76">
        <v>39046</v>
      </c>
      <c r="D169" s="75" t="s">
        <v>606</v>
      </c>
      <c r="E169" s="77" t="s">
        <v>26</v>
      </c>
      <c r="F169" s="75">
        <v>90</v>
      </c>
      <c r="G169" s="75">
        <v>2</v>
      </c>
      <c r="H169" s="75">
        <v>0</v>
      </c>
      <c r="I169" s="75">
        <v>4</v>
      </c>
      <c r="J169" s="75">
        <v>4</v>
      </c>
      <c r="K169" s="75">
        <v>1</v>
      </c>
      <c r="L169" s="75">
        <v>2</v>
      </c>
      <c r="M169" s="75">
        <v>0</v>
      </c>
      <c r="N169" s="75">
        <v>0</v>
      </c>
    </row>
    <row r="170" spans="1:14">
      <c r="A170" s="75" t="s">
        <v>1237</v>
      </c>
      <c r="B170" s="75" t="s">
        <v>153</v>
      </c>
      <c r="C170" s="76">
        <v>39050</v>
      </c>
      <c r="D170" s="75" t="s">
        <v>606</v>
      </c>
      <c r="E170" s="77" t="s">
        <v>64</v>
      </c>
      <c r="F170" s="75">
        <v>90</v>
      </c>
      <c r="G170" s="75">
        <v>0</v>
      </c>
      <c r="H170" s="75">
        <v>0</v>
      </c>
      <c r="I170" s="75">
        <v>1</v>
      </c>
      <c r="J170" s="75">
        <v>0</v>
      </c>
      <c r="K170" s="75">
        <v>1</v>
      </c>
      <c r="L170" s="75">
        <v>0</v>
      </c>
      <c r="M170" s="75">
        <v>0</v>
      </c>
      <c r="N170" s="75">
        <v>0</v>
      </c>
    </row>
    <row r="171" spans="1:14">
      <c r="A171" s="75" t="s">
        <v>1237</v>
      </c>
      <c r="B171" s="75" t="s">
        <v>668</v>
      </c>
      <c r="C171" s="76">
        <v>39053</v>
      </c>
      <c r="D171" s="75" t="s">
        <v>606</v>
      </c>
      <c r="E171" s="77" t="s">
        <v>17</v>
      </c>
      <c r="F171" s="75">
        <v>90</v>
      </c>
      <c r="G171" s="75">
        <v>0</v>
      </c>
      <c r="H171" s="75">
        <v>0</v>
      </c>
      <c r="I171" s="75">
        <v>3</v>
      </c>
      <c r="J171" s="75">
        <v>3</v>
      </c>
      <c r="K171" s="75">
        <v>0</v>
      </c>
      <c r="L171" s="75">
        <v>0</v>
      </c>
      <c r="M171" s="75">
        <v>0</v>
      </c>
      <c r="N171" s="75">
        <v>0</v>
      </c>
    </row>
    <row r="172" spans="1:14">
      <c r="A172" s="75" t="s">
        <v>1237</v>
      </c>
      <c r="B172" s="75" t="s">
        <v>658</v>
      </c>
      <c r="C172" s="76">
        <v>39060</v>
      </c>
      <c r="D172" s="75" t="s">
        <v>606</v>
      </c>
      <c r="E172" s="77" t="s">
        <v>51</v>
      </c>
      <c r="F172" s="75">
        <v>90</v>
      </c>
      <c r="G172" s="75">
        <v>1</v>
      </c>
      <c r="H172" s="75">
        <v>0</v>
      </c>
      <c r="I172" s="75">
        <v>6</v>
      </c>
      <c r="J172" s="75">
        <v>3</v>
      </c>
      <c r="K172" s="75">
        <v>0</v>
      </c>
      <c r="L172" s="75">
        <v>2</v>
      </c>
      <c r="M172" s="75">
        <v>0</v>
      </c>
      <c r="N172" s="75">
        <v>0</v>
      </c>
    </row>
    <row r="173" spans="1:14">
      <c r="A173" s="75" t="s">
        <v>1237</v>
      </c>
      <c r="B173" s="75" t="s">
        <v>605</v>
      </c>
      <c r="C173" s="76">
        <v>39067</v>
      </c>
      <c r="D173" s="75" t="s">
        <v>606</v>
      </c>
      <c r="E173" s="77" t="s">
        <v>24</v>
      </c>
      <c r="F173" s="75">
        <v>90</v>
      </c>
      <c r="G173" s="75">
        <v>0</v>
      </c>
      <c r="H173" s="75">
        <v>1</v>
      </c>
      <c r="I173" s="75">
        <v>3</v>
      </c>
      <c r="J173" s="75">
        <v>2</v>
      </c>
      <c r="K173" s="75">
        <v>3</v>
      </c>
      <c r="L173" s="75">
        <v>1</v>
      </c>
      <c r="M173" s="75">
        <v>0</v>
      </c>
      <c r="N173" s="75">
        <v>0</v>
      </c>
    </row>
    <row r="174" spans="1:14">
      <c r="A174" s="75" t="s">
        <v>1237</v>
      </c>
      <c r="B174" s="75" t="s">
        <v>611</v>
      </c>
      <c r="C174" s="76">
        <v>39074</v>
      </c>
      <c r="D174" s="75" t="s">
        <v>606</v>
      </c>
      <c r="E174" s="77" t="s">
        <v>82</v>
      </c>
      <c r="F174" s="75">
        <v>90</v>
      </c>
      <c r="G174" s="75">
        <v>2</v>
      </c>
      <c r="H174" s="75">
        <v>0</v>
      </c>
      <c r="I174" s="75">
        <v>3</v>
      </c>
      <c r="J174" s="75">
        <v>2</v>
      </c>
      <c r="K174" s="75">
        <v>3</v>
      </c>
      <c r="L174" s="75">
        <v>1</v>
      </c>
      <c r="M174" s="75">
        <v>0</v>
      </c>
      <c r="N174" s="75">
        <v>0</v>
      </c>
    </row>
    <row r="175" spans="1:14">
      <c r="A175" s="75" t="s">
        <v>1237</v>
      </c>
      <c r="B175" s="75" t="s">
        <v>639</v>
      </c>
      <c r="C175" s="76">
        <v>39077</v>
      </c>
      <c r="D175" s="75" t="s">
        <v>606</v>
      </c>
      <c r="E175" s="77" t="s">
        <v>63</v>
      </c>
      <c r="F175" s="75">
        <v>90</v>
      </c>
      <c r="G175" s="75">
        <v>1</v>
      </c>
      <c r="H175" s="75">
        <v>0</v>
      </c>
      <c r="I175" s="75">
        <v>2</v>
      </c>
      <c r="J175" s="75">
        <v>2</v>
      </c>
      <c r="K175" s="75">
        <v>0</v>
      </c>
      <c r="L175" s="75">
        <v>2</v>
      </c>
      <c r="M175" s="75">
        <v>0</v>
      </c>
      <c r="N175" s="75">
        <v>0</v>
      </c>
    </row>
    <row r="176" spans="1:14">
      <c r="A176" s="75" t="s">
        <v>1237</v>
      </c>
      <c r="B176" s="75" t="s">
        <v>629</v>
      </c>
      <c r="C176" s="76">
        <v>39081</v>
      </c>
      <c r="D176" s="75" t="s">
        <v>606</v>
      </c>
      <c r="E176" s="77" t="s">
        <v>115</v>
      </c>
      <c r="F176" s="75">
        <v>90</v>
      </c>
      <c r="G176" s="75">
        <v>1</v>
      </c>
      <c r="H176" s="75">
        <v>0</v>
      </c>
      <c r="I176" s="75">
        <v>1</v>
      </c>
      <c r="J176" s="75">
        <v>1</v>
      </c>
      <c r="K176" s="75">
        <v>0</v>
      </c>
      <c r="L176" s="75">
        <v>0</v>
      </c>
      <c r="M176" s="75">
        <v>0</v>
      </c>
      <c r="N176" s="75">
        <v>0</v>
      </c>
    </row>
    <row r="177" spans="1:14">
      <c r="A177" s="75" t="s">
        <v>1237</v>
      </c>
      <c r="B177" s="75" t="s">
        <v>196</v>
      </c>
      <c r="C177" s="76">
        <v>39083</v>
      </c>
      <c r="D177" s="75" t="s">
        <v>606</v>
      </c>
      <c r="E177" s="77" t="s">
        <v>29</v>
      </c>
      <c r="F177" s="75">
        <v>90</v>
      </c>
      <c r="G177" s="75">
        <v>0</v>
      </c>
      <c r="H177" s="75">
        <v>0</v>
      </c>
      <c r="I177" s="75">
        <v>0</v>
      </c>
      <c r="J177" s="75">
        <v>0</v>
      </c>
      <c r="K177" s="75">
        <v>1</v>
      </c>
      <c r="L177" s="75">
        <v>2</v>
      </c>
      <c r="M177" s="75">
        <v>0</v>
      </c>
      <c r="N177" s="75">
        <v>0</v>
      </c>
    </row>
    <row r="178" spans="1:14">
      <c r="A178" s="75" t="s">
        <v>1237</v>
      </c>
      <c r="B178" s="75" t="s">
        <v>1238</v>
      </c>
      <c r="C178" s="76">
        <v>39088</v>
      </c>
      <c r="D178" s="75" t="s">
        <v>604</v>
      </c>
      <c r="E178" s="77" t="s">
        <v>95</v>
      </c>
      <c r="F178" s="75">
        <f>90-72</f>
        <v>18</v>
      </c>
      <c r="G178" s="75">
        <v>0</v>
      </c>
      <c r="H178" s="75">
        <v>0</v>
      </c>
      <c r="I178" s="75">
        <v>0</v>
      </c>
      <c r="J178" s="75">
        <v>0</v>
      </c>
      <c r="K178" s="75">
        <v>1</v>
      </c>
      <c r="L178" s="75">
        <v>0</v>
      </c>
      <c r="M178" s="75">
        <v>0</v>
      </c>
      <c r="N178" s="75">
        <v>0</v>
      </c>
    </row>
    <row r="179" spans="1:14">
      <c r="A179" s="75" t="s">
        <v>1237</v>
      </c>
      <c r="B179" s="75" t="s">
        <v>616</v>
      </c>
      <c r="C179" s="76">
        <v>39095</v>
      </c>
      <c r="D179" s="75" t="s">
        <v>606</v>
      </c>
      <c r="E179" s="77" t="s">
        <v>33</v>
      </c>
      <c r="F179" s="75">
        <v>90</v>
      </c>
      <c r="G179" s="75">
        <v>0</v>
      </c>
      <c r="H179" s="75">
        <v>0</v>
      </c>
      <c r="I179" s="75">
        <v>1</v>
      </c>
      <c r="J179" s="75">
        <v>1</v>
      </c>
      <c r="K179" s="75">
        <v>2</v>
      </c>
      <c r="L179" s="75">
        <v>0</v>
      </c>
      <c r="M179" s="75">
        <v>0</v>
      </c>
      <c r="N179" s="75">
        <v>0</v>
      </c>
    </row>
    <row r="180" spans="1:14">
      <c r="A180" s="75" t="s">
        <v>1237</v>
      </c>
      <c r="B180" s="75" t="s">
        <v>1009</v>
      </c>
      <c r="C180" s="76">
        <v>39102</v>
      </c>
      <c r="D180" s="75" t="s">
        <v>606</v>
      </c>
      <c r="E180" s="77" t="s">
        <v>1143</v>
      </c>
      <c r="F180" s="75">
        <v>90</v>
      </c>
      <c r="G180" s="75">
        <v>0</v>
      </c>
      <c r="H180" s="75">
        <v>0</v>
      </c>
      <c r="I180" s="75">
        <v>2</v>
      </c>
      <c r="J180" s="75">
        <v>0</v>
      </c>
      <c r="K180" s="75">
        <v>1</v>
      </c>
      <c r="L180" s="75">
        <v>3</v>
      </c>
      <c r="M180" s="75">
        <v>0</v>
      </c>
      <c r="N180" s="75">
        <v>0</v>
      </c>
    </row>
    <row r="181" spans="1:14">
      <c r="A181" s="75" t="s">
        <v>1237</v>
      </c>
      <c r="B181" s="75" t="s">
        <v>502</v>
      </c>
      <c r="C181" s="76">
        <v>39110</v>
      </c>
      <c r="D181" s="75" t="s">
        <v>604</v>
      </c>
      <c r="E181" s="77" t="s">
        <v>22</v>
      </c>
      <c r="F181" s="75">
        <v>90</v>
      </c>
      <c r="G181" s="75">
        <v>0</v>
      </c>
      <c r="H181" s="75">
        <v>0</v>
      </c>
      <c r="I181" s="75">
        <v>0</v>
      </c>
      <c r="J181" s="75">
        <v>0</v>
      </c>
      <c r="K181" s="75">
        <v>5</v>
      </c>
      <c r="L181" s="75">
        <v>1</v>
      </c>
      <c r="M181" s="75">
        <v>0</v>
      </c>
      <c r="N181" s="75">
        <v>0</v>
      </c>
    </row>
    <row r="182" spans="1:14">
      <c r="A182" s="75" t="s">
        <v>1237</v>
      </c>
      <c r="B182" s="75" t="s">
        <v>607</v>
      </c>
      <c r="C182" s="76">
        <v>39113</v>
      </c>
      <c r="D182" s="75" t="s">
        <v>606</v>
      </c>
      <c r="E182" s="77" t="s">
        <v>22</v>
      </c>
      <c r="F182" s="75">
        <v>32</v>
      </c>
      <c r="G182" s="75">
        <v>0</v>
      </c>
      <c r="H182" s="75">
        <v>0</v>
      </c>
      <c r="I182" s="75">
        <v>2</v>
      </c>
      <c r="J182" s="75">
        <v>0</v>
      </c>
      <c r="K182" s="75">
        <v>0</v>
      </c>
      <c r="L182" s="75">
        <v>1</v>
      </c>
      <c r="M182" s="75">
        <v>0</v>
      </c>
      <c r="N182" s="75">
        <v>0</v>
      </c>
    </row>
    <row r="183" spans="1:14">
      <c r="A183" s="75" t="s">
        <v>1237</v>
      </c>
      <c r="B183" s="75" t="s">
        <v>667</v>
      </c>
      <c r="C183" s="76">
        <v>39116</v>
      </c>
      <c r="D183" s="75" t="s">
        <v>606</v>
      </c>
      <c r="E183" s="77" t="s">
        <v>24</v>
      </c>
      <c r="F183" s="75">
        <v>90</v>
      </c>
      <c r="G183" s="75">
        <v>1</v>
      </c>
      <c r="H183" s="75">
        <v>0</v>
      </c>
      <c r="I183" s="75">
        <v>6</v>
      </c>
      <c r="J183" s="75">
        <v>3</v>
      </c>
      <c r="K183" s="75">
        <v>3</v>
      </c>
      <c r="L183" s="75">
        <v>3</v>
      </c>
      <c r="M183" s="75">
        <v>0</v>
      </c>
      <c r="N183" s="75">
        <v>0</v>
      </c>
    </row>
    <row r="184" spans="1:14">
      <c r="A184" s="75" t="s">
        <v>1237</v>
      </c>
      <c r="B184" s="75" t="s">
        <v>613</v>
      </c>
      <c r="C184" s="76">
        <v>39124</v>
      </c>
      <c r="D184" s="75" t="s">
        <v>606</v>
      </c>
      <c r="E184" s="77" t="s">
        <v>63</v>
      </c>
      <c r="F184" s="75">
        <v>90</v>
      </c>
      <c r="G184" s="75">
        <v>0</v>
      </c>
      <c r="H184" s="75">
        <v>1</v>
      </c>
      <c r="I184" s="75">
        <v>1</v>
      </c>
      <c r="J184" s="75">
        <v>0</v>
      </c>
      <c r="K184" s="75">
        <v>0</v>
      </c>
      <c r="L184" s="75">
        <v>1</v>
      </c>
      <c r="M184" s="75">
        <v>0</v>
      </c>
      <c r="N184" s="75">
        <v>0</v>
      </c>
    </row>
    <row r="185" spans="1:14">
      <c r="A185" s="75" t="s">
        <v>1237</v>
      </c>
      <c r="B185" s="75" t="s">
        <v>169</v>
      </c>
      <c r="C185" s="76">
        <v>39127</v>
      </c>
      <c r="D185" s="75" t="s">
        <v>604</v>
      </c>
      <c r="E185" s="77" t="s">
        <v>425</v>
      </c>
      <c r="F185" s="75">
        <v>90</v>
      </c>
      <c r="G185" s="75">
        <v>0</v>
      </c>
      <c r="H185" s="75">
        <v>0</v>
      </c>
      <c r="I185" s="75">
        <v>2</v>
      </c>
      <c r="J185" s="75">
        <v>0</v>
      </c>
      <c r="K185" s="75">
        <v>1</v>
      </c>
      <c r="L185" s="75">
        <v>3</v>
      </c>
      <c r="M185" s="75">
        <v>1</v>
      </c>
      <c r="N185" s="75">
        <v>0</v>
      </c>
    </row>
    <row r="186" spans="1:14">
      <c r="A186" s="75" t="s">
        <v>1237</v>
      </c>
      <c r="B186" s="75" t="s">
        <v>624</v>
      </c>
      <c r="C186" s="76">
        <v>39138</v>
      </c>
      <c r="D186" s="75" t="s">
        <v>606</v>
      </c>
      <c r="E186" s="77" t="s">
        <v>430</v>
      </c>
      <c r="F186" s="75">
        <v>90</v>
      </c>
      <c r="G186" s="75">
        <v>0</v>
      </c>
      <c r="H186" s="75">
        <v>0</v>
      </c>
      <c r="I186" s="75">
        <v>2</v>
      </c>
      <c r="J186" s="75">
        <v>2</v>
      </c>
      <c r="K186" s="75">
        <v>1</v>
      </c>
      <c r="L186" s="75">
        <v>0</v>
      </c>
      <c r="M186" s="75">
        <v>0</v>
      </c>
      <c r="N186" s="75">
        <v>0</v>
      </c>
    </row>
    <row r="187" spans="1:14">
      <c r="A187" s="75" t="s">
        <v>1237</v>
      </c>
      <c r="B187" s="75" t="s">
        <v>628</v>
      </c>
      <c r="C187" s="76">
        <v>39145</v>
      </c>
      <c r="D187" s="75" t="s">
        <v>606</v>
      </c>
      <c r="E187" s="77" t="s">
        <v>40</v>
      </c>
      <c r="F187" s="75">
        <v>90</v>
      </c>
      <c r="G187" s="75">
        <v>1</v>
      </c>
      <c r="H187" s="75">
        <v>0</v>
      </c>
      <c r="I187" s="75">
        <v>2</v>
      </c>
      <c r="J187" s="75">
        <v>1</v>
      </c>
      <c r="K187" s="75">
        <v>2</v>
      </c>
      <c r="L187" s="75">
        <v>1</v>
      </c>
      <c r="M187" s="75">
        <v>0</v>
      </c>
      <c r="N187" s="75">
        <v>0</v>
      </c>
    </row>
    <row r="188" spans="1:14">
      <c r="A188" s="75" t="s">
        <v>1237</v>
      </c>
      <c r="B188" s="75" t="s">
        <v>281</v>
      </c>
      <c r="C188" s="76">
        <v>39158</v>
      </c>
      <c r="D188" s="75" t="s">
        <v>606</v>
      </c>
      <c r="E188" s="77" t="s">
        <v>430</v>
      </c>
      <c r="F188" s="75">
        <v>90</v>
      </c>
      <c r="G188" s="75">
        <v>0</v>
      </c>
      <c r="H188" s="75">
        <v>0</v>
      </c>
      <c r="I188" s="75">
        <v>2</v>
      </c>
      <c r="J188" s="75">
        <v>0</v>
      </c>
      <c r="K188" s="75">
        <v>2</v>
      </c>
      <c r="L188" s="75">
        <v>1</v>
      </c>
      <c r="M188" s="75">
        <v>0</v>
      </c>
      <c r="N188" s="75">
        <v>0</v>
      </c>
    </row>
    <row r="189" spans="1:14">
      <c r="A189" s="75" t="s">
        <v>756</v>
      </c>
      <c r="B189" s="75" t="s">
        <v>524</v>
      </c>
      <c r="C189" s="76">
        <v>39165</v>
      </c>
      <c r="D189" s="75" t="s">
        <v>494</v>
      </c>
      <c r="E189" s="77" t="s">
        <v>24</v>
      </c>
      <c r="F189" s="75">
        <v>90</v>
      </c>
      <c r="G189" s="75">
        <v>1</v>
      </c>
      <c r="H189" s="75">
        <v>0</v>
      </c>
      <c r="I189" s="75">
        <v>3</v>
      </c>
      <c r="J189" s="75">
        <v>3</v>
      </c>
      <c r="K189" s="75">
        <v>3</v>
      </c>
      <c r="L189" s="75">
        <v>3</v>
      </c>
      <c r="M189" s="75">
        <v>0</v>
      </c>
      <c r="N189" s="75">
        <v>0</v>
      </c>
    </row>
    <row r="190" spans="1:14">
      <c r="A190" s="75" t="s">
        <v>1237</v>
      </c>
      <c r="B190" s="75" t="s">
        <v>666</v>
      </c>
      <c r="C190" s="76">
        <v>39172</v>
      </c>
      <c r="D190" s="75" t="s">
        <v>606</v>
      </c>
      <c r="E190" s="77" t="s">
        <v>31</v>
      </c>
      <c r="F190" s="75">
        <v>90</v>
      </c>
      <c r="G190" s="75">
        <v>0</v>
      </c>
      <c r="H190" s="75">
        <v>1</v>
      </c>
      <c r="I190" s="75">
        <v>4</v>
      </c>
      <c r="J190" s="75">
        <v>3</v>
      </c>
      <c r="K190" s="75">
        <v>1</v>
      </c>
      <c r="L190" s="75">
        <v>1</v>
      </c>
      <c r="M190" s="75">
        <v>0</v>
      </c>
      <c r="N190" s="75">
        <v>0</v>
      </c>
    </row>
    <row r="191" spans="1:14">
      <c r="A191" s="75" t="s">
        <v>1237</v>
      </c>
      <c r="B191" s="75" t="s">
        <v>659</v>
      </c>
      <c r="C191" s="76">
        <v>39179</v>
      </c>
      <c r="D191" s="75" t="s">
        <v>606</v>
      </c>
      <c r="E191" s="77" t="s">
        <v>107</v>
      </c>
      <c r="F191" s="75">
        <v>87</v>
      </c>
      <c r="G191" s="75">
        <v>1</v>
      </c>
      <c r="H191" s="75">
        <v>0</v>
      </c>
      <c r="I191" s="75">
        <v>2</v>
      </c>
      <c r="J191" s="75">
        <v>2</v>
      </c>
      <c r="K191" s="75">
        <v>0</v>
      </c>
      <c r="L191" s="75">
        <v>0</v>
      </c>
      <c r="M191" s="75">
        <v>0</v>
      </c>
      <c r="N191" s="75">
        <v>0</v>
      </c>
    </row>
    <row r="192" spans="1:14">
      <c r="A192" s="75" t="s">
        <v>1237</v>
      </c>
      <c r="B192" s="75" t="s">
        <v>623</v>
      </c>
      <c r="C192" s="76">
        <v>39181</v>
      </c>
      <c r="D192" s="75" t="s">
        <v>606</v>
      </c>
      <c r="E192" s="77" t="s">
        <v>22</v>
      </c>
      <c r="F192" s="75">
        <v>90</v>
      </c>
      <c r="G192" s="75">
        <v>0</v>
      </c>
      <c r="H192" s="75">
        <v>0</v>
      </c>
      <c r="I192" s="75">
        <v>0</v>
      </c>
      <c r="J192" s="75">
        <v>0</v>
      </c>
      <c r="K192" s="75">
        <v>0</v>
      </c>
      <c r="L192" s="75">
        <v>1</v>
      </c>
      <c r="M192" s="75">
        <v>0</v>
      </c>
      <c r="N192" s="75">
        <v>0</v>
      </c>
    </row>
    <row r="193" spans="1:14">
      <c r="A193" s="75" t="s">
        <v>1237</v>
      </c>
      <c r="B193" s="75" t="s">
        <v>502</v>
      </c>
      <c r="C193" s="76">
        <v>39186</v>
      </c>
      <c r="D193" s="75" t="s">
        <v>606</v>
      </c>
      <c r="E193" s="77" t="s">
        <v>85</v>
      </c>
      <c r="F193" s="75">
        <v>90</v>
      </c>
      <c r="G193" s="75">
        <v>1</v>
      </c>
      <c r="H193" s="75">
        <v>0</v>
      </c>
      <c r="I193" s="75">
        <v>4</v>
      </c>
      <c r="J193" s="75">
        <v>2</v>
      </c>
      <c r="K193" s="75">
        <v>1</v>
      </c>
      <c r="L193" s="75">
        <v>0</v>
      </c>
      <c r="M193" s="75">
        <v>0</v>
      </c>
      <c r="N193" s="75">
        <v>0</v>
      </c>
    </row>
    <row r="194" spans="1:14">
      <c r="A194" s="75" t="s">
        <v>1237</v>
      </c>
      <c r="B194" s="75" t="s">
        <v>669</v>
      </c>
      <c r="C194" s="76">
        <v>39193</v>
      </c>
      <c r="D194" s="75" t="s">
        <v>606</v>
      </c>
      <c r="E194" s="77" t="s">
        <v>425</v>
      </c>
      <c r="F194" s="75">
        <v>90</v>
      </c>
      <c r="G194" s="75">
        <v>0</v>
      </c>
      <c r="H194" s="75">
        <v>1</v>
      </c>
      <c r="I194" s="75">
        <v>4</v>
      </c>
      <c r="J194" s="75">
        <v>3</v>
      </c>
      <c r="K194" s="75">
        <v>3</v>
      </c>
      <c r="L194" s="75">
        <v>0</v>
      </c>
      <c r="M194" s="75">
        <v>0</v>
      </c>
      <c r="N194" s="75">
        <v>0</v>
      </c>
    </row>
    <row r="195" spans="1:14">
      <c r="A195" s="75" t="s">
        <v>1237</v>
      </c>
      <c r="B195" s="75" t="s">
        <v>150</v>
      </c>
      <c r="C195" s="76">
        <v>39200</v>
      </c>
      <c r="D195" s="75" t="s">
        <v>606</v>
      </c>
      <c r="E195" s="77" t="s">
        <v>53</v>
      </c>
      <c r="F195" s="75">
        <v>90</v>
      </c>
      <c r="G195" s="75">
        <v>0</v>
      </c>
      <c r="H195" s="75">
        <v>0</v>
      </c>
      <c r="I195" s="75">
        <v>1</v>
      </c>
      <c r="J195" s="75">
        <v>0</v>
      </c>
      <c r="K195" s="75">
        <v>1</v>
      </c>
      <c r="L195" s="75">
        <v>0</v>
      </c>
      <c r="M195" s="75">
        <v>0</v>
      </c>
      <c r="N195" s="75">
        <v>0</v>
      </c>
    </row>
    <row r="196" spans="1:14">
      <c r="A196" s="75" t="s">
        <v>1237</v>
      </c>
      <c r="B196" s="75" t="s">
        <v>662</v>
      </c>
      <c r="C196" s="76">
        <v>39207</v>
      </c>
      <c r="D196" s="75" t="s">
        <v>606</v>
      </c>
      <c r="E196" s="77" t="s">
        <v>74</v>
      </c>
      <c r="F196" s="75">
        <v>90</v>
      </c>
      <c r="G196" s="75">
        <v>0</v>
      </c>
      <c r="H196" s="75">
        <v>1</v>
      </c>
      <c r="I196" s="75">
        <v>3</v>
      </c>
      <c r="J196" s="75">
        <v>1</v>
      </c>
      <c r="K196" s="75">
        <v>0</v>
      </c>
      <c r="L196" s="75">
        <v>2</v>
      </c>
      <c r="M196" s="75">
        <v>0</v>
      </c>
      <c r="N196" s="75">
        <v>0</v>
      </c>
    </row>
    <row r="197" spans="1:14">
      <c r="A197" s="75" t="s">
        <v>1237</v>
      </c>
      <c r="B197" s="75" t="s">
        <v>625</v>
      </c>
      <c r="C197" s="76">
        <v>39215</v>
      </c>
      <c r="D197" s="75" t="s">
        <v>606</v>
      </c>
      <c r="E197" s="77" t="s">
        <v>53</v>
      </c>
      <c r="F197" s="75">
        <v>45</v>
      </c>
      <c r="G197" s="75">
        <v>0</v>
      </c>
      <c r="H197" s="75">
        <v>1</v>
      </c>
      <c r="I197" s="75">
        <v>0</v>
      </c>
      <c r="J197" s="75">
        <v>0</v>
      </c>
      <c r="K197" s="75">
        <v>0</v>
      </c>
      <c r="L197" s="75">
        <v>0</v>
      </c>
      <c r="M197" s="75">
        <v>0</v>
      </c>
      <c r="N197" s="75">
        <v>0</v>
      </c>
    </row>
    <row r="198" spans="1:14">
      <c r="A198" s="75" t="s">
        <v>756</v>
      </c>
      <c r="B198" s="75" t="s">
        <v>497</v>
      </c>
      <c r="C198" s="76">
        <v>39235</v>
      </c>
      <c r="D198" s="75" t="s">
        <v>494</v>
      </c>
      <c r="E198" s="77" t="s">
        <v>19</v>
      </c>
      <c r="F198" s="75">
        <v>76</v>
      </c>
      <c r="G198" s="75">
        <v>1</v>
      </c>
      <c r="H198" s="75">
        <v>0</v>
      </c>
      <c r="I198" s="75">
        <v>5</v>
      </c>
      <c r="J198" s="75">
        <v>3</v>
      </c>
      <c r="K198" s="75">
        <v>0</v>
      </c>
      <c r="L198" s="75">
        <v>0</v>
      </c>
      <c r="M198" s="75">
        <v>0</v>
      </c>
      <c r="N198" s="75">
        <v>0</v>
      </c>
    </row>
    <row r="199" spans="1:14">
      <c r="A199" s="75" t="s">
        <v>756</v>
      </c>
      <c r="B199" s="75" t="s">
        <v>701</v>
      </c>
      <c r="C199" s="76">
        <v>39239</v>
      </c>
      <c r="D199" s="75" t="s">
        <v>494</v>
      </c>
      <c r="E199" s="77" t="s">
        <v>31</v>
      </c>
      <c r="F199" s="75">
        <v>84</v>
      </c>
      <c r="G199" s="75">
        <v>0</v>
      </c>
      <c r="H199" s="75">
        <v>0</v>
      </c>
      <c r="I199" s="75">
        <v>1</v>
      </c>
      <c r="J199" s="75">
        <v>1</v>
      </c>
      <c r="K199" s="75">
        <v>1</v>
      </c>
      <c r="L199" s="75">
        <v>0</v>
      </c>
      <c r="M199" s="75">
        <v>0</v>
      </c>
      <c r="N199" s="75">
        <v>0</v>
      </c>
    </row>
    <row r="200" spans="1:14">
      <c r="A200" s="75" t="s">
        <v>1237</v>
      </c>
      <c r="B200" s="75" t="s">
        <v>639</v>
      </c>
      <c r="C200" s="76">
        <v>39305</v>
      </c>
      <c r="D200" s="75" t="s">
        <v>606</v>
      </c>
      <c r="E200" s="77" t="s">
        <v>425</v>
      </c>
      <c r="F200" s="75">
        <v>90</v>
      </c>
      <c r="G200" s="75">
        <v>1</v>
      </c>
      <c r="H200" s="75">
        <v>0</v>
      </c>
      <c r="I200" s="75">
        <v>2</v>
      </c>
      <c r="J200" s="75">
        <v>2</v>
      </c>
      <c r="K200" s="75">
        <v>1</v>
      </c>
      <c r="L200" s="75">
        <v>2</v>
      </c>
      <c r="M200" s="75">
        <v>0</v>
      </c>
      <c r="N200" s="75">
        <v>0</v>
      </c>
    </row>
    <row r="201" spans="1:14">
      <c r="A201" s="75" t="s">
        <v>1237</v>
      </c>
      <c r="B201" s="75" t="s">
        <v>614</v>
      </c>
      <c r="C201" s="76">
        <v>39309</v>
      </c>
      <c r="D201" s="75" t="s">
        <v>606</v>
      </c>
      <c r="E201" s="77" t="s">
        <v>85</v>
      </c>
      <c r="F201" s="75">
        <v>90</v>
      </c>
      <c r="G201" s="75">
        <v>0</v>
      </c>
      <c r="H201" s="75">
        <v>0</v>
      </c>
      <c r="I201" s="75">
        <v>2</v>
      </c>
      <c r="J201" s="75">
        <v>2</v>
      </c>
      <c r="K201" s="75">
        <v>0</v>
      </c>
      <c r="L201" s="75">
        <v>2</v>
      </c>
      <c r="M201" s="75">
        <v>0</v>
      </c>
      <c r="N201" s="75">
        <v>0</v>
      </c>
    </row>
    <row r="202" spans="1:14">
      <c r="A202" s="75" t="s">
        <v>1237</v>
      </c>
      <c r="B202" s="75" t="s">
        <v>253</v>
      </c>
      <c r="C202" s="76">
        <v>39312</v>
      </c>
      <c r="D202" s="75" t="s">
        <v>606</v>
      </c>
      <c r="E202" s="77" t="s">
        <v>74</v>
      </c>
      <c r="F202" s="75">
        <v>90</v>
      </c>
      <c r="G202" s="75">
        <v>1</v>
      </c>
      <c r="H202" s="75">
        <v>0</v>
      </c>
      <c r="I202" s="75">
        <v>3</v>
      </c>
      <c r="J202" s="75">
        <v>1</v>
      </c>
      <c r="K202" s="75">
        <v>1</v>
      </c>
      <c r="L202" s="75">
        <v>2</v>
      </c>
      <c r="M202" s="75">
        <v>0</v>
      </c>
      <c r="N202" s="75">
        <v>0</v>
      </c>
    </row>
    <row r="203" spans="1:14">
      <c r="A203" s="75" t="s">
        <v>1237</v>
      </c>
      <c r="B203" s="75" t="s">
        <v>669</v>
      </c>
      <c r="C203" s="76">
        <v>39319</v>
      </c>
      <c r="D203" s="75" t="s">
        <v>606</v>
      </c>
      <c r="E203" s="77" t="s">
        <v>59</v>
      </c>
      <c r="F203" s="75">
        <v>90</v>
      </c>
      <c r="G203" s="75">
        <v>1</v>
      </c>
      <c r="H203" s="75">
        <v>1</v>
      </c>
      <c r="I203" s="75">
        <v>7</v>
      </c>
      <c r="J203" s="75">
        <v>5</v>
      </c>
      <c r="K203" s="75">
        <v>2</v>
      </c>
      <c r="L203" s="75">
        <v>1</v>
      </c>
      <c r="M203" s="75">
        <v>0</v>
      </c>
      <c r="N203" s="75">
        <v>0</v>
      </c>
    </row>
    <row r="204" spans="1:14">
      <c r="A204" s="75" t="s">
        <v>1237</v>
      </c>
      <c r="B204" s="75" t="s">
        <v>623</v>
      </c>
      <c r="C204" s="76">
        <v>39326</v>
      </c>
      <c r="D204" s="75" t="s">
        <v>606</v>
      </c>
      <c r="E204" s="77" t="s">
        <v>40</v>
      </c>
      <c r="F204" s="75">
        <v>90</v>
      </c>
      <c r="G204" s="75">
        <v>1</v>
      </c>
      <c r="H204" s="75">
        <v>0</v>
      </c>
      <c r="I204" s="75">
        <v>1</v>
      </c>
      <c r="J204" s="75">
        <v>1</v>
      </c>
      <c r="K204" s="75">
        <v>0</v>
      </c>
      <c r="L204" s="75">
        <v>3</v>
      </c>
      <c r="M204" s="75">
        <v>0</v>
      </c>
      <c r="N204" s="75">
        <v>0</v>
      </c>
    </row>
    <row r="205" spans="1:14">
      <c r="A205" s="75" t="s">
        <v>756</v>
      </c>
      <c r="B205" s="75" t="s">
        <v>491</v>
      </c>
      <c r="C205" s="76">
        <v>39333</v>
      </c>
      <c r="D205" s="75" t="s">
        <v>494</v>
      </c>
      <c r="E205" s="77" t="s">
        <v>33</v>
      </c>
      <c r="F205" s="75">
        <v>90</v>
      </c>
      <c r="G205" s="75">
        <v>0</v>
      </c>
      <c r="H205" s="75">
        <v>0</v>
      </c>
      <c r="I205" s="75">
        <v>3</v>
      </c>
      <c r="J205" s="75">
        <v>2</v>
      </c>
      <c r="K205" s="75">
        <v>5</v>
      </c>
      <c r="L205" s="75">
        <v>0</v>
      </c>
      <c r="M205" s="75">
        <v>0</v>
      </c>
      <c r="N205" s="75">
        <v>0</v>
      </c>
    </row>
    <row r="206" spans="1:14">
      <c r="A206" s="75" t="s">
        <v>756</v>
      </c>
      <c r="B206" s="75" t="s">
        <v>766</v>
      </c>
      <c r="C206" s="76">
        <v>39337</v>
      </c>
      <c r="D206" s="75" t="s">
        <v>494</v>
      </c>
      <c r="E206" s="77" t="s">
        <v>64</v>
      </c>
      <c r="F206" s="75">
        <v>90</v>
      </c>
      <c r="G206" s="75">
        <v>0</v>
      </c>
      <c r="H206" s="75">
        <v>0</v>
      </c>
      <c r="I206" s="75">
        <v>1</v>
      </c>
      <c r="J206" s="75">
        <v>1</v>
      </c>
      <c r="K206" s="75">
        <v>0</v>
      </c>
      <c r="L206" s="75">
        <v>0</v>
      </c>
      <c r="M206" s="75">
        <v>0</v>
      </c>
      <c r="N206" s="75">
        <v>0</v>
      </c>
    </row>
    <row r="207" spans="1:14">
      <c r="A207" s="75" t="s">
        <v>1237</v>
      </c>
      <c r="B207" s="75" t="s">
        <v>609</v>
      </c>
      <c r="C207" s="76">
        <v>39340</v>
      </c>
      <c r="D207" s="75" t="s">
        <v>606</v>
      </c>
      <c r="E207" s="77" t="s">
        <v>17</v>
      </c>
      <c r="F207" s="75">
        <v>90</v>
      </c>
      <c r="G207" s="75">
        <v>0</v>
      </c>
      <c r="H207" s="75">
        <v>0</v>
      </c>
      <c r="I207" s="75">
        <v>0</v>
      </c>
      <c r="J207" s="75">
        <v>0</v>
      </c>
      <c r="K207" s="75">
        <v>4</v>
      </c>
      <c r="L207" s="75">
        <v>1</v>
      </c>
      <c r="M207" s="75">
        <v>0</v>
      </c>
      <c r="N207" s="75">
        <v>0</v>
      </c>
    </row>
    <row r="208" spans="1:14">
      <c r="A208" s="75" t="s">
        <v>1237</v>
      </c>
      <c r="B208" s="75" t="s">
        <v>1243</v>
      </c>
      <c r="C208" s="76">
        <v>39345</v>
      </c>
      <c r="D208" s="75" t="s">
        <v>42</v>
      </c>
      <c r="E208" s="77" t="s">
        <v>22</v>
      </c>
      <c r="F208" s="75">
        <v>90</v>
      </c>
      <c r="G208" s="75">
        <v>0</v>
      </c>
      <c r="H208" s="75">
        <v>0</v>
      </c>
      <c r="I208" s="75">
        <v>5</v>
      </c>
      <c r="J208" s="75">
        <v>2</v>
      </c>
      <c r="K208" s="75">
        <v>0</v>
      </c>
      <c r="L208" s="75">
        <v>1</v>
      </c>
      <c r="M208" s="75">
        <v>0</v>
      </c>
      <c r="N208" s="75">
        <v>0</v>
      </c>
    </row>
    <row r="209" spans="1:14">
      <c r="A209" s="75" t="s">
        <v>1237</v>
      </c>
      <c r="B209" s="75" t="s">
        <v>610</v>
      </c>
      <c r="C209" s="76">
        <v>39348</v>
      </c>
      <c r="D209" s="75" t="s">
        <v>606</v>
      </c>
      <c r="E209" s="77" t="s">
        <v>22</v>
      </c>
      <c r="F209" s="75">
        <v>90</v>
      </c>
      <c r="G209" s="75">
        <v>0</v>
      </c>
      <c r="H209" s="75">
        <v>0</v>
      </c>
      <c r="I209" s="75">
        <v>1</v>
      </c>
      <c r="J209" s="75">
        <v>1</v>
      </c>
      <c r="K209" s="75">
        <v>2</v>
      </c>
      <c r="L209" s="75">
        <v>3</v>
      </c>
      <c r="M209" s="75">
        <v>0</v>
      </c>
      <c r="N209" s="75">
        <v>0</v>
      </c>
    </row>
    <row r="210" spans="1:14">
      <c r="A210" s="75" t="s">
        <v>1237</v>
      </c>
      <c r="B210" s="75" t="s">
        <v>686</v>
      </c>
      <c r="C210" s="76">
        <v>39354</v>
      </c>
      <c r="D210" s="75" t="s">
        <v>606</v>
      </c>
      <c r="E210" s="77" t="s">
        <v>22</v>
      </c>
      <c r="F210" s="75">
        <v>90</v>
      </c>
      <c r="G210" s="75">
        <v>1</v>
      </c>
      <c r="H210" s="75">
        <v>0</v>
      </c>
      <c r="I210" s="75">
        <v>3</v>
      </c>
      <c r="J210" s="75">
        <v>2</v>
      </c>
      <c r="K210" s="75">
        <v>1</v>
      </c>
      <c r="L210" s="75">
        <v>2</v>
      </c>
      <c r="M210" s="75">
        <v>0</v>
      </c>
      <c r="N210" s="75">
        <v>0</v>
      </c>
    </row>
    <row r="211" spans="1:14">
      <c r="A211" s="75" t="s">
        <v>1237</v>
      </c>
      <c r="B211" s="75" t="s">
        <v>1242</v>
      </c>
      <c r="C211" s="76">
        <v>39359</v>
      </c>
      <c r="D211" s="75" t="s">
        <v>42</v>
      </c>
      <c r="E211" s="77" t="s">
        <v>31</v>
      </c>
      <c r="F211" s="75">
        <f>90-65</f>
        <v>25</v>
      </c>
      <c r="G211" s="75">
        <v>1</v>
      </c>
      <c r="H211" s="75">
        <v>0</v>
      </c>
      <c r="I211" s="75">
        <v>2</v>
      </c>
      <c r="J211" s="75">
        <v>2</v>
      </c>
      <c r="K211" s="75">
        <v>0</v>
      </c>
      <c r="L211" s="75">
        <v>2</v>
      </c>
      <c r="M211" s="75">
        <v>0</v>
      </c>
      <c r="N211" s="75">
        <v>0</v>
      </c>
    </row>
    <row r="212" spans="1:14">
      <c r="A212" s="75" t="s">
        <v>1237</v>
      </c>
      <c r="B212" s="75" t="s">
        <v>153</v>
      </c>
      <c r="C212" s="76">
        <v>39362</v>
      </c>
      <c r="D212" s="75" t="s">
        <v>606</v>
      </c>
      <c r="E212" s="77" t="s">
        <v>64</v>
      </c>
      <c r="F212" s="75">
        <v>90</v>
      </c>
      <c r="G212" s="75">
        <v>0</v>
      </c>
      <c r="H212" s="75">
        <v>0</v>
      </c>
      <c r="I212" s="75">
        <v>3</v>
      </c>
      <c r="J212" s="75">
        <v>1</v>
      </c>
      <c r="K212" s="75">
        <v>1</v>
      </c>
      <c r="L212" s="75">
        <v>2</v>
      </c>
      <c r="M212" s="75">
        <v>0</v>
      </c>
      <c r="N212" s="75">
        <v>0</v>
      </c>
    </row>
    <row r="213" spans="1:14">
      <c r="A213" s="75" t="s">
        <v>756</v>
      </c>
      <c r="B213" s="75" t="s">
        <v>790</v>
      </c>
      <c r="C213" s="76">
        <v>39368</v>
      </c>
      <c r="D213" s="75" t="s">
        <v>494</v>
      </c>
      <c r="E213" s="77" t="s">
        <v>192</v>
      </c>
      <c r="F213" s="75">
        <v>45</v>
      </c>
      <c r="G213" s="75">
        <v>1</v>
      </c>
      <c r="H213" s="75">
        <v>0</v>
      </c>
      <c r="I213" s="75">
        <v>2</v>
      </c>
      <c r="J213" s="75">
        <v>2</v>
      </c>
      <c r="K213" s="75">
        <v>0</v>
      </c>
      <c r="L213" s="75">
        <v>0</v>
      </c>
      <c r="M213" s="75">
        <v>0</v>
      </c>
      <c r="N213" s="75">
        <v>0</v>
      </c>
    </row>
    <row r="214" spans="1:14">
      <c r="A214" s="75" t="s">
        <v>1237</v>
      </c>
      <c r="B214" s="75" t="s">
        <v>257</v>
      </c>
      <c r="C214" s="76">
        <v>39380</v>
      </c>
      <c r="D214" s="75" t="s">
        <v>42</v>
      </c>
      <c r="E214" s="77" t="s">
        <v>22</v>
      </c>
      <c r="F214" s="75">
        <v>90</v>
      </c>
      <c r="G214" s="75">
        <v>0</v>
      </c>
      <c r="H214" s="75">
        <v>0</v>
      </c>
      <c r="I214" s="75">
        <v>4</v>
      </c>
      <c r="J214" s="75">
        <v>2</v>
      </c>
      <c r="K214" s="75">
        <v>0</v>
      </c>
      <c r="L214" s="75">
        <v>4</v>
      </c>
      <c r="M214" s="75">
        <v>0</v>
      </c>
      <c r="N214" s="75">
        <v>0</v>
      </c>
    </row>
    <row r="215" spans="1:14">
      <c r="A215" s="75" t="s">
        <v>1237</v>
      </c>
      <c r="B215" s="75" t="s">
        <v>625</v>
      </c>
      <c r="C215" s="76">
        <v>39383</v>
      </c>
      <c r="D215" s="75" t="s">
        <v>606</v>
      </c>
      <c r="E215" s="77" t="s">
        <v>22</v>
      </c>
      <c r="F215" s="75">
        <v>78</v>
      </c>
      <c r="G215" s="75">
        <v>1</v>
      </c>
      <c r="H215" s="75">
        <v>0</v>
      </c>
      <c r="I215" s="75">
        <v>2</v>
      </c>
      <c r="J215" s="75">
        <v>1</v>
      </c>
      <c r="K215" s="75">
        <v>1</v>
      </c>
      <c r="L215" s="75">
        <v>1</v>
      </c>
      <c r="M215" s="75">
        <v>1</v>
      </c>
      <c r="N215" s="75">
        <v>0</v>
      </c>
    </row>
    <row r="216" spans="1:14">
      <c r="A216" s="75" t="s">
        <v>1237</v>
      </c>
      <c r="B216" s="75" t="s">
        <v>284</v>
      </c>
      <c r="C216" s="76">
        <v>39410</v>
      </c>
      <c r="D216" s="75" t="s">
        <v>606</v>
      </c>
      <c r="E216" s="77" t="s">
        <v>31</v>
      </c>
      <c r="F216" s="75">
        <v>90</v>
      </c>
      <c r="G216" s="75">
        <v>1</v>
      </c>
      <c r="H216" s="75">
        <v>0</v>
      </c>
      <c r="I216" s="75">
        <v>3</v>
      </c>
      <c r="J216" s="75">
        <v>2</v>
      </c>
      <c r="K216" s="75">
        <v>2</v>
      </c>
      <c r="L216" s="75">
        <v>1</v>
      </c>
      <c r="M216" s="75">
        <v>0</v>
      </c>
      <c r="N216" s="75">
        <v>0</v>
      </c>
    </row>
    <row r="217" spans="1:14">
      <c r="A217" s="75" t="s">
        <v>1237</v>
      </c>
      <c r="B217" s="75" t="s">
        <v>1241</v>
      </c>
      <c r="C217" s="76">
        <v>39415</v>
      </c>
      <c r="D217" s="75" t="s">
        <v>42</v>
      </c>
      <c r="E217" s="77" t="s">
        <v>22</v>
      </c>
      <c r="F217" s="75">
        <f>90-64</f>
        <v>26</v>
      </c>
      <c r="G217" s="75">
        <v>0</v>
      </c>
      <c r="H217" s="75">
        <v>0</v>
      </c>
      <c r="I217" s="75">
        <v>0</v>
      </c>
      <c r="J217" s="75">
        <v>0</v>
      </c>
      <c r="K217" s="75">
        <v>0</v>
      </c>
      <c r="L217" s="75">
        <v>2</v>
      </c>
      <c r="M217" s="75">
        <v>0</v>
      </c>
      <c r="N217" s="75">
        <v>0</v>
      </c>
    </row>
    <row r="218" spans="1:14">
      <c r="A218" s="75" t="s">
        <v>1237</v>
      </c>
      <c r="B218" s="75" t="s">
        <v>196</v>
      </c>
      <c r="C218" s="76">
        <v>39418</v>
      </c>
      <c r="D218" s="75" t="s">
        <v>606</v>
      </c>
      <c r="E218" s="77" t="s">
        <v>194</v>
      </c>
      <c r="F218" s="75">
        <v>90</v>
      </c>
      <c r="G218" s="75">
        <v>0</v>
      </c>
      <c r="H218" s="75">
        <v>0</v>
      </c>
      <c r="I218" s="75">
        <v>2</v>
      </c>
      <c r="J218" s="75">
        <v>1</v>
      </c>
      <c r="K218" s="75">
        <v>0</v>
      </c>
      <c r="L218" s="75">
        <v>1</v>
      </c>
      <c r="M218" s="75">
        <v>0</v>
      </c>
      <c r="N218" s="75">
        <v>0</v>
      </c>
    </row>
    <row r="219" spans="1:14">
      <c r="A219" s="75" t="s">
        <v>1237</v>
      </c>
      <c r="B219" s="75" t="s">
        <v>660</v>
      </c>
      <c r="C219" s="76">
        <v>39425</v>
      </c>
      <c r="D219" s="75" t="s">
        <v>606</v>
      </c>
      <c r="E219" s="77" t="s">
        <v>103</v>
      </c>
      <c r="F219" s="75">
        <v>90</v>
      </c>
      <c r="G219" s="75">
        <v>1</v>
      </c>
      <c r="H219" s="75">
        <v>1</v>
      </c>
      <c r="I219" s="75">
        <v>3</v>
      </c>
      <c r="J219" s="75">
        <v>2</v>
      </c>
      <c r="K219" s="75">
        <v>0</v>
      </c>
      <c r="L219" s="75">
        <v>1</v>
      </c>
      <c r="M219" s="75">
        <v>0</v>
      </c>
      <c r="N219" s="75">
        <v>0</v>
      </c>
    </row>
    <row r="220" spans="1:14">
      <c r="A220" s="75" t="s">
        <v>1237</v>
      </c>
      <c r="B220" s="75" t="s">
        <v>611</v>
      </c>
      <c r="C220" s="76">
        <v>39431</v>
      </c>
      <c r="D220" s="75" t="s">
        <v>606</v>
      </c>
      <c r="E220" s="77" t="s">
        <v>149</v>
      </c>
      <c r="F220" s="75">
        <v>90</v>
      </c>
      <c r="G220" s="75">
        <v>0</v>
      </c>
      <c r="H220" s="75">
        <v>0</v>
      </c>
      <c r="I220" s="75">
        <v>3</v>
      </c>
      <c r="J220" s="75">
        <v>1</v>
      </c>
      <c r="K220" s="75">
        <v>0</v>
      </c>
      <c r="L220" s="75">
        <v>1</v>
      </c>
      <c r="M220" s="75">
        <v>0</v>
      </c>
      <c r="N220" s="75">
        <v>0</v>
      </c>
    </row>
    <row r="221" spans="1:14">
      <c r="A221" s="75" t="s">
        <v>1237</v>
      </c>
      <c r="B221" s="75" t="s">
        <v>631</v>
      </c>
      <c r="C221" s="76">
        <v>39438</v>
      </c>
      <c r="D221" s="75" t="s">
        <v>606</v>
      </c>
      <c r="E221" s="77" t="s">
        <v>59</v>
      </c>
      <c r="F221" s="75">
        <v>90</v>
      </c>
      <c r="G221" s="75">
        <v>2</v>
      </c>
      <c r="H221" s="75">
        <v>1</v>
      </c>
      <c r="I221" s="75">
        <v>4</v>
      </c>
      <c r="J221" s="75">
        <v>4</v>
      </c>
      <c r="K221" s="75">
        <v>1</v>
      </c>
      <c r="L221" s="75">
        <v>1</v>
      </c>
      <c r="M221" s="75">
        <v>0</v>
      </c>
      <c r="N221" s="75">
        <v>0</v>
      </c>
    </row>
    <row r="222" spans="1:14">
      <c r="A222" s="75" t="s">
        <v>1237</v>
      </c>
      <c r="B222" s="75" t="s">
        <v>618</v>
      </c>
      <c r="C222" s="76">
        <v>39442</v>
      </c>
      <c r="D222" s="75" t="s">
        <v>606</v>
      </c>
      <c r="E222" s="77" t="s">
        <v>158</v>
      </c>
      <c r="F222" s="75">
        <v>90</v>
      </c>
      <c r="G222" s="75">
        <v>0</v>
      </c>
      <c r="H222" s="75">
        <v>0</v>
      </c>
      <c r="I222" s="75">
        <v>2</v>
      </c>
      <c r="J222" s="75">
        <v>2</v>
      </c>
      <c r="K222" s="75">
        <v>0</v>
      </c>
      <c r="L222" s="75">
        <v>0</v>
      </c>
      <c r="M222" s="75">
        <v>0</v>
      </c>
      <c r="N222" s="75">
        <v>0</v>
      </c>
    </row>
    <row r="223" spans="1:14">
      <c r="A223" s="75" t="s">
        <v>1237</v>
      </c>
      <c r="B223" s="75" t="s">
        <v>663</v>
      </c>
      <c r="C223" s="76">
        <v>39445</v>
      </c>
      <c r="D223" s="75" t="s">
        <v>606</v>
      </c>
      <c r="E223" s="77" t="s">
        <v>74</v>
      </c>
      <c r="F223" s="75">
        <v>90</v>
      </c>
      <c r="G223" s="75">
        <v>0</v>
      </c>
      <c r="H223" s="75">
        <v>0</v>
      </c>
      <c r="I223" s="75">
        <v>1</v>
      </c>
      <c r="J223" s="75">
        <v>1</v>
      </c>
      <c r="K223" s="75">
        <v>0</v>
      </c>
      <c r="L223" s="75">
        <v>1</v>
      </c>
      <c r="M223" s="75">
        <v>0</v>
      </c>
      <c r="N223" s="75">
        <v>0</v>
      </c>
    </row>
    <row r="224" spans="1:14">
      <c r="A224" s="75" t="s">
        <v>1237</v>
      </c>
      <c r="B224" s="75" t="s">
        <v>687</v>
      </c>
      <c r="C224" s="76">
        <v>39449</v>
      </c>
      <c r="D224" s="75" t="s">
        <v>606</v>
      </c>
      <c r="E224" s="77" t="s">
        <v>31</v>
      </c>
      <c r="F224" s="75">
        <v>90</v>
      </c>
      <c r="G224" s="75">
        <v>0</v>
      </c>
      <c r="H224" s="75">
        <v>0</v>
      </c>
      <c r="I224" s="75">
        <v>1</v>
      </c>
      <c r="J224" s="75">
        <v>1</v>
      </c>
      <c r="K224" s="75">
        <v>0</v>
      </c>
      <c r="L224" s="75">
        <v>0</v>
      </c>
      <c r="M224" s="75">
        <v>0</v>
      </c>
      <c r="N224" s="75">
        <v>0</v>
      </c>
    </row>
    <row r="225" spans="1:14">
      <c r="A225" s="75" t="s">
        <v>1004</v>
      </c>
      <c r="B225" s="75" t="s">
        <v>610</v>
      </c>
      <c r="C225" s="76">
        <v>39459</v>
      </c>
      <c r="D225" s="75" t="s">
        <v>606</v>
      </c>
      <c r="E225" s="77" t="s">
        <v>19</v>
      </c>
      <c r="F225" s="75">
        <f>90-57</f>
        <v>33</v>
      </c>
      <c r="G225" s="75">
        <v>0</v>
      </c>
      <c r="H225" s="75">
        <v>0</v>
      </c>
      <c r="I225" s="75">
        <v>2</v>
      </c>
      <c r="J225" s="75">
        <v>1</v>
      </c>
      <c r="K225" s="75">
        <v>0</v>
      </c>
      <c r="L225" s="75">
        <v>1</v>
      </c>
      <c r="M225" s="75">
        <v>0</v>
      </c>
      <c r="N225" s="75">
        <v>0</v>
      </c>
    </row>
    <row r="226" spans="1:14">
      <c r="A226" s="75" t="s">
        <v>1004</v>
      </c>
      <c r="B226" s="75" t="s">
        <v>609</v>
      </c>
      <c r="C226" s="76">
        <v>39466</v>
      </c>
      <c r="D226" s="75" t="s">
        <v>606</v>
      </c>
      <c r="E226" s="77" t="s">
        <v>24</v>
      </c>
      <c r="F226" s="75">
        <v>90</v>
      </c>
      <c r="G226" s="75">
        <v>0</v>
      </c>
      <c r="H226" s="75">
        <v>0</v>
      </c>
      <c r="I226" s="75">
        <v>4</v>
      </c>
      <c r="J226" s="75">
        <v>3</v>
      </c>
      <c r="K226" s="75">
        <v>1</v>
      </c>
      <c r="L226" s="75">
        <v>0</v>
      </c>
      <c r="M226" s="75">
        <v>0</v>
      </c>
      <c r="N226" s="75">
        <v>0</v>
      </c>
    </row>
    <row r="227" spans="1:14">
      <c r="A227" s="75" t="s">
        <v>1004</v>
      </c>
      <c r="B227" s="75" t="s">
        <v>618</v>
      </c>
      <c r="C227" s="76">
        <v>39470</v>
      </c>
      <c r="D227" s="75" t="s">
        <v>627</v>
      </c>
      <c r="E227" s="77" t="s">
        <v>24</v>
      </c>
      <c r="F227" s="75">
        <v>90</v>
      </c>
      <c r="G227" s="75">
        <v>0</v>
      </c>
      <c r="H227" s="75">
        <v>0</v>
      </c>
      <c r="I227" s="75">
        <v>3</v>
      </c>
      <c r="J227" s="75">
        <v>1</v>
      </c>
      <c r="K227" s="75">
        <v>0</v>
      </c>
      <c r="L227" s="75">
        <v>0</v>
      </c>
      <c r="M227" s="75">
        <v>0</v>
      </c>
      <c r="N227" s="75">
        <v>0</v>
      </c>
    </row>
    <row r="228" spans="1:14">
      <c r="A228" s="75" t="s">
        <v>1004</v>
      </c>
      <c r="B228" s="75" t="s">
        <v>659</v>
      </c>
      <c r="C228" s="76">
        <v>39473</v>
      </c>
      <c r="D228" s="75" t="s">
        <v>604</v>
      </c>
      <c r="E228" s="77" t="s">
        <v>38</v>
      </c>
      <c r="F228" s="75">
        <v>90</v>
      </c>
      <c r="G228" s="75">
        <v>1</v>
      </c>
      <c r="H228" s="75">
        <v>1</v>
      </c>
      <c r="I228" s="75">
        <v>1</v>
      </c>
      <c r="J228" s="75">
        <v>1</v>
      </c>
      <c r="K228" s="75">
        <v>3</v>
      </c>
      <c r="L228" s="75">
        <v>0</v>
      </c>
      <c r="M228" s="75">
        <v>0</v>
      </c>
      <c r="N228" s="75">
        <v>0</v>
      </c>
    </row>
    <row r="229" spans="1:14">
      <c r="A229" s="75" t="s">
        <v>1004</v>
      </c>
      <c r="B229" s="75" t="s">
        <v>669</v>
      </c>
      <c r="C229" s="76">
        <v>39477</v>
      </c>
      <c r="D229" s="75" t="s">
        <v>606</v>
      </c>
      <c r="E229" s="77" t="s">
        <v>31</v>
      </c>
      <c r="F229" s="75">
        <v>90</v>
      </c>
      <c r="G229" s="75">
        <v>0</v>
      </c>
      <c r="H229" s="75">
        <v>0</v>
      </c>
      <c r="I229" s="75">
        <v>4</v>
      </c>
      <c r="J229" s="75">
        <v>3</v>
      </c>
      <c r="K229" s="75">
        <v>3</v>
      </c>
      <c r="L229" s="75">
        <v>1</v>
      </c>
      <c r="M229" s="75">
        <v>0</v>
      </c>
      <c r="N229" s="75">
        <v>0</v>
      </c>
    </row>
    <row r="230" spans="1:14">
      <c r="A230" s="75" t="s">
        <v>1004</v>
      </c>
      <c r="B230" s="75" t="s">
        <v>253</v>
      </c>
      <c r="C230" s="76">
        <v>39480</v>
      </c>
      <c r="D230" s="75" t="s">
        <v>606</v>
      </c>
      <c r="E230" s="77" t="s">
        <v>22</v>
      </c>
      <c r="F230" s="75">
        <v>90</v>
      </c>
      <c r="G230" s="75">
        <v>1</v>
      </c>
      <c r="H230" s="75">
        <v>0</v>
      </c>
      <c r="I230" s="75">
        <v>2</v>
      </c>
      <c r="J230" s="75">
        <v>2</v>
      </c>
      <c r="K230" s="75">
        <v>1</v>
      </c>
      <c r="L230" s="75">
        <v>1</v>
      </c>
      <c r="M230" s="75">
        <v>0</v>
      </c>
      <c r="N230" s="75">
        <v>0</v>
      </c>
    </row>
    <row r="231" spans="1:14">
      <c r="A231" s="75" t="s">
        <v>1004</v>
      </c>
      <c r="B231" s="75" t="s">
        <v>199</v>
      </c>
      <c r="C231" s="76">
        <v>39488</v>
      </c>
      <c r="D231" s="75" t="s">
        <v>606</v>
      </c>
      <c r="E231" s="77" t="s">
        <v>33</v>
      </c>
      <c r="F231" s="75">
        <v>90</v>
      </c>
      <c r="G231" s="75">
        <v>0</v>
      </c>
      <c r="H231" s="75">
        <v>0</v>
      </c>
      <c r="I231" s="75">
        <v>2</v>
      </c>
      <c r="J231" s="75">
        <v>2</v>
      </c>
      <c r="K231" s="75">
        <v>3</v>
      </c>
      <c r="L231" s="75">
        <v>3</v>
      </c>
      <c r="M231" s="75">
        <v>0</v>
      </c>
      <c r="N231" s="75">
        <v>0</v>
      </c>
    </row>
    <row r="232" spans="1:14">
      <c r="A232" s="75" t="s">
        <v>1004</v>
      </c>
      <c r="B232" s="75" t="s">
        <v>1012</v>
      </c>
      <c r="C232" s="76">
        <v>39494</v>
      </c>
      <c r="D232" s="75" t="s">
        <v>604</v>
      </c>
      <c r="E232" s="77" t="s">
        <v>26</v>
      </c>
      <c r="F232" s="75">
        <f>90-84</f>
        <v>6</v>
      </c>
      <c r="G232" s="75">
        <v>0</v>
      </c>
      <c r="H232" s="75">
        <v>0</v>
      </c>
      <c r="I232" s="75">
        <v>0</v>
      </c>
      <c r="J232" s="75">
        <v>0</v>
      </c>
      <c r="K232" s="75">
        <v>0</v>
      </c>
      <c r="L232" s="75">
        <v>0</v>
      </c>
      <c r="M232" s="75">
        <v>0</v>
      </c>
      <c r="N232" s="75">
        <v>0</v>
      </c>
    </row>
    <row r="233" spans="1:14">
      <c r="A233" s="75" t="s">
        <v>1004</v>
      </c>
      <c r="B233" s="75" t="s">
        <v>527</v>
      </c>
      <c r="C233" s="76">
        <v>39497</v>
      </c>
      <c r="D233" s="75" t="s">
        <v>151</v>
      </c>
      <c r="E233" s="77" t="s">
        <v>33</v>
      </c>
      <c r="F233" s="75">
        <f>90-74</f>
        <v>16</v>
      </c>
      <c r="G233" s="75">
        <v>0</v>
      </c>
      <c r="H233" s="75">
        <v>0</v>
      </c>
      <c r="I233" s="75">
        <v>1</v>
      </c>
      <c r="J233" s="75">
        <v>0</v>
      </c>
      <c r="K233" s="75">
        <v>0</v>
      </c>
      <c r="L233" s="75">
        <v>0</v>
      </c>
      <c r="M233" s="75">
        <v>0</v>
      </c>
      <c r="N233" s="75">
        <v>0</v>
      </c>
    </row>
    <row r="234" spans="1:14">
      <c r="A234" s="75" t="s">
        <v>1004</v>
      </c>
      <c r="B234" s="75" t="s">
        <v>624</v>
      </c>
      <c r="C234" s="76">
        <v>39502</v>
      </c>
      <c r="D234" s="75" t="s">
        <v>627</v>
      </c>
      <c r="E234" s="77" t="s">
        <v>85</v>
      </c>
      <c r="F234" s="75">
        <v>90</v>
      </c>
      <c r="G234" s="75">
        <v>0</v>
      </c>
      <c r="H234" s="75">
        <v>0</v>
      </c>
      <c r="I234" s="75">
        <v>1</v>
      </c>
      <c r="J234" s="75">
        <v>0</v>
      </c>
      <c r="K234" s="75">
        <v>2</v>
      </c>
      <c r="L234" s="75">
        <v>1</v>
      </c>
      <c r="M234" s="75">
        <v>0</v>
      </c>
      <c r="N234" s="75">
        <v>0</v>
      </c>
    </row>
    <row r="235" spans="1:14">
      <c r="A235" s="75" t="s">
        <v>1004</v>
      </c>
      <c r="B235" s="75" t="s">
        <v>662</v>
      </c>
      <c r="C235" s="76">
        <v>39508</v>
      </c>
      <c r="D235" s="75" t="s">
        <v>606</v>
      </c>
      <c r="E235" s="77" t="s">
        <v>95</v>
      </c>
      <c r="F235" s="75">
        <v>90</v>
      </c>
      <c r="G235" s="75">
        <v>0</v>
      </c>
      <c r="H235" s="75">
        <v>1</v>
      </c>
      <c r="I235" s="75">
        <v>3</v>
      </c>
      <c r="J235" s="75">
        <v>2</v>
      </c>
      <c r="K235" s="75">
        <v>0</v>
      </c>
      <c r="L235" s="75">
        <v>0</v>
      </c>
      <c r="M235" s="75">
        <v>0</v>
      </c>
      <c r="N235" s="75">
        <v>0</v>
      </c>
    </row>
    <row r="236" spans="1:14">
      <c r="A236" s="75" t="s">
        <v>1004</v>
      </c>
      <c r="B236" s="75" t="s">
        <v>505</v>
      </c>
      <c r="C236" s="76">
        <v>39512</v>
      </c>
      <c r="D236" s="75" t="s">
        <v>151</v>
      </c>
      <c r="E236" s="77" t="s">
        <v>59</v>
      </c>
      <c r="F236" s="75">
        <v>0</v>
      </c>
      <c r="G236" s="75"/>
      <c r="H236" s="75"/>
      <c r="I236" s="75"/>
      <c r="J236" s="75"/>
      <c r="K236" s="75"/>
      <c r="L236" s="75"/>
      <c r="M236" s="75"/>
      <c r="N236" s="75"/>
    </row>
    <row r="237" spans="1:14">
      <c r="A237" s="75" t="s">
        <v>1004</v>
      </c>
      <c r="B237" s="75" t="s">
        <v>1240</v>
      </c>
      <c r="C237" s="76">
        <v>39515</v>
      </c>
      <c r="D237" s="75" t="s">
        <v>604</v>
      </c>
      <c r="E237" s="77" t="s">
        <v>17</v>
      </c>
      <c r="F237" s="75">
        <v>90</v>
      </c>
      <c r="G237" s="75">
        <v>0</v>
      </c>
      <c r="H237" s="75">
        <v>0</v>
      </c>
      <c r="I237" s="75">
        <v>5</v>
      </c>
      <c r="J237" s="75">
        <v>5</v>
      </c>
      <c r="K237" s="75">
        <v>1</v>
      </c>
      <c r="L237" s="75">
        <v>1</v>
      </c>
      <c r="M237" s="75">
        <v>0</v>
      </c>
      <c r="N237" s="75">
        <v>0</v>
      </c>
    </row>
    <row r="238" spans="1:14">
      <c r="A238" s="75" t="s">
        <v>1004</v>
      </c>
      <c r="B238" s="75" t="s">
        <v>687</v>
      </c>
      <c r="C238" s="76">
        <v>39519</v>
      </c>
      <c r="D238" s="75" t="s">
        <v>606</v>
      </c>
      <c r="E238" s="77" t="s">
        <v>480</v>
      </c>
      <c r="F238" s="75">
        <v>90</v>
      </c>
      <c r="G238" s="75">
        <v>0</v>
      </c>
      <c r="H238" s="75">
        <v>1</v>
      </c>
      <c r="I238" s="75">
        <v>2</v>
      </c>
      <c r="J238" s="75">
        <v>1</v>
      </c>
      <c r="K238" s="75">
        <v>3</v>
      </c>
      <c r="L238" s="75">
        <v>0</v>
      </c>
      <c r="M238" s="75">
        <v>0</v>
      </c>
      <c r="N238" s="75">
        <v>0</v>
      </c>
    </row>
    <row r="239" spans="1:14">
      <c r="A239" s="75" t="s">
        <v>1004</v>
      </c>
      <c r="B239" s="75" t="s">
        <v>169</v>
      </c>
      <c r="C239" s="76">
        <v>39530</v>
      </c>
      <c r="D239" s="75" t="s">
        <v>606</v>
      </c>
      <c r="E239" s="77" t="s">
        <v>63</v>
      </c>
      <c r="F239" s="75">
        <f>90-69</f>
        <v>21</v>
      </c>
      <c r="G239" s="75">
        <v>0</v>
      </c>
      <c r="H239" s="75">
        <v>1</v>
      </c>
      <c r="I239" s="75">
        <v>1</v>
      </c>
      <c r="J239" s="75">
        <v>0</v>
      </c>
      <c r="K239" s="75">
        <v>0</v>
      </c>
      <c r="L239" s="75">
        <v>0</v>
      </c>
      <c r="M239" s="75">
        <v>0</v>
      </c>
      <c r="N239" s="75">
        <v>0</v>
      </c>
    </row>
    <row r="240" spans="1:14">
      <c r="A240" s="75" t="s">
        <v>756</v>
      </c>
      <c r="B240" s="75" t="s">
        <v>90</v>
      </c>
      <c r="C240" s="76">
        <v>39533</v>
      </c>
      <c r="D240" s="75" t="s">
        <v>78</v>
      </c>
      <c r="E240" s="77" t="s">
        <v>31</v>
      </c>
      <c r="F240" s="75">
        <v>79</v>
      </c>
      <c r="G240" s="75">
        <v>0</v>
      </c>
      <c r="H240" s="75">
        <v>1</v>
      </c>
      <c r="I240" s="75">
        <v>4</v>
      </c>
      <c r="J240" s="75">
        <v>1</v>
      </c>
      <c r="K240" s="75">
        <v>0</v>
      </c>
      <c r="L240" s="75">
        <v>3</v>
      </c>
      <c r="M240" s="75">
        <v>0</v>
      </c>
      <c r="N240" s="75">
        <v>0</v>
      </c>
    </row>
    <row r="241" spans="1:14">
      <c r="A241" s="75" t="s">
        <v>1004</v>
      </c>
      <c r="B241" s="75" t="s">
        <v>1005</v>
      </c>
      <c r="C241" s="76">
        <v>39537</v>
      </c>
      <c r="D241" s="75" t="s">
        <v>606</v>
      </c>
      <c r="E241" s="77" t="s">
        <v>31</v>
      </c>
      <c r="F241" s="75">
        <f>90-77</f>
        <v>13</v>
      </c>
      <c r="G241" s="75">
        <v>0</v>
      </c>
      <c r="H241" s="75">
        <v>0</v>
      </c>
      <c r="I241" s="75">
        <v>0</v>
      </c>
      <c r="J241" s="75">
        <v>0</v>
      </c>
      <c r="K241" s="75">
        <v>0</v>
      </c>
      <c r="L241" s="75">
        <v>0</v>
      </c>
      <c r="M241" s="75">
        <v>0</v>
      </c>
      <c r="N241" s="75">
        <v>0</v>
      </c>
    </row>
    <row r="242" spans="1:14">
      <c r="A242" s="75" t="s">
        <v>1004</v>
      </c>
      <c r="B242" s="75" t="s">
        <v>645</v>
      </c>
      <c r="C242" s="76">
        <v>39540</v>
      </c>
      <c r="D242" s="75" t="s">
        <v>151</v>
      </c>
      <c r="E242" s="77" t="s">
        <v>85</v>
      </c>
      <c r="F242" s="75">
        <f>90-85</f>
        <v>5</v>
      </c>
      <c r="G242" s="75">
        <v>0</v>
      </c>
      <c r="H242" s="75">
        <v>0</v>
      </c>
      <c r="I242" s="75">
        <v>0</v>
      </c>
      <c r="J242" s="75">
        <v>0</v>
      </c>
      <c r="K242" s="75">
        <v>0</v>
      </c>
      <c r="L242" s="75">
        <v>0</v>
      </c>
      <c r="M242" s="75">
        <v>0</v>
      </c>
      <c r="N242" s="75">
        <v>0</v>
      </c>
    </row>
    <row r="243" spans="1:14">
      <c r="A243" s="75" t="s">
        <v>1004</v>
      </c>
      <c r="B243" s="75" t="s">
        <v>611</v>
      </c>
      <c r="C243" s="76">
        <v>39543</v>
      </c>
      <c r="D243" s="75" t="s">
        <v>606</v>
      </c>
      <c r="E243" s="77" t="s">
        <v>82</v>
      </c>
      <c r="F243" s="75">
        <v>90</v>
      </c>
      <c r="G243" s="75">
        <v>0</v>
      </c>
      <c r="H243" s="75">
        <v>1</v>
      </c>
      <c r="I243" s="75">
        <v>3</v>
      </c>
      <c r="J243" s="75">
        <v>2</v>
      </c>
      <c r="K243" s="75">
        <v>0</v>
      </c>
      <c r="L243" s="75">
        <v>2</v>
      </c>
      <c r="M243" s="75">
        <v>0</v>
      </c>
      <c r="N243" s="75">
        <v>0</v>
      </c>
    </row>
    <row r="244" spans="1:14">
      <c r="A244" s="75" t="s">
        <v>1004</v>
      </c>
      <c r="B244" s="75" t="s">
        <v>648</v>
      </c>
      <c r="C244" s="76">
        <v>39546</v>
      </c>
      <c r="D244" s="75" t="s">
        <v>151</v>
      </c>
      <c r="E244" s="77" t="s">
        <v>19</v>
      </c>
      <c r="F244" s="75">
        <v>0</v>
      </c>
      <c r="G244" s="75"/>
      <c r="H244" s="75"/>
      <c r="I244" s="75"/>
      <c r="J244" s="75"/>
      <c r="K244" s="75"/>
      <c r="L244" s="75"/>
      <c r="M244" s="75"/>
      <c r="N244" s="75"/>
    </row>
    <row r="245" spans="1:14">
      <c r="A245" s="75" t="s">
        <v>1004</v>
      </c>
      <c r="B245" s="75" t="s">
        <v>660</v>
      </c>
      <c r="C245" s="76">
        <v>39552</v>
      </c>
      <c r="D245" s="75" t="s">
        <v>606</v>
      </c>
      <c r="E245" s="77" t="s">
        <v>22</v>
      </c>
      <c r="F245" s="75">
        <v>90</v>
      </c>
      <c r="G245" s="75">
        <v>0</v>
      </c>
      <c r="H245" s="75">
        <v>1</v>
      </c>
      <c r="I245" s="75">
        <v>3</v>
      </c>
      <c r="J245" s="75">
        <v>1</v>
      </c>
      <c r="K245" s="75">
        <v>1</v>
      </c>
      <c r="L245" s="75">
        <v>1</v>
      </c>
      <c r="M245" s="75">
        <v>0</v>
      </c>
      <c r="N245" s="75">
        <v>0</v>
      </c>
    </row>
    <row r="246" spans="1:14">
      <c r="A246" s="75" t="s">
        <v>1004</v>
      </c>
      <c r="B246" s="75" t="s">
        <v>618</v>
      </c>
      <c r="C246" s="76">
        <v>39555</v>
      </c>
      <c r="D246" s="75" t="s">
        <v>606</v>
      </c>
      <c r="E246" s="77" t="s">
        <v>24</v>
      </c>
      <c r="F246" s="75">
        <v>90</v>
      </c>
      <c r="G246" s="75">
        <v>0</v>
      </c>
      <c r="H246" s="75">
        <v>0</v>
      </c>
      <c r="I246" s="75">
        <v>1</v>
      </c>
      <c r="J246" s="75">
        <v>0</v>
      </c>
      <c r="K246" s="75">
        <v>2</v>
      </c>
      <c r="L246" s="75">
        <v>1</v>
      </c>
      <c r="M246" s="75">
        <v>0</v>
      </c>
      <c r="N246" s="75">
        <v>0</v>
      </c>
    </row>
    <row r="247" spans="1:14">
      <c r="A247" s="75" t="s">
        <v>1004</v>
      </c>
      <c r="B247" s="75" t="s">
        <v>196</v>
      </c>
      <c r="C247" s="76">
        <v>39560</v>
      </c>
      <c r="D247" s="75" t="s">
        <v>151</v>
      </c>
      <c r="E247" s="77" t="s">
        <v>22</v>
      </c>
      <c r="F247" s="75">
        <f>90-85</f>
        <v>5</v>
      </c>
      <c r="G247" s="75">
        <v>0</v>
      </c>
      <c r="H247" s="75">
        <v>0</v>
      </c>
      <c r="I247" s="75">
        <v>0</v>
      </c>
      <c r="J247" s="75">
        <v>0</v>
      </c>
      <c r="K247" s="75">
        <v>0</v>
      </c>
      <c r="L247" s="75">
        <v>0</v>
      </c>
      <c r="M247" s="75">
        <v>0</v>
      </c>
      <c r="N247" s="75">
        <v>0</v>
      </c>
    </row>
    <row r="248" spans="1:14">
      <c r="A248" s="75" t="s">
        <v>1004</v>
      </c>
      <c r="B248" s="75" t="s">
        <v>284</v>
      </c>
      <c r="C248" s="76">
        <v>39564</v>
      </c>
      <c r="D248" s="75" t="s">
        <v>606</v>
      </c>
      <c r="E248" s="77" t="s">
        <v>63</v>
      </c>
      <c r="F248" s="75">
        <f>90-65</f>
        <v>25</v>
      </c>
      <c r="G248" s="75">
        <v>0</v>
      </c>
      <c r="H248" s="75">
        <v>0</v>
      </c>
      <c r="I248" s="75">
        <v>1</v>
      </c>
      <c r="J248" s="75">
        <v>1</v>
      </c>
      <c r="K248" s="75">
        <v>1</v>
      </c>
      <c r="L248" s="75">
        <v>1</v>
      </c>
      <c r="M248" s="75">
        <v>0</v>
      </c>
      <c r="N248" s="75">
        <v>0</v>
      </c>
    </row>
    <row r="249" spans="1:14">
      <c r="A249" s="75" t="s">
        <v>1004</v>
      </c>
      <c r="B249" s="75" t="s">
        <v>199</v>
      </c>
      <c r="C249" s="76">
        <v>39568</v>
      </c>
      <c r="D249" s="75" t="s">
        <v>151</v>
      </c>
      <c r="E249" s="77" t="s">
        <v>115</v>
      </c>
      <c r="F249" s="75">
        <f>90-90</f>
        <v>0</v>
      </c>
      <c r="G249" s="75">
        <v>0</v>
      </c>
      <c r="H249" s="75">
        <v>1</v>
      </c>
      <c r="I249" s="75">
        <v>1</v>
      </c>
      <c r="J249" s="75">
        <v>0</v>
      </c>
      <c r="K249" s="75">
        <v>0</v>
      </c>
      <c r="L249" s="75">
        <v>0</v>
      </c>
      <c r="M249" s="75">
        <v>0</v>
      </c>
      <c r="N249" s="75">
        <v>0</v>
      </c>
    </row>
    <row r="250" spans="1:14">
      <c r="A250" s="75" t="s">
        <v>1004</v>
      </c>
      <c r="B250" s="75" t="s">
        <v>199</v>
      </c>
      <c r="C250" s="76">
        <v>39568</v>
      </c>
      <c r="D250" s="75" t="s">
        <v>151</v>
      </c>
      <c r="E250" s="77" t="s">
        <v>115</v>
      </c>
      <c r="F250" s="75">
        <f>90-90</f>
        <v>0</v>
      </c>
      <c r="G250" s="75">
        <v>0</v>
      </c>
      <c r="H250" s="75">
        <v>1</v>
      </c>
      <c r="I250" s="75">
        <v>1</v>
      </c>
      <c r="J250" s="75">
        <v>0</v>
      </c>
      <c r="K250" s="75">
        <v>0</v>
      </c>
      <c r="L250" s="75">
        <v>0</v>
      </c>
      <c r="M250" s="75">
        <v>0</v>
      </c>
      <c r="N250" s="75">
        <v>0</v>
      </c>
    </row>
    <row r="251" spans="1:14">
      <c r="A251" s="75" t="s">
        <v>1004</v>
      </c>
      <c r="B251" s="75" t="s">
        <v>636</v>
      </c>
      <c r="C251" s="76">
        <v>39573</v>
      </c>
      <c r="D251" s="75" t="s">
        <v>606</v>
      </c>
      <c r="E251" s="77" t="s">
        <v>82</v>
      </c>
      <c r="F251" s="75">
        <v>65</v>
      </c>
      <c r="G251" s="75">
        <v>0</v>
      </c>
      <c r="H251" s="75">
        <v>0</v>
      </c>
      <c r="I251" s="75">
        <v>3</v>
      </c>
      <c r="J251" s="75">
        <v>2</v>
      </c>
      <c r="K251" s="75">
        <v>0</v>
      </c>
      <c r="L251" s="75">
        <v>0</v>
      </c>
      <c r="M251" s="75">
        <v>0</v>
      </c>
      <c r="N251" s="75">
        <v>0</v>
      </c>
    </row>
    <row r="252" spans="1:14">
      <c r="A252" s="75" t="s">
        <v>1004</v>
      </c>
      <c r="B252" s="75" t="s">
        <v>281</v>
      </c>
      <c r="C252" s="76">
        <v>39589</v>
      </c>
      <c r="D252" s="75" t="s">
        <v>151</v>
      </c>
      <c r="E252" s="77" t="s">
        <v>1011</v>
      </c>
      <c r="F252" s="75">
        <f>90-98</f>
        <v>-8</v>
      </c>
      <c r="G252" s="75">
        <v>0</v>
      </c>
      <c r="H252" s="75">
        <v>0</v>
      </c>
      <c r="I252" s="75">
        <v>0</v>
      </c>
      <c r="J252" s="75">
        <v>0</v>
      </c>
      <c r="K252" s="75">
        <v>0</v>
      </c>
      <c r="L252" s="75">
        <v>1</v>
      </c>
      <c r="M252" s="75">
        <v>0</v>
      </c>
      <c r="N252" s="75">
        <v>0</v>
      </c>
    </row>
    <row r="253" spans="1:14">
      <c r="A253" s="75" t="s">
        <v>1004</v>
      </c>
      <c r="B253" s="75" t="s">
        <v>281</v>
      </c>
      <c r="C253" s="76">
        <v>39589</v>
      </c>
      <c r="D253" s="75" t="s">
        <v>151</v>
      </c>
      <c r="E253" s="77" t="s">
        <v>1011</v>
      </c>
      <c r="F253" s="75">
        <f>90-98</f>
        <v>-8</v>
      </c>
      <c r="G253" s="75">
        <v>0</v>
      </c>
      <c r="H253" s="75">
        <v>0</v>
      </c>
      <c r="I253" s="75">
        <v>0</v>
      </c>
      <c r="J253" s="75">
        <v>0</v>
      </c>
      <c r="K253" s="75">
        <v>0</v>
      </c>
      <c r="L253" s="75">
        <v>1</v>
      </c>
      <c r="M253" s="75">
        <v>0</v>
      </c>
      <c r="N253" s="75">
        <v>0</v>
      </c>
    </row>
    <row r="254" spans="1:14">
      <c r="A254" s="75" t="s">
        <v>756</v>
      </c>
      <c r="B254" s="75" t="s">
        <v>219</v>
      </c>
      <c r="C254" s="76">
        <v>39595</v>
      </c>
      <c r="D254" s="75" t="s">
        <v>78</v>
      </c>
      <c r="E254" s="77" t="s">
        <v>19</v>
      </c>
      <c r="F254" s="75">
        <v>90</v>
      </c>
      <c r="G254" s="75">
        <v>0</v>
      </c>
      <c r="H254" s="75">
        <v>0</v>
      </c>
      <c r="I254" s="75">
        <v>0</v>
      </c>
      <c r="J254" s="75">
        <v>0</v>
      </c>
      <c r="K254" s="75">
        <v>0</v>
      </c>
      <c r="L254" s="75">
        <v>0</v>
      </c>
      <c r="M254" s="75">
        <v>0</v>
      </c>
      <c r="N254" s="75">
        <v>0</v>
      </c>
    </row>
    <row r="255" spans="1:14">
      <c r="A255" s="75" t="s">
        <v>756</v>
      </c>
      <c r="B255" s="75" t="s">
        <v>217</v>
      </c>
      <c r="C255" s="76">
        <v>39599</v>
      </c>
      <c r="D255" s="75" t="s">
        <v>78</v>
      </c>
      <c r="E255" s="77" t="s">
        <v>33</v>
      </c>
      <c r="F255" s="75">
        <f>90-62</f>
        <v>28</v>
      </c>
      <c r="G255" s="75">
        <v>0</v>
      </c>
      <c r="H255" s="75">
        <v>0</v>
      </c>
      <c r="I255" s="75">
        <v>0</v>
      </c>
      <c r="J255" s="75">
        <v>0</v>
      </c>
      <c r="K255" s="75">
        <v>0</v>
      </c>
      <c r="L255" s="75">
        <v>0</v>
      </c>
      <c r="M255" s="75">
        <v>0</v>
      </c>
      <c r="N255" s="75">
        <v>0</v>
      </c>
    </row>
    <row r="256" spans="1:14">
      <c r="A256" s="75" t="s">
        <v>756</v>
      </c>
      <c r="B256" s="75" t="s">
        <v>795</v>
      </c>
      <c r="C256" s="76">
        <v>39602</v>
      </c>
      <c r="D256" s="75" t="s">
        <v>78</v>
      </c>
      <c r="E256" s="77" t="s">
        <v>31</v>
      </c>
      <c r="F256" s="75">
        <f>90-75</f>
        <v>15</v>
      </c>
      <c r="G256" s="75">
        <v>0</v>
      </c>
      <c r="H256" s="75">
        <v>0</v>
      </c>
      <c r="I256" s="75">
        <v>0</v>
      </c>
      <c r="J256" s="75">
        <v>0</v>
      </c>
      <c r="K256" s="75">
        <v>0</v>
      </c>
      <c r="L256" s="75">
        <v>0</v>
      </c>
      <c r="M256" s="75">
        <v>0</v>
      </c>
      <c r="N256" s="75">
        <v>0</v>
      </c>
    </row>
    <row r="257" spans="1:14">
      <c r="A257" s="75" t="s">
        <v>756</v>
      </c>
      <c r="B257" s="75" t="s">
        <v>793</v>
      </c>
      <c r="C257" s="76">
        <v>39608</v>
      </c>
      <c r="D257" s="75" t="s">
        <v>487</v>
      </c>
      <c r="E257" s="77" t="s">
        <v>33</v>
      </c>
      <c r="F257" s="75">
        <v>71</v>
      </c>
      <c r="G257" s="75">
        <v>0</v>
      </c>
      <c r="H257" s="75">
        <v>0</v>
      </c>
      <c r="I257" s="75">
        <v>3</v>
      </c>
      <c r="J257" s="75">
        <v>0</v>
      </c>
      <c r="K257" s="75">
        <v>3</v>
      </c>
      <c r="L257" s="75">
        <v>1</v>
      </c>
      <c r="M257" s="75">
        <v>0</v>
      </c>
      <c r="N257" s="75">
        <v>0</v>
      </c>
    </row>
    <row r="258" spans="1:14">
      <c r="A258" s="75" t="s">
        <v>756</v>
      </c>
      <c r="B258" s="75" t="s">
        <v>471</v>
      </c>
      <c r="C258" s="76">
        <v>39612</v>
      </c>
      <c r="D258" s="75" t="s">
        <v>487</v>
      </c>
      <c r="E258" s="77" t="s">
        <v>430</v>
      </c>
      <c r="F258" s="75">
        <f>90-74</f>
        <v>16</v>
      </c>
      <c r="G258" s="75">
        <v>0</v>
      </c>
      <c r="H258" s="75">
        <v>0</v>
      </c>
      <c r="I258" s="75">
        <v>0</v>
      </c>
      <c r="J258" s="75">
        <v>0</v>
      </c>
      <c r="K258" s="75">
        <v>0</v>
      </c>
      <c r="L258" s="75">
        <v>0</v>
      </c>
      <c r="M258" s="75">
        <v>0</v>
      </c>
      <c r="N258" s="75">
        <v>0</v>
      </c>
    </row>
    <row r="259" spans="1:14">
      <c r="A259" s="75" t="s">
        <v>756</v>
      </c>
      <c r="B259" s="75" t="s">
        <v>297</v>
      </c>
      <c r="C259" s="76">
        <v>39616</v>
      </c>
      <c r="D259" s="75" t="s">
        <v>487</v>
      </c>
      <c r="E259" s="77" t="s">
        <v>135</v>
      </c>
      <c r="F259" s="75">
        <f>90-65</f>
        <v>25</v>
      </c>
      <c r="G259" s="75">
        <v>0</v>
      </c>
      <c r="H259" s="75">
        <v>0</v>
      </c>
      <c r="I259" s="75">
        <v>0</v>
      </c>
      <c r="J259" s="75">
        <v>0</v>
      </c>
      <c r="K259" s="75">
        <v>0</v>
      </c>
      <c r="L259" s="75">
        <v>0</v>
      </c>
      <c r="M259" s="75">
        <v>0</v>
      </c>
      <c r="N259" s="75">
        <v>0</v>
      </c>
    </row>
    <row r="260" spans="1:14">
      <c r="A260" s="75" t="s">
        <v>1004</v>
      </c>
      <c r="B260" s="75" t="s">
        <v>629</v>
      </c>
      <c r="C260" s="76">
        <v>39677</v>
      </c>
      <c r="D260" s="75" t="s">
        <v>606</v>
      </c>
      <c r="E260" s="77" t="s">
        <v>51</v>
      </c>
      <c r="F260" s="75">
        <v>90</v>
      </c>
      <c r="G260" s="75">
        <v>1</v>
      </c>
      <c r="H260" s="75">
        <v>0</v>
      </c>
      <c r="I260" s="75">
        <v>5</v>
      </c>
      <c r="J260" s="75">
        <v>2</v>
      </c>
      <c r="K260" s="75">
        <v>1</v>
      </c>
      <c r="L260" s="75">
        <v>0</v>
      </c>
      <c r="M260" s="75">
        <v>0</v>
      </c>
      <c r="N260" s="75">
        <v>0</v>
      </c>
    </row>
    <row r="261" spans="1:14">
      <c r="A261" s="75" t="s">
        <v>1004</v>
      </c>
      <c r="B261" s="75" t="s">
        <v>659</v>
      </c>
      <c r="C261" s="76">
        <v>39684</v>
      </c>
      <c r="D261" s="75" t="s">
        <v>606</v>
      </c>
      <c r="E261" s="77" t="s">
        <v>24</v>
      </c>
      <c r="F261" s="75">
        <v>88</v>
      </c>
      <c r="G261" s="75">
        <v>0</v>
      </c>
      <c r="H261" s="75">
        <v>0</v>
      </c>
      <c r="I261" s="75">
        <v>1</v>
      </c>
      <c r="J261" s="75">
        <v>0</v>
      </c>
      <c r="K261" s="75">
        <v>1</v>
      </c>
      <c r="L261" s="75">
        <v>0</v>
      </c>
      <c r="M261" s="75">
        <v>0</v>
      </c>
      <c r="N261" s="75">
        <v>0</v>
      </c>
    </row>
    <row r="262" spans="1:14">
      <c r="A262" s="75" t="s">
        <v>1004</v>
      </c>
      <c r="B262" s="75" t="s">
        <v>610</v>
      </c>
      <c r="C262" s="76">
        <v>39691</v>
      </c>
      <c r="D262" s="75" t="s">
        <v>606</v>
      </c>
      <c r="E262" s="77" t="s">
        <v>22</v>
      </c>
      <c r="F262" s="75">
        <v>88</v>
      </c>
      <c r="G262" s="75">
        <v>0</v>
      </c>
      <c r="H262" s="75">
        <v>0</v>
      </c>
      <c r="I262" s="75">
        <v>2</v>
      </c>
      <c r="J262" s="75">
        <v>0</v>
      </c>
      <c r="K262" s="75">
        <v>3</v>
      </c>
      <c r="L262" s="75">
        <v>2</v>
      </c>
      <c r="M262" s="75">
        <v>0</v>
      </c>
      <c r="N262" s="75">
        <v>0</v>
      </c>
    </row>
    <row r="263" spans="1:14">
      <c r="A263" s="75" t="s">
        <v>756</v>
      </c>
      <c r="B263" s="75" t="s">
        <v>794</v>
      </c>
      <c r="C263" s="76">
        <v>39697</v>
      </c>
      <c r="D263" s="75" t="s">
        <v>216</v>
      </c>
      <c r="E263" s="77" t="s">
        <v>74</v>
      </c>
      <c r="F263" s="75">
        <f>90-78</f>
        <v>12</v>
      </c>
      <c r="G263" s="75">
        <v>0</v>
      </c>
      <c r="H263" s="75">
        <v>0</v>
      </c>
      <c r="I263" s="75">
        <v>0</v>
      </c>
      <c r="J263" s="75">
        <v>0</v>
      </c>
      <c r="K263" s="75">
        <v>0</v>
      </c>
      <c r="L263" s="75">
        <v>0</v>
      </c>
      <c r="M263" s="75">
        <v>0</v>
      </c>
      <c r="N263" s="75">
        <v>0</v>
      </c>
    </row>
    <row r="264" spans="1:14">
      <c r="A264" s="75" t="s">
        <v>756</v>
      </c>
      <c r="B264" s="75" t="s">
        <v>705</v>
      </c>
      <c r="C264" s="76">
        <v>39701</v>
      </c>
      <c r="D264" s="75" t="s">
        <v>216</v>
      </c>
      <c r="E264" s="77" t="s">
        <v>63</v>
      </c>
      <c r="F264" s="75">
        <f>90-45</f>
        <v>45</v>
      </c>
      <c r="G264" s="75">
        <v>1</v>
      </c>
      <c r="H264" s="75">
        <v>0</v>
      </c>
      <c r="I264" s="75">
        <v>3</v>
      </c>
      <c r="J264" s="75">
        <v>3</v>
      </c>
      <c r="K264" s="75">
        <v>0</v>
      </c>
      <c r="L264" s="75">
        <v>0</v>
      </c>
      <c r="M264" s="75">
        <v>0</v>
      </c>
      <c r="N264" s="75">
        <v>0</v>
      </c>
    </row>
    <row r="265" spans="1:14">
      <c r="A265" s="75" t="s">
        <v>1004</v>
      </c>
      <c r="B265" s="75" t="s">
        <v>611</v>
      </c>
      <c r="C265" s="76">
        <v>39704</v>
      </c>
      <c r="D265" s="75" t="s">
        <v>606</v>
      </c>
      <c r="E265" s="77" t="s">
        <v>107</v>
      </c>
      <c r="F265" s="75">
        <v>78</v>
      </c>
      <c r="G265" s="75">
        <v>1</v>
      </c>
      <c r="H265" s="75">
        <v>0</v>
      </c>
      <c r="I265" s="75">
        <v>5</v>
      </c>
      <c r="J265" s="75">
        <v>2</v>
      </c>
      <c r="K265" s="75">
        <v>1</v>
      </c>
      <c r="L265" s="75">
        <v>1</v>
      </c>
      <c r="M265" s="75">
        <v>0</v>
      </c>
      <c r="N265" s="75">
        <v>0</v>
      </c>
    </row>
    <row r="266" spans="1:14">
      <c r="A266" s="75" t="s">
        <v>1004</v>
      </c>
      <c r="B266" s="75" t="s">
        <v>30</v>
      </c>
      <c r="C266" s="76">
        <v>39707</v>
      </c>
      <c r="D266" s="75" t="s">
        <v>151</v>
      </c>
      <c r="E266" s="77" t="s">
        <v>51</v>
      </c>
      <c r="F266" s="75">
        <v>90</v>
      </c>
      <c r="G266" s="75">
        <v>1</v>
      </c>
      <c r="H266" s="75">
        <v>0</v>
      </c>
      <c r="I266" s="75">
        <v>5</v>
      </c>
      <c r="J266" s="75">
        <v>2</v>
      </c>
      <c r="K266" s="75">
        <v>0</v>
      </c>
      <c r="L266" s="75">
        <v>3</v>
      </c>
      <c r="M266" s="75">
        <v>0</v>
      </c>
      <c r="N266" s="75">
        <v>0</v>
      </c>
    </row>
    <row r="267" spans="1:14">
      <c r="A267" s="75" t="s">
        <v>1004</v>
      </c>
      <c r="B267" s="75" t="s">
        <v>284</v>
      </c>
      <c r="C267" s="76">
        <v>39712</v>
      </c>
      <c r="D267" s="75" t="s">
        <v>606</v>
      </c>
      <c r="E267" s="77" t="s">
        <v>22</v>
      </c>
      <c r="F267" s="75">
        <v>90</v>
      </c>
      <c r="G267" s="75">
        <v>0</v>
      </c>
      <c r="H267" s="75">
        <v>0</v>
      </c>
      <c r="I267" s="75">
        <v>4</v>
      </c>
      <c r="J267" s="75">
        <v>0</v>
      </c>
      <c r="K267" s="75">
        <v>1</v>
      </c>
      <c r="L267" s="75">
        <v>1</v>
      </c>
      <c r="M267" s="75">
        <v>0</v>
      </c>
      <c r="N267" s="75">
        <v>0</v>
      </c>
    </row>
    <row r="268" spans="1:14">
      <c r="A268" s="75" t="s">
        <v>1004</v>
      </c>
      <c r="B268" s="75" t="s">
        <v>690</v>
      </c>
      <c r="C268" s="76">
        <v>39718</v>
      </c>
      <c r="D268" s="75" t="s">
        <v>606</v>
      </c>
      <c r="E268" s="77" t="s">
        <v>82</v>
      </c>
      <c r="F268" s="75">
        <f>90-45</f>
        <v>45</v>
      </c>
      <c r="G268" s="75">
        <v>1</v>
      </c>
      <c r="H268" s="75">
        <v>0</v>
      </c>
      <c r="I268" s="75">
        <v>3</v>
      </c>
      <c r="J268" s="75">
        <v>1</v>
      </c>
      <c r="K268" s="75">
        <v>1</v>
      </c>
      <c r="L268" s="75">
        <v>0</v>
      </c>
      <c r="M268" s="75">
        <v>0</v>
      </c>
      <c r="N268" s="75">
        <v>0</v>
      </c>
    </row>
    <row r="269" spans="1:14">
      <c r="A269" s="75" t="s">
        <v>1004</v>
      </c>
      <c r="B269" s="75" t="s">
        <v>1101</v>
      </c>
      <c r="C269" s="76">
        <v>39722</v>
      </c>
      <c r="D269" s="75" t="s">
        <v>151</v>
      </c>
      <c r="E269" s="77" t="s">
        <v>33</v>
      </c>
      <c r="F269" s="75">
        <f>90-45</f>
        <v>45</v>
      </c>
      <c r="G269" s="75">
        <v>0</v>
      </c>
      <c r="H269" s="75">
        <v>0</v>
      </c>
      <c r="I269" s="75">
        <v>1</v>
      </c>
      <c r="J269" s="75">
        <v>0</v>
      </c>
      <c r="K269" s="75">
        <v>1</v>
      </c>
      <c r="L269" s="75">
        <v>0</v>
      </c>
      <c r="M269" s="75">
        <v>1</v>
      </c>
      <c r="N269" s="75">
        <v>0</v>
      </c>
    </row>
    <row r="270" spans="1:14">
      <c r="A270" s="75" t="s">
        <v>1004</v>
      </c>
      <c r="B270" s="75" t="s">
        <v>625</v>
      </c>
      <c r="C270" s="76">
        <v>39726</v>
      </c>
      <c r="D270" s="75" t="s">
        <v>606</v>
      </c>
      <c r="E270" s="77" t="s">
        <v>19</v>
      </c>
      <c r="F270" s="75">
        <v>45</v>
      </c>
      <c r="G270" s="75">
        <v>1</v>
      </c>
      <c r="H270" s="75">
        <v>0</v>
      </c>
      <c r="I270" s="75">
        <v>4</v>
      </c>
      <c r="J270" s="75">
        <v>2</v>
      </c>
      <c r="K270" s="75">
        <v>1</v>
      </c>
      <c r="L270" s="75">
        <v>0</v>
      </c>
      <c r="M270" s="75">
        <v>0</v>
      </c>
      <c r="N270" s="75">
        <v>0</v>
      </c>
    </row>
    <row r="271" spans="1:14">
      <c r="A271" s="75" t="s">
        <v>1004</v>
      </c>
      <c r="B271" s="75" t="s">
        <v>1009</v>
      </c>
      <c r="C271" s="76">
        <v>39739</v>
      </c>
      <c r="D271" s="75" t="s">
        <v>606</v>
      </c>
      <c r="E271" s="77" t="s">
        <v>277</v>
      </c>
      <c r="F271" s="75">
        <v>78</v>
      </c>
      <c r="G271" s="75">
        <v>0</v>
      </c>
      <c r="H271" s="75">
        <v>0</v>
      </c>
      <c r="I271" s="75">
        <v>3</v>
      </c>
      <c r="J271" s="75">
        <v>2</v>
      </c>
      <c r="K271" s="75">
        <v>1</v>
      </c>
      <c r="L271" s="75">
        <v>0</v>
      </c>
      <c r="M271" s="75">
        <v>0</v>
      </c>
      <c r="N271" s="75">
        <v>0</v>
      </c>
    </row>
    <row r="272" spans="1:14">
      <c r="A272" s="75" t="s">
        <v>1004</v>
      </c>
      <c r="B272" s="75" t="s">
        <v>230</v>
      </c>
      <c r="C272" s="76">
        <v>39743</v>
      </c>
      <c r="D272" s="75" t="s">
        <v>151</v>
      </c>
      <c r="E272" s="77" t="s">
        <v>31</v>
      </c>
      <c r="F272" s="75">
        <v>90</v>
      </c>
      <c r="G272" s="75">
        <v>0</v>
      </c>
      <c r="H272" s="75">
        <v>0</v>
      </c>
      <c r="I272" s="75">
        <v>2</v>
      </c>
      <c r="J272" s="75">
        <v>0</v>
      </c>
      <c r="K272" s="75">
        <v>2</v>
      </c>
      <c r="L272" s="75">
        <v>1</v>
      </c>
      <c r="M272" s="75">
        <v>0</v>
      </c>
      <c r="N272" s="75">
        <v>0</v>
      </c>
    </row>
    <row r="273" spans="1:14">
      <c r="A273" s="75" t="s">
        <v>1004</v>
      </c>
      <c r="B273" s="75" t="s">
        <v>199</v>
      </c>
      <c r="C273" s="76">
        <v>39747</v>
      </c>
      <c r="D273" s="75" t="s">
        <v>606</v>
      </c>
      <c r="E273" s="77" t="s">
        <v>64</v>
      </c>
      <c r="F273" s="75">
        <v>90</v>
      </c>
      <c r="G273" s="75">
        <v>0</v>
      </c>
      <c r="H273" s="75">
        <v>0</v>
      </c>
      <c r="I273" s="75">
        <v>0</v>
      </c>
      <c r="J273" s="75">
        <v>0</v>
      </c>
      <c r="K273" s="75">
        <v>0</v>
      </c>
      <c r="L273" s="75">
        <v>0</v>
      </c>
      <c r="M273" s="75">
        <v>0</v>
      </c>
      <c r="N273" s="75">
        <v>0</v>
      </c>
    </row>
    <row r="274" spans="1:14">
      <c r="A274" s="75" t="s">
        <v>1004</v>
      </c>
      <c r="B274" s="75" t="s">
        <v>1013</v>
      </c>
      <c r="C274" s="76">
        <v>39750</v>
      </c>
      <c r="D274" s="75" t="s">
        <v>606</v>
      </c>
      <c r="E274" s="77" t="s">
        <v>67</v>
      </c>
      <c r="F274" s="75">
        <v>90</v>
      </c>
      <c r="G274" s="75">
        <v>1</v>
      </c>
      <c r="H274" s="75">
        <v>0</v>
      </c>
      <c r="I274" s="75">
        <v>5</v>
      </c>
      <c r="J274" s="75">
        <v>3</v>
      </c>
      <c r="K274" s="75">
        <v>2</v>
      </c>
      <c r="L274" s="75">
        <v>1</v>
      </c>
      <c r="M274" s="75">
        <v>0</v>
      </c>
      <c r="N274" s="75">
        <v>0</v>
      </c>
    </row>
    <row r="275" spans="1:14">
      <c r="A275" s="75" t="s">
        <v>1004</v>
      </c>
      <c r="B275" s="75" t="s">
        <v>657</v>
      </c>
      <c r="C275" s="76">
        <v>39753</v>
      </c>
      <c r="D275" s="75" t="s">
        <v>606</v>
      </c>
      <c r="E275" s="77" t="s">
        <v>35</v>
      </c>
      <c r="F275" s="75">
        <v>74</v>
      </c>
      <c r="G275" s="75">
        <v>3</v>
      </c>
      <c r="H275" s="75">
        <v>0</v>
      </c>
      <c r="I275" s="75">
        <v>4</v>
      </c>
      <c r="J275" s="75">
        <v>3</v>
      </c>
      <c r="K275" s="75">
        <v>0</v>
      </c>
      <c r="L275" s="75">
        <v>3</v>
      </c>
      <c r="M275" s="75">
        <v>0</v>
      </c>
      <c r="N275" s="75">
        <v>0</v>
      </c>
    </row>
    <row r="276" spans="1:14">
      <c r="A276" s="75" t="s">
        <v>1004</v>
      </c>
      <c r="B276" s="75" t="s">
        <v>249</v>
      </c>
      <c r="C276" s="76">
        <v>39756</v>
      </c>
      <c r="D276" s="75" t="s">
        <v>151</v>
      </c>
      <c r="E276" s="77" t="s">
        <v>74</v>
      </c>
      <c r="F276" s="75">
        <v>90</v>
      </c>
      <c r="G276" s="75">
        <v>0</v>
      </c>
      <c r="H276" s="75">
        <v>0</v>
      </c>
      <c r="I276" s="75">
        <v>2</v>
      </c>
      <c r="J276" s="75">
        <v>0</v>
      </c>
      <c r="K276" s="75">
        <v>0</v>
      </c>
      <c r="L276" s="75">
        <v>4</v>
      </c>
      <c r="M276" s="75">
        <v>0</v>
      </c>
      <c r="N276" s="75">
        <v>0</v>
      </c>
    </row>
    <row r="277" spans="1:14">
      <c r="A277" s="75" t="s">
        <v>1004</v>
      </c>
      <c r="B277" s="75" t="s">
        <v>650</v>
      </c>
      <c r="C277" s="76">
        <v>39761</v>
      </c>
      <c r="D277" s="75" t="s">
        <v>606</v>
      </c>
      <c r="E277" s="77" t="s">
        <v>82</v>
      </c>
      <c r="F277" s="75">
        <v>90</v>
      </c>
      <c r="G277" s="75">
        <v>2</v>
      </c>
      <c r="H277" s="75">
        <v>0</v>
      </c>
      <c r="I277" s="75">
        <v>6</v>
      </c>
      <c r="J277" s="75">
        <v>6</v>
      </c>
      <c r="K277" s="75">
        <v>3</v>
      </c>
      <c r="L277" s="75">
        <v>0</v>
      </c>
      <c r="M277" s="75">
        <v>0</v>
      </c>
      <c r="N277" s="75">
        <v>0</v>
      </c>
    </row>
    <row r="278" spans="1:14">
      <c r="A278" s="75" t="s">
        <v>1004</v>
      </c>
      <c r="B278" s="75" t="s">
        <v>626</v>
      </c>
      <c r="C278" s="76">
        <v>39767</v>
      </c>
      <c r="D278" s="75" t="s">
        <v>606</v>
      </c>
      <c r="E278" s="77" t="s">
        <v>67</v>
      </c>
      <c r="F278" s="75">
        <v>74</v>
      </c>
      <c r="G278" s="75">
        <v>2</v>
      </c>
      <c r="H278" s="75">
        <v>0</v>
      </c>
      <c r="I278" s="75">
        <v>4</v>
      </c>
      <c r="J278" s="75">
        <v>2</v>
      </c>
      <c r="K278" s="75">
        <v>0</v>
      </c>
      <c r="L278" s="75">
        <v>0</v>
      </c>
      <c r="M278" s="75">
        <v>0</v>
      </c>
      <c r="N278" s="75">
        <v>0</v>
      </c>
    </row>
    <row r="279" spans="1:14">
      <c r="A279" s="75" t="s">
        <v>756</v>
      </c>
      <c r="B279" s="75" t="s">
        <v>222</v>
      </c>
      <c r="C279" s="76">
        <v>39771</v>
      </c>
      <c r="D279" s="75" t="s">
        <v>78</v>
      </c>
      <c r="E279" s="77" t="s">
        <v>33</v>
      </c>
      <c r="F279" s="75">
        <v>45</v>
      </c>
      <c r="G279" s="75">
        <v>0</v>
      </c>
      <c r="H279" s="75">
        <v>0</v>
      </c>
      <c r="I279" s="75">
        <v>3</v>
      </c>
      <c r="J279" s="75">
        <v>0</v>
      </c>
      <c r="K279" s="75">
        <v>0</v>
      </c>
      <c r="L279" s="75">
        <v>3</v>
      </c>
      <c r="M279" s="75">
        <v>0</v>
      </c>
      <c r="N279" s="75">
        <v>0</v>
      </c>
    </row>
    <row r="280" spans="1:14">
      <c r="A280" s="75" t="s">
        <v>1004</v>
      </c>
      <c r="B280" s="75" t="s">
        <v>639</v>
      </c>
      <c r="C280" s="76">
        <v>39774</v>
      </c>
      <c r="D280" s="75" t="s">
        <v>606</v>
      </c>
      <c r="E280" s="77" t="s">
        <v>33</v>
      </c>
      <c r="F280" s="75">
        <v>90</v>
      </c>
      <c r="G280" s="75">
        <v>0</v>
      </c>
      <c r="H280" s="75">
        <v>0</v>
      </c>
      <c r="I280" s="75">
        <v>3</v>
      </c>
      <c r="J280" s="75">
        <v>2</v>
      </c>
      <c r="K280" s="75">
        <v>0</v>
      </c>
      <c r="L280" s="75">
        <v>0</v>
      </c>
      <c r="M280" s="75">
        <v>0</v>
      </c>
      <c r="N280" s="75">
        <v>0</v>
      </c>
    </row>
    <row r="281" spans="1:14">
      <c r="A281" s="75" t="s">
        <v>1004</v>
      </c>
      <c r="B281" s="75" t="s">
        <v>54</v>
      </c>
      <c r="C281" s="76">
        <v>39778</v>
      </c>
      <c r="D281" s="75" t="s">
        <v>151</v>
      </c>
      <c r="E281" s="77" t="s">
        <v>22</v>
      </c>
      <c r="F281" s="75">
        <v>62</v>
      </c>
      <c r="G281" s="75">
        <v>1</v>
      </c>
      <c r="H281" s="75">
        <v>0</v>
      </c>
      <c r="I281" s="75">
        <v>1</v>
      </c>
      <c r="J281" s="75">
        <v>1</v>
      </c>
      <c r="K281" s="75">
        <v>3</v>
      </c>
      <c r="L281" s="75">
        <v>0</v>
      </c>
      <c r="M281" s="75">
        <v>0</v>
      </c>
      <c r="N281" s="75">
        <v>0</v>
      </c>
    </row>
    <row r="282" spans="1:14">
      <c r="A282" s="75" t="s">
        <v>1004</v>
      </c>
      <c r="B282" s="75" t="s">
        <v>169</v>
      </c>
      <c r="C282" s="76">
        <v>39782</v>
      </c>
      <c r="D282" s="75" t="s">
        <v>606</v>
      </c>
      <c r="E282" s="77" t="s">
        <v>40</v>
      </c>
      <c r="F282" s="75">
        <v>90</v>
      </c>
      <c r="G282" s="75">
        <v>0</v>
      </c>
      <c r="H282" s="75">
        <v>0</v>
      </c>
      <c r="I282" s="75">
        <v>3</v>
      </c>
      <c r="J282" s="75">
        <v>0</v>
      </c>
      <c r="K282" s="75">
        <v>2</v>
      </c>
      <c r="L282" s="75">
        <v>1</v>
      </c>
      <c r="M282" s="75">
        <v>0</v>
      </c>
      <c r="N282" s="75">
        <v>0</v>
      </c>
    </row>
    <row r="283" spans="1:14">
      <c r="A283" s="75" t="s">
        <v>1004</v>
      </c>
      <c r="B283" s="75" t="s">
        <v>649</v>
      </c>
      <c r="C283" s="76">
        <v>39788</v>
      </c>
      <c r="D283" s="75" t="s">
        <v>606</v>
      </c>
      <c r="E283" s="77" t="s">
        <v>82</v>
      </c>
      <c r="F283" s="75">
        <v>90</v>
      </c>
      <c r="G283" s="75">
        <v>1</v>
      </c>
      <c r="H283" s="75">
        <v>0</v>
      </c>
      <c r="I283" s="75">
        <v>2</v>
      </c>
      <c r="J283" s="75">
        <v>1</v>
      </c>
      <c r="K283" s="75">
        <v>0</v>
      </c>
      <c r="L283" s="75">
        <v>2</v>
      </c>
      <c r="M283" s="75">
        <v>0</v>
      </c>
      <c r="N283" s="75">
        <v>0</v>
      </c>
    </row>
    <row r="284" spans="1:14">
      <c r="A284" s="75" t="s">
        <v>1004</v>
      </c>
      <c r="B284" s="75" t="s">
        <v>1098</v>
      </c>
      <c r="C284" s="76">
        <v>39791</v>
      </c>
      <c r="D284" s="75" t="s">
        <v>151</v>
      </c>
      <c r="E284" s="77" t="s">
        <v>63</v>
      </c>
      <c r="F284" s="75">
        <v>90</v>
      </c>
      <c r="G284" s="75">
        <v>0</v>
      </c>
      <c r="H284" s="75">
        <v>0</v>
      </c>
      <c r="I284" s="75">
        <v>4</v>
      </c>
      <c r="J284" s="75">
        <v>2</v>
      </c>
      <c r="K284" s="75">
        <v>1</v>
      </c>
      <c r="L284" s="75">
        <v>0</v>
      </c>
      <c r="M284" s="75">
        <v>0</v>
      </c>
      <c r="N284" s="75">
        <v>0</v>
      </c>
    </row>
    <row r="285" spans="1:14">
      <c r="A285" s="75" t="s">
        <v>1004</v>
      </c>
      <c r="B285" s="75" t="s">
        <v>658</v>
      </c>
      <c r="C285" s="76">
        <v>39796</v>
      </c>
      <c r="D285" s="75" t="s">
        <v>606</v>
      </c>
      <c r="E285" s="77" t="s">
        <v>22</v>
      </c>
      <c r="F285" s="75">
        <v>90</v>
      </c>
      <c r="G285" s="75">
        <v>1</v>
      </c>
      <c r="H285" s="75">
        <v>0</v>
      </c>
      <c r="I285" s="75">
        <v>2</v>
      </c>
      <c r="J285" s="75">
        <v>2</v>
      </c>
      <c r="K285" s="75">
        <v>1</v>
      </c>
      <c r="L285" s="75">
        <v>2</v>
      </c>
      <c r="M285" s="75">
        <v>0</v>
      </c>
      <c r="N285" s="75">
        <v>0</v>
      </c>
    </row>
    <row r="286" spans="1:14">
      <c r="A286" s="75" t="s">
        <v>1004</v>
      </c>
      <c r="B286" s="75" t="s">
        <v>618</v>
      </c>
      <c r="C286" s="76">
        <v>39804</v>
      </c>
      <c r="D286" s="75" t="s">
        <v>606</v>
      </c>
      <c r="E286" s="77" t="s">
        <v>33</v>
      </c>
      <c r="F286" s="75">
        <v>45</v>
      </c>
      <c r="G286" s="75">
        <v>0</v>
      </c>
      <c r="H286" s="75">
        <v>0</v>
      </c>
      <c r="I286" s="75">
        <v>0</v>
      </c>
      <c r="J286" s="75">
        <v>0</v>
      </c>
      <c r="K286" s="75">
        <v>2</v>
      </c>
      <c r="L286" s="75">
        <v>0</v>
      </c>
      <c r="M286" s="75">
        <v>0</v>
      </c>
      <c r="N286" s="75">
        <v>0</v>
      </c>
    </row>
    <row r="287" spans="1:14">
      <c r="A287" s="75" t="s">
        <v>1004</v>
      </c>
      <c r="B287" s="75" t="s">
        <v>638</v>
      </c>
      <c r="C287" s="76">
        <v>39808</v>
      </c>
      <c r="D287" s="75" t="s">
        <v>606</v>
      </c>
      <c r="E287" s="77" t="s">
        <v>19</v>
      </c>
      <c r="F287" s="75">
        <v>90</v>
      </c>
      <c r="G287" s="75">
        <v>0</v>
      </c>
      <c r="H287" s="75">
        <v>0</v>
      </c>
      <c r="I287" s="75">
        <v>3</v>
      </c>
      <c r="J287" s="75">
        <v>2</v>
      </c>
      <c r="K287" s="75">
        <v>1</v>
      </c>
      <c r="L287" s="75">
        <v>1</v>
      </c>
      <c r="M287" s="75">
        <v>0</v>
      </c>
      <c r="N287" s="75">
        <v>0</v>
      </c>
    </row>
    <row r="288" spans="1:14">
      <c r="A288" s="75" t="s">
        <v>1004</v>
      </c>
      <c r="B288" s="75" t="s">
        <v>614</v>
      </c>
      <c r="C288" s="76">
        <v>39810</v>
      </c>
      <c r="D288" s="75" t="s">
        <v>606</v>
      </c>
      <c r="E288" s="77" t="s">
        <v>53</v>
      </c>
      <c r="F288" s="75">
        <f>90-29</f>
        <v>61</v>
      </c>
      <c r="G288" s="75">
        <v>0</v>
      </c>
      <c r="H288" s="75">
        <v>0</v>
      </c>
      <c r="I288" s="75">
        <v>3</v>
      </c>
      <c r="J288" s="75">
        <v>1</v>
      </c>
      <c r="K288" s="75">
        <v>0</v>
      </c>
      <c r="L288" s="75">
        <v>1</v>
      </c>
      <c r="M288" s="75">
        <v>0</v>
      </c>
      <c r="N288" s="75">
        <v>0</v>
      </c>
    </row>
    <row r="289" spans="1:14">
      <c r="A289" s="75" t="s">
        <v>1004</v>
      </c>
      <c r="B289" s="75" t="s">
        <v>1097</v>
      </c>
      <c r="C289" s="76">
        <v>39816</v>
      </c>
      <c r="D289" s="75" t="s">
        <v>604</v>
      </c>
      <c r="E289" s="77" t="s">
        <v>22</v>
      </c>
      <c r="F289" s="75">
        <v>0</v>
      </c>
      <c r="G289" s="75"/>
      <c r="H289" s="75"/>
      <c r="I289" s="75"/>
      <c r="J289" s="75"/>
      <c r="K289" s="75"/>
      <c r="L289" s="75"/>
      <c r="M289" s="75"/>
      <c r="N289" s="75"/>
    </row>
    <row r="290" spans="1:14">
      <c r="A290" s="75" t="s">
        <v>1004</v>
      </c>
      <c r="B290" s="75" t="s">
        <v>281</v>
      </c>
      <c r="C290" s="76">
        <v>39824</v>
      </c>
      <c r="D290" s="75" t="s">
        <v>606</v>
      </c>
      <c r="E290" s="77" t="s">
        <v>29</v>
      </c>
      <c r="F290" s="75">
        <f>90-45</f>
        <v>45</v>
      </c>
      <c r="G290" s="75">
        <v>0</v>
      </c>
      <c r="H290" s="75">
        <v>0</v>
      </c>
      <c r="I290" s="75">
        <v>1</v>
      </c>
      <c r="J290" s="75">
        <v>0</v>
      </c>
      <c r="K290" s="75">
        <v>0</v>
      </c>
      <c r="L290" s="75">
        <v>1</v>
      </c>
      <c r="M290" s="75">
        <v>0</v>
      </c>
      <c r="N290" s="75">
        <v>0</v>
      </c>
    </row>
    <row r="291" spans="1:14">
      <c r="A291" s="75" t="s">
        <v>1004</v>
      </c>
      <c r="B291" s="75" t="s">
        <v>672</v>
      </c>
      <c r="C291" s="76">
        <v>39827</v>
      </c>
      <c r="D291" s="75" t="s">
        <v>604</v>
      </c>
      <c r="E291" s="77" t="s">
        <v>154</v>
      </c>
      <c r="F291" s="75">
        <v>90</v>
      </c>
      <c r="G291" s="75">
        <v>1</v>
      </c>
      <c r="H291" s="75">
        <v>0</v>
      </c>
      <c r="I291" s="75">
        <v>3</v>
      </c>
      <c r="J291" s="75">
        <v>1</v>
      </c>
      <c r="K291" s="75">
        <v>1</v>
      </c>
      <c r="L291" s="75">
        <v>0</v>
      </c>
      <c r="M291" s="75">
        <v>0</v>
      </c>
      <c r="N291" s="75">
        <v>0</v>
      </c>
    </row>
    <row r="292" spans="1:14">
      <c r="A292" s="75" t="s">
        <v>1004</v>
      </c>
      <c r="B292" s="75" t="s">
        <v>694</v>
      </c>
      <c r="C292" s="76">
        <v>39830</v>
      </c>
      <c r="D292" s="75" t="s">
        <v>606</v>
      </c>
      <c r="E292" s="77" t="s">
        <v>63</v>
      </c>
      <c r="F292" s="75">
        <v>90</v>
      </c>
      <c r="G292" s="75">
        <v>0</v>
      </c>
      <c r="H292" s="75">
        <v>0</v>
      </c>
      <c r="I292" s="75">
        <v>10</v>
      </c>
      <c r="J292" s="75">
        <v>2</v>
      </c>
      <c r="K292" s="75">
        <v>0</v>
      </c>
      <c r="L292" s="75">
        <v>0</v>
      </c>
      <c r="M292" s="75">
        <v>0</v>
      </c>
      <c r="N292" s="75">
        <v>0</v>
      </c>
    </row>
    <row r="293" spans="1:14">
      <c r="A293" s="75" t="s">
        <v>1004</v>
      </c>
      <c r="B293" s="75" t="s">
        <v>761</v>
      </c>
      <c r="C293" s="76">
        <v>39837</v>
      </c>
      <c r="D293" s="75" t="s">
        <v>604</v>
      </c>
      <c r="E293" s="77" t="s">
        <v>26</v>
      </c>
      <c r="F293" s="75">
        <v>90</v>
      </c>
      <c r="G293" s="75">
        <v>0</v>
      </c>
      <c r="H293" s="75">
        <v>0</v>
      </c>
      <c r="I293" s="75">
        <v>1</v>
      </c>
      <c r="J293" s="75">
        <v>1</v>
      </c>
      <c r="K293" s="75">
        <v>0</v>
      </c>
      <c r="L293" s="75">
        <v>4</v>
      </c>
      <c r="M293" s="75">
        <v>0</v>
      </c>
      <c r="N293" s="75">
        <v>0</v>
      </c>
    </row>
    <row r="294" spans="1:14">
      <c r="A294" s="75" t="s">
        <v>1004</v>
      </c>
      <c r="B294" s="75" t="s">
        <v>1005</v>
      </c>
      <c r="C294" s="76">
        <v>39841</v>
      </c>
      <c r="D294" s="75" t="s">
        <v>606</v>
      </c>
      <c r="E294" s="77" t="s">
        <v>19</v>
      </c>
      <c r="F294" s="75">
        <v>88</v>
      </c>
      <c r="G294" s="75">
        <v>0</v>
      </c>
      <c r="H294" s="75">
        <v>0</v>
      </c>
      <c r="I294" s="75">
        <v>1</v>
      </c>
      <c r="J294" s="75">
        <v>1</v>
      </c>
      <c r="K294" s="75">
        <v>0</v>
      </c>
      <c r="L294" s="75">
        <v>2</v>
      </c>
      <c r="M294" s="75">
        <v>0</v>
      </c>
      <c r="N294" s="75">
        <v>0</v>
      </c>
    </row>
    <row r="295" spans="1:14">
      <c r="A295" s="75" t="s">
        <v>1004</v>
      </c>
      <c r="B295" s="75" t="s">
        <v>196</v>
      </c>
      <c r="C295" s="76">
        <v>39845</v>
      </c>
      <c r="D295" s="75" t="s">
        <v>606</v>
      </c>
      <c r="E295" s="77" t="s">
        <v>158</v>
      </c>
      <c r="F295" s="75">
        <v>68</v>
      </c>
      <c r="G295" s="75">
        <v>0</v>
      </c>
      <c r="H295" s="75">
        <v>0</v>
      </c>
      <c r="I295" s="75">
        <v>2</v>
      </c>
      <c r="J295" s="75">
        <v>0</v>
      </c>
      <c r="K295" s="75">
        <v>2</v>
      </c>
      <c r="L295" s="75">
        <v>2</v>
      </c>
      <c r="M295" s="75">
        <v>0</v>
      </c>
      <c r="N295" s="75">
        <v>0</v>
      </c>
    </row>
    <row r="296" spans="1:14">
      <c r="A296" s="75" t="s">
        <v>1004</v>
      </c>
      <c r="B296" s="75" t="s">
        <v>695</v>
      </c>
      <c r="C296" s="76">
        <v>39851</v>
      </c>
      <c r="D296" s="75" t="s">
        <v>606</v>
      </c>
      <c r="E296" s="77" t="s">
        <v>33</v>
      </c>
      <c r="F296" s="75">
        <v>90</v>
      </c>
      <c r="G296" s="75">
        <v>0</v>
      </c>
      <c r="H296" s="75">
        <v>0</v>
      </c>
      <c r="I296" s="75">
        <v>1</v>
      </c>
      <c r="J296" s="75">
        <v>0</v>
      </c>
      <c r="K296" s="75">
        <v>0</v>
      </c>
      <c r="L296" s="75">
        <v>0</v>
      </c>
      <c r="M296" s="75">
        <v>0</v>
      </c>
      <c r="N296" s="75">
        <v>0</v>
      </c>
    </row>
    <row r="297" spans="1:14">
      <c r="A297" s="75" t="s">
        <v>756</v>
      </c>
      <c r="B297" s="75" t="s">
        <v>183</v>
      </c>
      <c r="C297" s="76">
        <v>39855</v>
      </c>
      <c r="D297" s="75" t="s">
        <v>78</v>
      </c>
      <c r="E297" s="77" t="s">
        <v>135</v>
      </c>
      <c r="F297" s="75">
        <v>64</v>
      </c>
      <c r="G297" s="75">
        <v>0</v>
      </c>
      <c r="H297" s="75">
        <v>0</v>
      </c>
      <c r="I297" s="75">
        <v>2</v>
      </c>
      <c r="J297" s="75">
        <v>2</v>
      </c>
      <c r="K297" s="75">
        <v>1</v>
      </c>
      <c r="L297" s="75">
        <v>1</v>
      </c>
      <c r="M297" s="75">
        <v>0</v>
      </c>
      <c r="N297" s="75">
        <v>0</v>
      </c>
    </row>
    <row r="298" spans="1:14">
      <c r="A298" s="75" t="s">
        <v>1004</v>
      </c>
      <c r="B298" s="75" t="s">
        <v>667</v>
      </c>
      <c r="C298" s="76">
        <v>39858</v>
      </c>
      <c r="D298" s="75" t="s">
        <v>604</v>
      </c>
      <c r="E298" s="77" t="s">
        <v>107</v>
      </c>
      <c r="F298" s="75">
        <v>90</v>
      </c>
      <c r="G298" s="75">
        <v>3</v>
      </c>
      <c r="H298" s="75">
        <v>0</v>
      </c>
      <c r="I298" s="75">
        <v>3</v>
      </c>
      <c r="J298" s="75">
        <v>1</v>
      </c>
      <c r="K298" s="75">
        <v>1</v>
      </c>
      <c r="L298" s="75">
        <v>0</v>
      </c>
      <c r="M298" s="75">
        <v>0</v>
      </c>
      <c r="N298" s="75">
        <v>0</v>
      </c>
    </row>
    <row r="299" spans="1:14">
      <c r="A299" s="75" t="s">
        <v>1004</v>
      </c>
      <c r="B299" s="75" t="s">
        <v>605</v>
      </c>
      <c r="C299" s="76">
        <v>39865</v>
      </c>
      <c r="D299" s="75" t="s">
        <v>606</v>
      </c>
      <c r="E299" s="77" t="s">
        <v>24</v>
      </c>
      <c r="F299" s="75">
        <v>90</v>
      </c>
      <c r="G299" s="75">
        <v>1</v>
      </c>
      <c r="H299" s="75">
        <v>0</v>
      </c>
      <c r="I299" s="75">
        <v>1</v>
      </c>
      <c r="J299" s="75">
        <v>1</v>
      </c>
      <c r="K299" s="75">
        <v>0</v>
      </c>
      <c r="L299" s="75">
        <v>1</v>
      </c>
      <c r="M299" s="75">
        <v>0</v>
      </c>
      <c r="N299" s="75">
        <v>0</v>
      </c>
    </row>
    <row r="300" spans="1:14">
      <c r="A300" s="75" t="s">
        <v>1004</v>
      </c>
      <c r="B300" s="75" t="s">
        <v>233</v>
      </c>
      <c r="C300" s="76">
        <v>39869</v>
      </c>
      <c r="D300" s="75" t="s">
        <v>151</v>
      </c>
      <c r="E300" s="77" t="s">
        <v>31</v>
      </c>
      <c r="F300" s="75">
        <v>90</v>
      </c>
      <c r="G300" s="75">
        <v>0</v>
      </c>
      <c r="H300" s="75">
        <v>0</v>
      </c>
      <c r="I300" s="75">
        <v>2</v>
      </c>
      <c r="J300" s="75">
        <v>0</v>
      </c>
      <c r="K300" s="75">
        <v>0</v>
      </c>
      <c r="L300" s="75">
        <v>1</v>
      </c>
      <c r="M300" s="75">
        <v>0</v>
      </c>
      <c r="N300" s="75">
        <v>0</v>
      </c>
    </row>
    <row r="301" spans="1:14">
      <c r="A301" s="75" t="s">
        <v>1004</v>
      </c>
      <c r="B301" s="75" t="s">
        <v>660</v>
      </c>
      <c r="C301" s="76">
        <v>39872</v>
      </c>
      <c r="D301" s="75" t="s">
        <v>606</v>
      </c>
      <c r="E301" s="77" t="s">
        <v>63</v>
      </c>
      <c r="F301" s="75">
        <v>90</v>
      </c>
      <c r="G301" s="75">
        <v>0</v>
      </c>
      <c r="H301" s="75">
        <v>0</v>
      </c>
      <c r="I301" s="75">
        <v>4</v>
      </c>
      <c r="J301" s="75">
        <v>2</v>
      </c>
      <c r="K301" s="75">
        <v>0</v>
      </c>
      <c r="L301" s="75">
        <v>1</v>
      </c>
      <c r="M301" s="75">
        <v>0</v>
      </c>
      <c r="N301" s="75">
        <v>0</v>
      </c>
    </row>
    <row r="302" spans="1:14">
      <c r="A302" s="75" t="s">
        <v>1004</v>
      </c>
      <c r="B302" s="75" t="s">
        <v>251</v>
      </c>
      <c r="C302" s="76">
        <v>39882</v>
      </c>
      <c r="D302" s="75" t="s">
        <v>151</v>
      </c>
      <c r="E302" s="77" t="s">
        <v>423</v>
      </c>
      <c r="F302" s="75">
        <v>90</v>
      </c>
      <c r="G302" s="75">
        <v>0</v>
      </c>
      <c r="H302" s="75">
        <v>0</v>
      </c>
      <c r="I302" s="75">
        <v>2</v>
      </c>
      <c r="J302" s="75">
        <v>0</v>
      </c>
      <c r="K302" s="75">
        <v>3</v>
      </c>
      <c r="L302" s="75">
        <v>5</v>
      </c>
      <c r="M302" s="75">
        <v>1</v>
      </c>
      <c r="N302" s="75">
        <v>0</v>
      </c>
    </row>
    <row r="303" spans="1:14">
      <c r="A303" s="75" t="s">
        <v>1004</v>
      </c>
      <c r="B303" s="75" t="s">
        <v>616</v>
      </c>
      <c r="C303" s="76">
        <v>39887</v>
      </c>
      <c r="D303" s="75" t="s">
        <v>606</v>
      </c>
      <c r="E303" s="77" t="s">
        <v>31</v>
      </c>
      <c r="F303" s="75">
        <v>90</v>
      </c>
      <c r="G303" s="75">
        <v>0</v>
      </c>
      <c r="H303" s="75">
        <v>0</v>
      </c>
      <c r="I303" s="75">
        <v>2</v>
      </c>
      <c r="J303" s="75">
        <v>0</v>
      </c>
      <c r="K303" s="75">
        <v>1</v>
      </c>
      <c r="L303" s="75">
        <v>2</v>
      </c>
      <c r="M303" s="75">
        <v>0</v>
      </c>
      <c r="N303" s="75">
        <v>0</v>
      </c>
    </row>
    <row r="304" spans="1:14">
      <c r="A304" s="75" t="s">
        <v>1004</v>
      </c>
      <c r="B304" s="75" t="s">
        <v>624</v>
      </c>
      <c r="C304" s="76">
        <v>39893</v>
      </c>
      <c r="D304" s="75" t="s">
        <v>606</v>
      </c>
      <c r="E304" s="77" t="s">
        <v>17</v>
      </c>
      <c r="F304" s="75">
        <v>90</v>
      </c>
      <c r="G304" s="75">
        <v>0</v>
      </c>
      <c r="H304" s="75">
        <v>0</v>
      </c>
      <c r="I304" s="75">
        <v>2</v>
      </c>
      <c r="J304" s="75">
        <v>2</v>
      </c>
      <c r="K304" s="75">
        <v>0</v>
      </c>
      <c r="L304" s="75">
        <v>0</v>
      </c>
      <c r="M304" s="75">
        <v>0</v>
      </c>
      <c r="N304" s="75">
        <v>0</v>
      </c>
    </row>
    <row r="305" spans="1:14">
      <c r="A305" s="75" t="s">
        <v>1004</v>
      </c>
      <c r="B305" s="75" t="s">
        <v>636</v>
      </c>
      <c r="C305" s="76">
        <v>39907</v>
      </c>
      <c r="D305" s="75" t="s">
        <v>606</v>
      </c>
      <c r="E305" s="77" t="s">
        <v>82</v>
      </c>
      <c r="F305" s="75">
        <v>67</v>
      </c>
      <c r="G305" s="75">
        <v>0</v>
      </c>
      <c r="H305" s="75">
        <v>0</v>
      </c>
      <c r="I305" s="75">
        <v>3</v>
      </c>
      <c r="J305" s="75">
        <v>1</v>
      </c>
      <c r="K305" s="75">
        <v>0</v>
      </c>
      <c r="L305" s="75">
        <v>0</v>
      </c>
      <c r="M305" s="75">
        <v>0</v>
      </c>
      <c r="N305" s="75">
        <v>0</v>
      </c>
    </row>
    <row r="306" spans="1:14">
      <c r="A306" s="75" t="s">
        <v>1004</v>
      </c>
      <c r="B306" s="75" t="s">
        <v>196</v>
      </c>
      <c r="C306" s="76">
        <v>39911</v>
      </c>
      <c r="D306" s="75" t="s">
        <v>151</v>
      </c>
      <c r="E306" s="77" t="s">
        <v>107</v>
      </c>
      <c r="F306" s="75">
        <f>90-79</f>
        <v>11</v>
      </c>
      <c r="G306" s="75">
        <v>0</v>
      </c>
      <c r="H306" s="75">
        <v>0</v>
      </c>
      <c r="I306" s="75">
        <v>0</v>
      </c>
      <c r="J306" s="75">
        <v>0</v>
      </c>
      <c r="K306" s="75">
        <v>1</v>
      </c>
      <c r="L306" s="75">
        <v>0</v>
      </c>
      <c r="M306" s="75">
        <v>0</v>
      </c>
      <c r="N306" s="75">
        <v>0</v>
      </c>
    </row>
    <row r="307" spans="1:14">
      <c r="A307" s="75" t="s">
        <v>1004</v>
      </c>
      <c r="B307" s="75" t="s">
        <v>637</v>
      </c>
      <c r="C307" s="76">
        <v>39914</v>
      </c>
      <c r="D307" s="75" t="s">
        <v>606</v>
      </c>
      <c r="E307" s="77" t="s">
        <v>289</v>
      </c>
      <c r="F307" s="75">
        <f>90-65</f>
        <v>25</v>
      </c>
      <c r="G307" s="75">
        <v>0</v>
      </c>
      <c r="H307" s="75">
        <v>0</v>
      </c>
      <c r="I307" s="75">
        <v>2</v>
      </c>
      <c r="J307" s="75">
        <v>2</v>
      </c>
      <c r="K307" s="75">
        <v>0</v>
      </c>
      <c r="L307" s="75">
        <v>1</v>
      </c>
      <c r="M307" s="75">
        <v>0</v>
      </c>
      <c r="N307" s="75">
        <v>0</v>
      </c>
    </row>
    <row r="308" spans="1:14">
      <c r="A308" s="75" t="s">
        <v>1004</v>
      </c>
      <c r="B308" s="75" t="s">
        <v>199</v>
      </c>
      <c r="C308" s="76">
        <v>39917</v>
      </c>
      <c r="D308" s="75" t="s">
        <v>151</v>
      </c>
      <c r="E308" s="77" t="s">
        <v>1094</v>
      </c>
      <c r="F308" s="75">
        <f>90-35</f>
        <v>55</v>
      </c>
      <c r="G308" s="75">
        <v>0</v>
      </c>
      <c r="H308" s="75">
        <v>2</v>
      </c>
      <c r="I308" s="75">
        <v>0</v>
      </c>
      <c r="J308" s="75">
        <v>0</v>
      </c>
      <c r="K308" s="75">
        <v>0</v>
      </c>
      <c r="L308" s="75">
        <v>2</v>
      </c>
      <c r="M308" s="75">
        <v>0</v>
      </c>
      <c r="N308" s="75">
        <v>0</v>
      </c>
    </row>
    <row r="309" spans="1:14">
      <c r="A309" s="75" t="s">
        <v>1004</v>
      </c>
      <c r="B309" s="75" t="s">
        <v>502</v>
      </c>
      <c r="C309" s="76">
        <v>39921</v>
      </c>
      <c r="D309" s="75" t="s">
        <v>604</v>
      </c>
      <c r="E309" s="77" t="s">
        <v>38</v>
      </c>
      <c r="F309" s="75">
        <v>81</v>
      </c>
      <c r="G309" s="75">
        <v>0</v>
      </c>
      <c r="H309" s="75">
        <v>0</v>
      </c>
      <c r="I309" s="75">
        <v>2</v>
      </c>
      <c r="J309" s="75">
        <v>0</v>
      </c>
      <c r="K309" s="75">
        <v>1</v>
      </c>
      <c r="L309" s="75">
        <v>0</v>
      </c>
      <c r="M309" s="75">
        <v>0</v>
      </c>
      <c r="N309" s="75">
        <v>0</v>
      </c>
    </row>
    <row r="310" spans="1:14">
      <c r="A310" s="75" t="s">
        <v>1004</v>
      </c>
      <c r="B310" s="75" t="s">
        <v>623</v>
      </c>
      <c r="C310" s="76">
        <v>39925</v>
      </c>
      <c r="D310" s="75" t="s">
        <v>606</v>
      </c>
      <c r="E310" s="77" t="s">
        <v>33</v>
      </c>
      <c r="F310" s="75">
        <v>60</v>
      </c>
      <c r="G310" s="75">
        <v>0</v>
      </c>
      <c r="H310" s="75">
        <v>0</v>
      </c>
      <c r="I310" s="75">
        <v>1</v>
      </c>
      <c r="J310" s="75">
        <v>0</v>
      </c>
      <c r="K310" s="75">
        <v>0</v>
      </c>
      <c r="L310" s="75">
        <v>1</v>
      </c>
      <c r="M310" s="75">
        <v>0</v>
      </c>
      <c r="N310" s="75">
        <v>0</v>
      </c>
    </row>
    <row r="311" spans="1:14">
      <c r="A311" s="75" t="s">
        <v>1004</v>
      </c>
      <c r="B311" s="75" t="s">
        <v>662</v>
      </c>
      <c r="C311" s="76">
        <v>39928</v>
      </c>
      <c r="D311" s="75" t="s">
        <v>606</v>
      </c>
      <c r="E311" s="77" t="s">
        <v>24</v>
      </c>
      <c r="F311" s="75">
        <v>90</v>
      </c>
      <c r="G311" s="75">
        <v>0</v>
      </c>
      <c r="H311" s="75">
        <v>0</v>
      </c>
      <c r="I311" s="75">
        <v>5</v>
      </c>
      <c r="J311" s="75">
        <v>2</v>
      </c>
      <c r="K311" s="75">
        <v>1</v>
      </c>
      <c r="L311" s="75">
        <v>0</v>
      </c>
      <c r="M311" s="75">
        <v>0</v>
      </c>
      <c r="N311" s="75">
        <v>0</v>
      </c>
    </row>
    <row r="312" spans="1:14">
      <c r="A312" s="75" t="s">
        <v>1004</v>
      </c>
      <c r="B312" s="75" t="s">
        <v>459</v>
      </c>
      <c r="C312" s="76">
        <v>39931</v>
      </c>
      <c r="D312" s="75" t="s">
        <v>151</v>
      </c>
      <c r="E312" s="77" t="s">
        <v>33</v>
      </c>
      <c r="F312" s="75">
        <f>90-90</f>
        <v>0</v>
      </c>
      <c r="G312" s="75">
        <v>0</v>
      </c>
      <c r="H312" s="75">
        <v>0</v>
      </c>
      <c r="I312" s="75">
        <v>0</v>
      </c>
      <c r="J312" s="75">
        <v>0</v>
      </c>
      <c r="K312" s="75">
        <v>0</v>
      </c>
      <c r="L312" s="75">
        <v>0</v>
      </c>
      <c r="M312" s="75">
        <v>0</v>
      </c>
      <c r="N312" s="75">
        <v>0</v>
      </c>
    </row>
    <row r="313" spans="1:14">
      <c r="A313" s="75" t="s">
        <v>1004</v>
      </c>
      <c r="B313" s="75" t="s">
        <v>613</v>
      </c>
      <c r="C313" s="76">
        <v>39935</v>
      </c>
      <c r="D313" s="75" t="s">
        <v>606</v>
      </c>
      <c r="E313" s="77" t="s">
        <v>26</v>
      </c>
      <c r="F313" s="75">
        <v>90</v>
      </c>
      <c r="G313" s="75">
        <v>1</v>
      </c>
      <c r="H313" s="75">
        <v>1</v>
      </c>
      <c r="I313" s="75">
        <v>2</v>
      </c>
      <c r="J313" s="75">
        <v>1</v>
      </c>
      <c r="K313" s="75">
        <v>0</v>
      </c>
      <c r="L313" s="75">
        <v>1</v>
      </c>
      <c r="M313" s="75">
        <v>0</v>
      </c>
      <c r="N313" s="75">
        <v>0</v>
      </c>
    </row>
    <row r="314" spans="1:14">
      <c r="A314" s="75" t="s">
        <v>1004</v>
      </c>
      <c r="B314" s="75" t="s">
        <v>464</v>
      </c>
      <c r="C314" s="76">
        <v>39939</v>
      </c>
      <c r="D314" s="75" t="s">
        <v>151</v>
      </c>
      <c r="E314" s="77" t="s">
        <v>22</v>
      </c>
      <c r="F314" s="75">
        <v>90</v>
      </c>
      <c r="G314" s="75">
        <v>0</v>
      </c>
      <c r="H314" s="75">
        <v>0</v>
      </c>
      <c r="I314" s="75">
        <v>0</v>
      </c>
      <c r="J314" s="75">
        <v>0</v>
      </c>
      <c r="K314" s="75">
        <v>3</v>
      </c>
      <c r="L314" s="75">
        <v>2</v>
      </c>
      <c r="M314" s="75">
        <v>0</v>
      </c>
      <c r="N314" s="75">
        <v>0</v>
      </c>
    </row>
    <row r="315" spans="1:14">
      <c r="A315" s="75" t="s">
        <v>1004</v>
      </c>
      <c r="B315" s="75" t="s">
        <v>502</v>
      </c>
      <c r="C315" s="76">
        <v>39943</v>
      </c>
      <c r="D315" s="75" t="s">
        <v>606</v>
      </c>
      <c r="E315" s="77" t="s">
        <v>154</v>
      </c>
      <c r="F315" s="75">
        <v>90</v>
      </c>
      <c r="G315" s="75">
        <v>1</v>
      </c>
      <c r="H315" s="75">
        <v>0</v>
      </c>
      <c r="I315" s="75">
        <v>3</v>
      </c>
      <c r="J315" s="75">
        <v>2</v>
      </c>
      <c r="K315" s="75">
        <v>1</v>
      </c>
      <c r="L315" s="75">
        <v>0</v>
      </c>
      <c r="M315" s="75">
        <v>0</v>
      </c>
      <c r="N315" s="75">
        <v>0</v>
      </c>
    </row>
    <row r="316" spans="1:14">
      <c r="A316" s="75" t="s">
        <v>1004</v>
      </c>
      <c r="B316" s="75" t="s">
        <v>628</v>
      </c>
      <c r="C316" s="76">
        <v>39950</v>
      </c>
      <c r="D316" s="75" t="s">
        <v>606</v>
      </c>
      <c r="E316" s="77" t="s">
        <v>19</v>
      </c>
      <c r="F316" s="75">
        <v>90</v>
      </c>
      <c r="G316" s="75">
        <v>1</v>
      </c>
      <c r="H316" s="75">
        <v>1</v>
      </c>
      <c r="I316" s="75">
        <v>5</v>
      </c>
      <c r="J316" s="75">
        <v>3</v>
      </c>
      <c r="K316" s="75">
        <v>1</v>
      </c>
      <c r="L316" s="75">
        <v>0</v>
      </c>
      <c r="M316" s="75">
        <v>0</v>
      </c>
      <c r="N316" s="75">
        <v>0</v>
      </c>
    </row>
    <row r="317" spans="1:14">
      <c r="A317" s="75" t="s">
        <v>1004</v>
      </c>
      <c r="B317" s="75" t="s">
        <v>663</v>
      </c>
      <c r="C317" s="76">
        <v>39957</v>
      </c>
      <c r="D317" s="75" t="s">
        <v>606</v>
      </c>
      <c r="E317" s="77" t="s">
        <v>79</v>
      </c>
      <c r="F317" s="75">
        <v>90</v>
      </c>
      <c r="G317" s="75">
        <v>1</v>
      </c>
      <c r="H317" s="75">
        <v>0</v>
      </c>
      <c r="I317" s="75">
        <v>4</v>
      </c>
      <c r="J317" s="75">
        <v>2</v>
      </c>
      <c r="K317" s="75">
        <v>0</v>
      </c>
      <c r="L317" s="75">
        <v>0</v>
      </c>
      <c r="M317" s="75">
        <v>0</v>
      </c>
      <c r="N317" s="75">
        <v>0</v>
      </c>
    </row>
    <row r="318" spans="1:14">
      <c r="A318" s="75" t="s">
        <v>1004</v>
      </c>
      <c r="B318" s="75" t="s">
        <v>623</v>
      </c>
      <c r="C318" s="76">
        <v>39963</v>
      </c>
      <c r="D318" s="75" t="s">
        <v>604</v>
      </c>
      <c r="E318" s="77" t="s">
        <v>63</v>
      </c>
      <c r="F318" s="75">
        <v>90</v>
      </c>
      <c r="G318" s="75">
        <v>0</v>
      </c>
      <c r="H318" s="75">
        <v>1</v>
      </c>
      <c r="I318" s="75">
        <v>3</v>
      </c>
      <c r="J318" s="75">
        <v>1</v>
      </c>
      <c r="K318" s="75">
        <v>2</v>
      </c>
      <c r="L318" s="75">
        <v>2</v>
      </c>
      <c r="M318" s="75">
        <v>0</v>
      </c>
      <c r="N318" s="75">
        <v>0</v>
      </c>
    </row>
    <row r="319" spans="1:14">
      <c r="A319" s="75" t="s">
        <v>756</v>
      </c>
      <c r="B319" s="75" t="s">
        <v>1132</v>
      </c>
      <c r="C319" s="76">
        <v>39966</v>
      </c>
      <c r="D319" s="75" t="s">
        <v>78</v>
      </c>
      <c r="E319" s="77" t="s">
        <v>64</v>
      </c>
      <c r="F319" s="75">
        <v>45</v>
      </c>
      <c r="G319" s="75">
        <v>0</v>
      </c>
      <c r="H319" s="75">
        <v>0</v>
      </c>
      <c r="I319" s="75">
        <v>0</v>
      </c>
      <c r="J319" s="75">
        <v>0</v>
      </c>
      <c r="K319" s="75">
        <v>0</v>
      </c>
      <c r="L319" s="75">
        <v>0</v>
      </c>
      <c r="M319" s="75">
        <v>0</v>
      </c>
      <c r="N319" s="75">
        <v>0</v>
      </c>
    </row>
    <row r="320" spans="1:14">
      <c r="A320" s="75" t="s">
        <v>756</v>
      </c>
      <c r="B320" s="75" t="s">
        <v>93</v>
      </c>
      <c r="C320" s="76">
        <v>39969</v>
      </c>
      <c r="D320" s="75" t="s">
        <v>78</v>
      </c>
      <c r="E320" s="77" t="s">
        <v>31</v>
      </c>
      <c r="F320" s="75">
        <v>57</v>
      </c>
      <c r="G320" s="75">
        <v>0</v>
      </c>
      <c r="H320" s="75">
        <v>0</v>
      </c>
      <c r="I320" s="75">
        <v>0</v>
      </c>
      <c r="J320" s="75">
        <v>0</v>
      </c>
      <c r="K320" s="75">
        <v>0</v>
      </c>
      <c r="L320" s="75">
        <v>0</v>
      </c>
      <c r="M320" s="75">
        <v>0</v>
      </c>
      <c r="N320" s="75">
        <v>0</v>
      </c>
    </row>
    <row r="321" spans="1:14">
      <c r="A321" s="75" t="s">
        <v>1004</v>
      </c>
      <c r="B321" s="75" t="s">
        <v>264</v>
      </c>
      <c r="C321" s="76">
        <v>40015</v>
      </c>
      <c r="D321" s="75" t="s">
        <v>295</v>
      </c>
      <c r="E321" s="77" t="s">
        <v>19</v>
      </c>
      <c r="F321" s="75">
        <f>90-45</f>
        <v>45</v>
      </c>
      <c r="G321" s="75"/>
      <c r="H321" s="75"/>
      <c r="I321" s="75"/>
      <c r="J321" s="75"/>
      <c r="K321" s="75"/>
      <c r="L321" s="75"/>
      <c r="M321" s="75"/>
      <c r="N321" s="75"/>
    </row>
    <row r="322" spans="1:14">
      <c r="A322" s="75" t="s">
        <v>1004</v>
      </c>
      <c r="B322" s="75" t="s">
        <v>163</v>
      </c>
      <c r="C322" s="76">
        <v>40018</v>
      </c>
      <c r="D322" s="75" t="s">
        <v>295</v>
      </c>
      <c r="E322" s="77" t="s">
        <v>38</v>
      </c>
      <c r="F322" s="75">
        <v>63</v>
      </c>
      <c r="G322" s="75">
        <v>0</v>
      </c>
      <c r="H322" s="75">
        <v>0</v>
      </c>
      <c r="I322" s="75">
        <v>1</v>
      </c>
      <c r="J322" s="75">
        <v>0</v>
      </c>
      <c r="K322" s="75">
        <v>1</v>
      </c>
      <c r="L322" s="75">
        <v>0</v>
      </c>
      <c r="M322" s="75">
        <v>0</v>
      </c>
      <c r="N322" s="75">
        <v>0</v>
      </c>
    </row>
    <row r="323" spans="1:14">
      <c r="A323" s="75" t="s">
        <v>1004</v>
      </c>
      <c r="B323" s="75" t="s">
        <v>296</v>
      </c>
      <c r="C323" s="76">
        <v>40020</v>
      </c>
      <c r="D323" s="75" t="s">
        <v>295</v>
      </c>
      <c r="E323" s="77" t="s">
        <v>19</v>
      </c>
      <c r="F323" s="75">
        <v>0</v>
      </c>
      <c r="G323" s="75"/>
      <c r="H323" s="75"/>
      <c r="I323" s="75"/>
      <c r="J323" s="75"/>
      <c r="K323" s="75"/>
      <c r="L323" s="75"/>
      <c r="M323" s="75"/>
      <c r="N323" s="75"/>
    </row>
    <row r="324" spans="1:14">
      <c r="A324" s="75" t="s">
        <v>1004</v>
      </c>
      <c r="B324" s="75" t="s">
        <v>284</v>
      </c>
      <c r="C324" s="76">
        <v>40034</v>
      </c>
      <c r="D324" s="75" t="s">
        <v>764</v>
      </c>
      <c r="E324" s="77" t="s">
        <v>1106</v>
      </c>
      <c r="F324" s="75">
        <v>82</v>
      </c>
      <c r="G324" s="75">
        <v>0</v>
      </c>
      <c r="H324" s="75">
        <v>0</v>
      </c>
      <c r="I324" s="75">
        <v>4</v>
      </c>
      <c r="J324" s="75">
        <v>2</v>
      </c>
      <c r="K324" s="75">
        <v>1</v>
      </c>
      <c r="L324" s="75">
        <v>0</v>
      </c>
      <c r="M324" s="75">
        <v>0</v>
      </c>
      <c r="N324" s="75">
        <v>0</v>
      </c>
    </row>
    <row r="325" spans="1:14">
      <c r="A325" s="75" t="s">
        <v>756</v>
      </c>
      <c r="B325" s="75" t="s">
        <v>790</v>
      </c>
      <c r="C325" s="76">
        <v>40037</v>
      </c>
      <c r="D325" s="75" t="s">
        <v>216</v>
      </c>
      <c r="E325" s="77" t="s">
        <v>24</v>
      </c>
      <c r="F325" s="75">
        <v>90</v>
      </c>
      <c r="G325" s="75">
        <v>0</v>
      </c>
      <c r="H325" s="75">
        <v>0</v>
      </c>
      <c r="I325" s="75">
        <v>2</v>
      </c>
      <c r="J325" s="75">
        <v>0</v>
      </c>
      <c r="K325" s="75">
        <v>1</v>
      </c>
      <c r="L325" s="75">
        <v>0</v>
      </c>
      <c r="M325" s="75">
        <v>0</v>
      </c>
      <c r="N325" s="75">
        <v>0</v>
      </c>
    </row>
    <row r="326" spans="1:14">
      <c r="A326" s="75" t="s">
        <v>1004</v>
      </c>
      <c r="B326" s="75" t="s">
        <v>695</v>
      </c>
      <c r="C326" s="76">
        <v>40040</v>
      </c>
      <c r="D326" s="75" t="s">
        <v>606</v>
      </c>
      <c r="E326" s="77" t="s">
        <v>63</v>
      </c>
      <c r="F326" s="75">
        <v>78</v>
      </c>
      <c r="G326" s="75">
        <v>0</v>
      </c>
      <c r="H326" s="75">
        <v>0</v>
      </c>
      <c r="I326" s="75">
        <v>2</v>
      </c>
      <c r="J326" s="75">
        <v>1</v>
      </c>
      <c r="K326" s="75">
        <v>0</v>
      </c>
      <c r="L326" s="75">
        <v>0</v>
      </c>
      <c r="M326" s="75">
        <v>0</v>
      </c>
      <c r="N326" s="75">
        <v>0</v>
      </c>
    </row>
    <row r="327" spans="1:14">
      <c r="A327" s="75" t="s">
        <v>1004</v>
      </c>
      <c r="B327" s="75" t="s">
        <v>663</v>
      </c>
      <c r="C327" s="76">
        <v>40043</v>
      </c>
      <c r="D327" s="75" t="s">
        <v>606</v>
      </c>
      <c r="E327" s="77" t="s">
        <v>107</v>
      </c>
      <c r="F327" s="75">
        <v>0</v>
      </c>
      <c r="G327" s="75"/>
      <c r="H327" s="75"/>
      <c r="I327" s="75"/>
      <c r="J327" s="75"/>
      <c r="K327" s="75"/>
      <c r="L327" s="75"/>
      <c r="M327" s="75"/>
      <c r="N327" s="75"/>
    </row>
    <row r="328" spans="1:14">
      <c r="A328" s="75" t="s">
        <v>1004</v>
      </c>
      <c r="B328" s="75" t="s">
        <v>614</v>
      </c>
      <c r="C328" s="76">
        <v>40048</v>
      </c>
      <c r="D328" s="75" t="s">
        <v>606</v>
      </c>
      <c r="E328" s="77" t="s">
        <v>82</v>
      </c>
      <c r="F328" s="75">
        <v>90</v>
      </c>
      <c r="G328" s="75">
        <v>1</v>
      </c>
      <c r="H328" s="75">
        <v>1</v>
      </c>
      <c r="I328" s="75">
        <v>3</v>
      </c>
      <c r="J328" s="75">
        <v>1</v>
      </c>
      <c r="K328" s="75">
        <v>1</v>
      </c>
      <c r="L328" s="75">
        <v>1</v>
      </c>
      <c r="M328" s="75">
        <v>0</v>
      </c>
      <c r="N328" s="75">
        <v>0</v>
      </c>
    </row>
    <row r="329" spans="1:14">
      <c r="A329" s="75" t="s">
        <v>1004</v>
      </c>
      <c r="B329" s="75" t="s">
        <v>1099</v>
      </c>
      <c r="C329" s="76">
        <v>40054</v>
      </c>
      <c r="D329" s="75" t="s">
        <v>606</v>
      </c>
      <c r="E329" s="77" t="s">
        <v>59</v>
      </c>
      <c r="F329" s="75">
        <v>90</v>
      </c>
      <c r="G329" s="75">
        <v>1</v>
      </c>
      <c r="H329" s="75">
        <v>0</v>
      </c>
      <c r="I329" s="75">
        <v>4</v>
      </c>
      <c r="J329" s="75">
        <v>2</v>
      </c>
      <c r="K329" s="75">
        <v>0</v>
      </c>
      <c r="L329" s="75">
        <v>1</v>
      </c>
      <c r="M329" s="75">
        <v>0</v>
      </c>
      <c r="N329" s="75">
        <v>0</v>
      </c>
    </row>
    <row r="330" spans="1:14">
      <c r="A330" s="75" t="s">
        <v>756</v>
      </c>
      <c r="B330" s="75" t="s">
        <v>767</v>
      </c>
      <c r="C330" s="76">
        <v>40061</v>
      </c>
      <c r="D330" s="75" t="s">
        <v>216</v>
      </c>
      <c r="E330" s="77" t="s">
        <v>22</v>
      </c>
      <c r="F330" s="75">
        <v>90</v>
      </c>
      <c r="G330" s="75">
        <v>0</v>
      </c>
      <c r="H330" s="75">
        <v>0</v>
      </c>
      <c r="I330" s="75">
        <v>1</v>
      </c>
      <c r="J330" s="75">
        <v>0</v>
      </c>
      <c r="K330" s="75">
        <v>0</v>
      </c>
      <c r="L330" s="75">
        <v>1</v>
      </c>
      <c r="M330" s="75">
        <v>0</v>
      </c>
      <c r="N330" s="75">
        <v>0</v>
      </c>
    </row>
    <row r="331" spans="1:14">
      <c r="A331" s="75" t="s">
        <v>756</v>
      </c>
      <c r="B331" s="75" t="s">
        <v>707</v>
      </c>
      <c r="C331" s="76">
        <v>40065</v>
      </c>
      <c r="D331" s="75" t="s">
        <v>216</v>
      </c>
      <c r="E331" s="77" t="s">
        <v>22</v>
      </c>
      <c r="F331" s="75">
        <v>90</v>
      </c>
      <c r="G331" s="75">
        <v>0</v>
      </c>
      <c r="H331" s="75">
        <v>0</v>
      </c>
      <c r="I331" s="75">
        <v>3</v>
      </c>
      <c r="J331" s="75">
        <v>1</v>
      </c>
      <c r="K331" s="75">
        <v>0</v>
      </c>
      <c r="L331" s="75">
        <v>1</v>
      </c>
      <c r="M331" s="75">
        <v>0</v>
      </c>
      <c r="N331" s="75">
        <v>0</v>
      </c>
    </row>
    <row r="332" spans="1:14">
      <c r="A332" s="75" t="s">
        <v>1004</v>
      </c>
      <c r="B332" s="75" t="s">
        <v>690</v>
      </c>
      <c r="C332" s="76">
        <v>40068</v>
      </c>
      <c r="D332" s="75" t="s">
        <v>606</v>
      </c>
      <c r="E332" s="77" t="s">
        <v>38</v>
      </c>
      <c r="F332" s="75">
        <f>90-63</f>
        <v>27</v>
      </c>
      <c r="G332" s="75">
        <v>0</v>
      </c>
      <c r="H332" s="75">
        <v>1</v>
      </c>
      <c r="I332" s="75">
        <v>1</v>
      </c>
      <c r="J332" s="75">
        <v>0</v>
      </c>
      <c r="K332" s="75">
        <v>0</v>
      </c>
      <c r="L332" s="75">
        <v>1</v>
      </c>
      <c r="M332" s="75">
        <v>0</v>
      </c>
      <c r="N332" s="75">
        <v>0</v>
      </c>
    </row>
    <row r="333" spans="1:14">
      <c r="A333" s="75" t="s">
        <v>1004</v>
      </c>
      <c r="B333" s="75" t="s">
        <v>612</v>
      </c>
      <c r="C333" s="76">
        <v>40071</v>
      </c>
      <c r="D333" s="75" t="s">
        <v>151</v>
      </c>
      <c r="E333" s="77" t="s">
        <v>31</v>
      </c>
      <c r="F333" s="75">
        <v>90</v>
      </c>
      <c r="G333" s="75">
        <v>1</v>
      </c>
      <c r="H333" s="75">
        <v>0</v>
      </c>
      <c r="I333" s="75">
        <v>5</v>
      </c>
      <c r="J333" s="75">
        <v>3</v>
      </c>
      <c r="K333" s="75">
        <v>1</v>
      </c>
      <c r="L333" s="75">
        <v>0</v>
      </c>
      <c r="M333" s="75">
        <v>0</v>
      </c>
      <c r="N333" s="75">
        <v>0</v>
      </c>
    </row>
    <row r="334" spans="1:14">
      <c r="A334" s="75" t="s">
        <v>1004</v>
      </c>
      <c r="B334" s="75" t="s">
        <v>610</v>
      </c>
      <c r="C334" s="76">
        <v>40076</v>
      </c>
      <c r="D334" s="75" t="s">
        <v>606</v>
      </c>
      <c r="E334" s="77" t="s">
        <v>59</v>
      </c>
      <c r="F334" s="75">
        <v>89</v>
      </c>
      <c r="G334" s="75">
        <v>0</v>
      </c>
      <c r="H334" s="75">
        <v>0</v>
      </c>
      <c r="I334" s="75">
        <v>2</v>
      </c>
      <c r="J334" s="75">
        <v>0</v>
      </c>
      <c r="K334" s="75">
        <v>0</v>
      </c>
      <c r="L334" s="75">
        <v>0</v>
      </c>
      <c r="M334" s="75">
        <v>0</v>
      </c>
      <c r="N334" s="75">
        <v>0</v>
      </c>
    </row>
    <row r="335" spans="1:14">
      <c r="A335" s="75" t="s">
        <v>1004</v>
      </c>
      <c r="B335" s="75" t="s">
        <v>659</v>
      </c>
      <c r="C335" s="76">
        <v>40082</v>
      </c>
      <c r="D335" s="75" t="s">
        <v>606</v>
      </c>
      <c r="E335" s="77" t="s">
        <v>74</v>
      </c>
      <c r="F335" s="75">
        <v>90</v>
      </c>
      <c r="G335" s="75">
        <v>0</v>
      </c>
      <c r="H335" s="75">
        <v>0</v>
      </c>
      <c r="I335" s="75">
        <v>3</v>
      </c>
      <c r="J335" s="75">
        <v>0</v>
      </c>
      <c r="K335" s="75">
        <v>1</v>
      </c>
      <c r="L335" s="75">
        <v>1</v>
      </c>
      <c r="M335" s="75">
        <v>0</v>
      </c>
      <c r="N335" s="75">
        <v>0</v>
      </c>
    </row>
    <row r="336" spans="1:14">
      <c r="A336" s="75" t="s">
        <v>1004</v>
      </c>
      <c r="B336" s="75" t="s">
        <v>727</v>
      </c>
      <c r="C336" s="76">
        <v>40086</v>
      </c>
      <c r="D336" s="75" t="s">
        <v>151</v>
      </c>
      <c r="E336" s="77" t="s">
        <v>24</v>
      </c>
      <c r="F336" s="75">
        <v>90</v>
      </c>
      <c r="G336" s="75">
        <v>1</v>
      </c>
      <c r="H336" s="75">
        <v>0</v>
      </c>
      <c r="I336" s="75">
        <v>3</v>
      </c>
      <c r="J336" s="75">
        <v>1</v>
      </c>
      <c r="K336" s="75">
        <v>3</v>
      </c>
      <c r="L336" s="75">
        <v>1</v>
      </c>
      <c r="M336" s="75">
        <v>0</v>
      </c>
      <c r="N336" s="75">
        <v>0</v>
      </c>
    </row>
    <row r="337" spans="1:14">
      <c r="A337" s="75" t="s">
        <v>1004</v>
      </c>
      <c r="B337" s="75" t="s">
        <v>199</v>
      </c>
      <c r="C337" s="76">
        <v>40090</v>
      </c>
      <c r="D337" s="75" t="s">
        <v>606</v>
      </c>
      <c r="E337" s="77" t="s">
        <v>19</v>
      </c>
      <c r="F337" s="75">
        <v>90</v>
      </c>
      <c r="G337" s="75">
        <v>1</v>
      </c>
      <c r="H337" s="75">
        <v>0</v>
      </c>
      <c r="I337" s="75">
        <v>4</v>
      </c>
      <c r="J337" s="75">
        <v>2</v>
      </c>
      <c r="K337" s="75">
        <v>1</v>
      </c>
      <c r="L337" s="75">
        <v>0</v>
      </c>
      <c r="M337" s="75">
        <v>0</v>
      </c>
      <c r="N337" s="75">
        <v>0</v>
      </c>
    </row>
    <row r="338" spans="1:14">
      <c r="A338" s="75" t="s">
        <v>756</v>
      </c>
      <c r="B338" s="75" t="s">
        <v>788</v>
      </c>
      <c r="C338" s="76">
        <v>40096</v>
      </c>
      <c r="D338" s="75" t="s">
        <v>216</v>
      </c>
      <c r="E338" s="77" t="s">
        <v>35</v>
      </c>
      <c r="F338" s="75">
        <v>90</v>
      </c>
      <c r="G338" s="75">
        <v>1</v>
      </c>
      <c r="H338" s="75">
        <v>1</v>
      </c>
      <c r="I338" s="75">
        <v>7</v>
      </c>
      <c r="J338" s="75">
        <v>4</v>
      </c>
      <c r="K338" s="75">
        <v>0</v>
      </c>
      <c r="L338" s="75">
        <v>2</v>
      </c>
      <c r="M338" s="75">
        <v>0</v>
      </c>
      <c r="N338" s="75">
        <v>0</v>
      </c>
    </row>
    <row r="339" spans="1:14">
      <c r="A339" s="75" t="s">
        <v>1004</v>
      </c>
      <c r="B339" s="75" t="s">
        <v>605</v>
      </c>
      <c r="C339" s="76">
        <v>40103</v>
      </c>
      <c r="D339" s="75" t="s">
        <v>606</v>
      </c>
      <c r="E339" s="77" t="s">
        <v>85</v>
      </c>
      <c r="F339" s="75">
        <v>90</v>
      </c>
      <c r="G339" s="75">
        <v>0</v>
      </c>
      <c r="H339" s="75">
        <v>0</v>
      </c>
      <c r="I339" s="75">
        <v>4</v>
      </c>
      <c r="J339" s="75">
        <v>1</v>
      </c>
      <c r="K339" s="75">
        <v>1</v>
      </c>
      <c r="L339" s="75">
        <v>2</v>
      </c>
      <c r="M339" s="75">
        <v>0</v>
      </c>
      <c r="N339" s="75">
        <v>0</v>
      </c>
    </row>
    <row r="340" spans="1:14">
      <c r="A340" s="75" t="s">
        <v>1004</v>
      </c>
      <c r="B340" s="75" t="s">
        <v>120</v>
      </c>
      <c r="C340" s="76">
        <v>40107</v>
      </c>
      <c r="D340" s="75" t="s">
        <v>151</v>
      </c>
      <c r="E340" s="77" t="s">
        <v>51</v>
      </c>
      <c r="F340" s="75">
        <v>77</v>
      </c>
      <c r="G340" s="75">
        <v>0</v>
      </c>
      <c r="H340" s="75">
        <v>0</v>
      </c>
      <c r="I340" s="75">
        <v>2</v>
      </c>
      <c r="J340" s="75">
        <v>1</v>
      </c>
      <c r="K340" s="75">
        <v>2</v>
      </c>
      <c r="L340" s="75">
        <v>1</v>
      </c>
      <c r="M340" s="75">
        <v>0</v>
      </c>
      <c r="N340" s="75">
        <v>0</v>
      </c>
    </row>
    <row r="341" spans="1:14">
      <c r="A341" s="75" t="s">
        <v>1004</v>
      </c>
      <c r="B341" s="75" t="s">
        <v>628</v>
      </c>
      <c r="C341" s="76">
        <v>40110</v>
      </c>
      <c r="D341" s="75" t="s">
        <v>606</v>
      </c>
      <c r="E341" s="77" t="s">
        <v>35</v>
      </c>
      <c r="F341" s="75">
        <v>90</v>
      </c>
      <c r="G341" s="75">
        <v>0</v>
      </c>
      <c r="H341" s="75">
        <v>0</v>
      </c>
      <c r="I341" s="75">
        <v>5</v>
      </c>
      <c r="J341" s="75">
        <v>4</v>
      </c>
      <c r="K341" s="75">
        <v>0</v>
      </c>
      <c r="L341" s="75">
        <v>0</v>
      </c>
      <c r="M341" s="75">
        <v>0</v>
      </c>
      <c r="N341" s="75">
        <v>0</v>
      </c>
    </row>
    <row r="342" spans="1:14">
      <c r="A342" s="75" t="s">
        <v>1004</v>
      </c>
      <c r="B342" s="75" t="s">
        <v>649</v>
      </c>
      <c r="C342" s="76">
        <v>40117</v>
      </c>
      <c r="D342" s="75" t="s">
        <v>606</v>
      </c>
      <c r="E342" s="77" t="s">
        <v>95</v>
      </c>
      <c r="F342" s="75">
        <v>90</v>
      </c>
      <c r="G342" s="75">
        <v>0</v>
      </c>
      <c r="H342" s="75">
        <v>1</v>
      </c>
      <c r="I342" s="75">
        <v>7</v>
      </c>
      <c r="J342" s="75">
        <v>4</v>
      </c>
      <c r="K342" s="75">
        <v>1</v>
      </c>
      <c r="L342" s="75">
        <v>1</v>
      </c>
      <c r="M342" s="75">
        <v>0</v>
      </c>
      <c r="N342" s="75">
        <v>0</v>
      </c>
    </row>
    <row r="343" spans="1:14">
      <c r="A343" s="75" t="s">
        <v>1004</v>
      </c>
      <c r="B343" s="75" t="s">
        <v>139</v>
      </c>
      <c r="C343" s="76">
        <v>40120</v>
      </c>
      <c r="D343" s="75" t="s">
        <v>151</v>
      </c>
      <c r="E343" s="77" t="s">
        <v>53</v>
      </c>
      <c r="F343" s="75">
        <f>90-69</f>
        <v>21</v>
      </c>
      <c r="G343" s="75">
        <v>0</v>
      </c>
      <c r="H343" s="75">
        <v>0</v>
      </c>
      <c r="I343" s="75">
        <v>0</v>
      </c>
      <c r="J343" s="75">
        <v>0</v>
      </c>
      <c r="K343" s="75">
        <v>0</v>
      </c>
      <c r="L343" s="75">
        <v>0</v>
      </c>
      <c r="M343" s="75">
        <v>0</v>
      </c>
      <c r="N343" s="75">
        <v>0</v>
      </c>
    </row>
    <row r="344" spans="1:14">
      <c r="A344" s="75" t="s">
        <v>1004</v>
      </c>
      <c r="B344" s="75" t="s">
        <v>284</v>
      </c>
      <c r="C344" s="76">
        <v>40125</v>
      </c>
      <c r="D344" s="75" t="s">
        <v>606</v>
      </c>
      <c r="E344" s="77" t="s">
        <v>31</v>
      </c>
      <c r="F344" s="75">
        <v>90</v>
      </c>
      <c r="G344" s="75">
        <v>0</v>
      </c>
      <c r="H344" s="75">
        <v>0</v>
      </c>
      <c r="I344" s="75">
        <v>2</v>
      </c>
      <c r="J344" s="75">
        <v>2</v>
      </c>
      <c r="K344" s="75">
        <v>0</v>
      </c>
      <c r="L344" s="75">
        <v>1</v>
      </c>
      <c r="M344" s="75">
        <v>0</v>
      </c>
      <c r="N344" s="75">
        <v>0</v>
      </c>
    </row>
    <row r="345" spans="1:14">
      <c r="A345" s="75" t="s">
        <v>756</v>
      </c>
      <c r="B345" s="75" t="s">
        <v>168</v>
      </c>
      <c r="C345" s="76">
        <v>40131</v>
      </c>
      <c r="D345" s="75" t="s">
        <v>216</v>
      </c>
      <c r="E345" s="77" t="s">
        <v>24</v>
      </c>
      <c r="F345" s="75">
        <v>90</v>
      </c>
      <c r="G345" s="75">
        <v>1</v>
      </c>
      <c r="H345" s="75">
        <v>0</v>
      </c>
      <c r="I345" s="75">
        <v>3</v>
      </c>
      <c r="J345" s="75">
        <v>3</v>
      </c>
      <c r="K345" s="75">
        <v>0</v>
      </c>
      <c r="L345" s="75">
        <v>1</v>
      </c>
      <c r="M345" s="75">
        <v>0</v>
      </c>
      <c r="N345" s="75">
        <v>0</v>
      </c>
    </row>
    <row r="346" spans="1:14">
      <c r="A346" s="75" t="s">
        <v>756</v>
      </c>
      <c r="B346" s="75" t="s">
        <v>789</v>
      </c>
      <c r="C346" s="76">
        <v>40135</v>
      </c>
      <c r="D346" s="75" t="s">
        <v>216</v>
      </c>
      <c r="E346" s="77" t="s">
        <v>174</v>
      </c>
      <c r="F346" s="75">
        <v>90</v>
      </c>
      <c r="G346" s="75">
        <v>0</v>
      </c>
      <c r="H346" s="75">
        <v>0</v>
      </c>
      <c r="I346" s="75">
        <v>6</v>
      </c>
      <c r="J346" s="75">
        <v>4</v>
      </c>
      <c r="K346" s="75">
        <v>4</v>
      </c>
      <c r="L346" s="75">
        <v>2</v>
      </c>
      <c r="M346" s="75">
        <v>0</v>
      </c>
      <c r="N346" s="75">
        <v>0</v>
      </c>
    </row>
    <row r="347" spans="1:14">
      <c r="A347" s="75" t="s">
        <v>1004</v>
      </c>
      <c r="B347" s="75" t="s">
        <v>635</v>
      </c>
      <c r="C347" s="76">
        <v>40138</v>
      </c>
      <c r="D347" s="75" t="s">
        <v>606</v>
      </c>
      <c r="E347" s="77" t="s">
        <v>51</v>
      </c>
      <c r="F347" s="75">
        <v>58</v>
      </c>
      <c r="G347" s="75">
        <v>0</v>
      </c>
      <c r="H347" s="75">
        <v>0</v>
      </c>
      <c r="I347" s="75">
        <v>0</v>
      </c>
      <c r="J347" s="75">
        <v>0</v>
      </c>
      <c r="K347" s="75">
        <v>0</v>
      </c>
      <c r="L347" s="75">
        <v>0</v>
      </c>
      <c r="M347" s="75">
        <v>0</v>
      </c>
      <c r="N347" s="75">
        <v>0</v>
      </c>
    </row>
    <row r="348" spans="1:14">
      <c r="A348" s="75" t="s">
        <v>1004</v>
      </c>
      <c r="B348" s="75" t="s">
        <v>476</v>
      </c>
      <c r="C348" s="76">
        <v>40142</v>
      </c>
      <c r="D348" s="75" t="s">
        <v>151</v>
      </c>
      <c r="E348" s="77" t="s">
        <v>24</v>
      </c>
      <c r="F348" s="75">
        <v>90</v>
      </c>
      <c r="G348" s="75">
        <v>1</v>
      </c>
      <c r="H348" s="75">
        <v>0</v>
      </c>
      <c r="I348" s="75">
        <v>3</v>
      </c>
      <c r="J348" s="75">
        <v>2</v>
      </c>
      <c r="K348" s="75">
        <v>0</v>
      </c>
      <c r="L348" s="75">
        <v>0</v>
      </c>
      <c r="M348" s="75">
        <v>0</v>
      </c>
      <c r="N348" s="75">
        <v>0</v>
      </c>
    </row>
    <row r="349" spans="1:14">
      <c r="A349" s="75" t="s">
        <v>1004</v>
      </c>
      <c r="B349" s="75" t="s">
        <v>502</v>
      </c>
      <c r="C349" s="76">
        <v>40146</v>
      </c>
      <c r="D349" s="75" t="s">
        <v>606</v>
      </c>
      <c r="E349" s="77" t="s">
        <v>67</v>
      </c>
      <c r="F349" s="75">
        <v>90</v>
      </c>
      <c r="G349" s="75">
        <v>0</v>
      </c>
      <c r="H349" s="75">
        <v>0</v>
      </c>
      <c r="I349" s="75">
        <v>2</v>
      </c>
      <c r="J349" s="75">
        <v>0</v>
      </c>
      <c r="K349" s="75">
        <v>0</v>
      </c>
      <c r="L349" s="75">
        <v>1</v>
      </c>
      <c r="M349" s="75">
        <v>0</v>
      </c>
      <c r="N349" s="75">
        <v>0</v>
      </c>
    </row>
    <row r="350" spans="1:14">
      <c r="A350" s="75" t="s">
        <v>1004</v>
      </c>
      <c r="B350" s="75" t="s">
        <v>611</v>
      </c>
      <c r="C350" s="76">
        <v>40152</v>
      </c>
      <c r="D350" s="75" t="s">
        <v>606</v>
      </c>
      <c r="E350" s="77" t="s">
        <v>85</v>
      </c>
      <c r="F350" s="75">
        <v>90</v>
      </c>
      <c r="G350" s="75">
        <v>0</v>
      </c>
      <c r="H350" s="75">
        <v>0</v>
      </c>
      <c r="I350" s="75">
        <v>3</v>
      </c>
      <c r="J350" s="75">
        <v>2</v>
      </c>
      <c r="K350" s="75">
        <v>4</v>
      </c>
      <c r="L350" s="75">
        <v>0</v>
      </c>
      <c r="M350" s="75">
        <v>0</v>
      </c>
      <c r="N350" s="75">
        <v>0</v>
      </c>
    </row>
    <row r="351" spans="1:14">
      <c r="A351" s="75" t="s">
        <v>1004</v>
      </c>
      <c r="B351" s="75" t="s">
        <v>726</v>
      </c>
      <c r="C351" s="76">
        <v>40155</v>
      </c>
      <c r="D351" s="75" t="s">
        <v>151</v>
      </c>
      <c r="E351" s="77" t="s">
        <v>53</v>
      </c>
      <c r="F351" s="75">
        <v>0</v>
      </c>
      <c r="G351" s="75"/>
      <c r="H351" s="75"/>
      <c r="I351" s="75"/>
      <c r="J351" s="75"/>
      <c r="K351" s="75"/>
      <c r="L351" s="75"/>
      <c r="M351" s="75"/>
      <c r="N351" s="75"/>
    </row>
    <row r="352" spans="1:14">
      <c r="A352" s="75" t="s">
        <v>1004</v>
      </c>
      <c r="B352" s="75" t="s">
        <v>623</v>
      </c>
      <c r="C352" s="76">
        <v>40159</v>
      </c>
      <c r="D352" s="75" t="s">
        <v>606</v>
      </c>
      <c r="E352" s="77" t="s">
        <v>131</v>
      </c>
      <c r="F352" s="75">
        <v>90</v>
      </c>
      <c r="G352" s="75">
        <v>1</v>
      </c>
      <c r="H352" s="75">
        <v>0</v>
      </c>
      <c r="I352" s="75">
        <v>4</v>
      </c>
      <c r="J352" s="75">
        <v>2</v>
      </c>
      <c r="K352" s="75">
        <v>2</v>
      </c>
      <c r="L352" s="75">
        <v>6</v>
      </c>
      <c r="M352" s="75">
        <v>0</v>
      </c>
      <c r="N352" s="75">
        <v>0</v>
      </c>
    </row>
    <row r="353" spans="1:14">
      <c r="A353" s="75" t="s">
        <v>1004</v>
      </c>
      <c r="B353" s="75" t="s">
        <v>629</v>
      </c>
      <c r="C353" s="76">
        <v>40163</v>
      </c>
      <c r="D353" s="75" t="s">
        <v>606</v>
      </c>
      <c r="E353" s="77" t="s">
        <v>63</v>
      </c>
      <c r="F353" s="75">
        <v>90</v>
      </c>
      <c r="G353" s="75">
        <v>1</v>
      </c>
      <c r="H353" s="75">
        <v>0</v>
      </c>
      <c r="I353" s="75">
        <v>5</v>
      </c>
      <c r="J353" s="75">
        <v>3</v>
      </c>
      <c r="K353" s="75">
        <v>0</v>
      </c>
      <c r="L353" s="75">
        <v>0</v>
      </c>
      <c r="M353" s="75">
        <v>0</v>
      </c>
      <c r="N353" s="75">
        <v>0</v>
      </c>
    </row>
    <row r="354" spans="1:14">
      <c r="A354" s="75" t="s">
        <v>1004</v>
      </c>
      <c r="B354" s="75" t="s">
        <v>657</v>
      </c>
      <c r="C354" s="76">
        <v>40194</v>
      </c>
      <c r="D354" s="75" t="s">
        <v>606</v>
      </c>
      <c r="E354" s="77" t="s">
        <v>477</v>
      </c>
      <c r="F354" s="75">
        <v>90</v>
      </c>
      <c r="G354" s="75">
        <v>2</v>
      </c>
      <c r="H354" s="75">
        <v>1</v>
      </c>
      <c r="I354" s="75">
        <v>7</v>
      </c>
      <c r="J354" s="75">
        <v>5</v>
      </c>
      <c r="K354" s="75">
        <v>1</v>
      </c>
      <c r="L354" s="75">
        <v>1</v>
      </c>
      <c r="M354" s="75">
        <v>0</v>
      </c>
      <c r="N354" s="75">
        <v>0</v>
      </c>
    </row>
    <row r="355" spans="1:14">
      <c r="A355" s="75" t="s">
        <v>1004</v>
      </c>
      <c r="B355" s="75" t="s">
        <v>1149</v>
      </c>
      <c r="C355" s="76">
        <v>40201</v>
      </c>
      <c r="D355" s="75" t="s">
        <v>604</v>
      </c>
      <c r="E355" s="77" t="s">
        <v>82</v>
      </c>
      <c r="F355" s="75">
        <v>90</v>
      </c>
      <c r="G355" s="75">
        <v>1</v>
      </c>
      <c r="H355" s="75">
        <v>0</v>
      </c>
      <c r="I355" s="75">
        <v>5</v>
      </c>
      <c r="J355" s="75">
        <v>4</v>
      </c>
      <c r="K355" s="75">
        <v>0</v>
      </c>
      <c r="L355" s="75">
        <v>1</v>
      </c>
      <c r="M355" s="75">
        <v>0</v>
      </c>
      <c r="N355" s="75">
        <v>0</v>
      </c>
    </row>
    <row r="356" spans="1:14">
      <c r="A356" s="75" t="s">
        <v>1004</v>
      </c>
      <c r="B356" s="75" t="s">
        <v>631</v>
      </c>
      <c r="C356" s="76">
        <v>40205</v>
      </c>
      <c r="D356" s="75" t="s">
        <v>606</v>
      </c>
      <c r="E356" s="77" t="s">
        <v>59</v>
      </c>
      <c r="F356" s="75">
        <v>87</v>
      </c>
      <c r="G356" s="75">
        <v>0</v>
      </c>
      <c r="H356" s="75">
        <v>0</v>
      </c>
      <c r="I356" s="75">
        <v>5</v>
      </c>
      <c r="J356" s="75">
        <v>0</v>
      </c>
      <c r="K356" s="75">
        <v>0</v>
      </c>
      <c r="L356" s="75">
        <v>0</v>
      </c>
      <c r="M356" s="75">
        <v>0</v>
      </c>
      <c r="N356" s="75">
        <v>0</v>
      </c>
    </row>
    <row r="357" spans="1:14">
      <c r="A357" s="75" t="s">
        <v>1004</v>
      </c>
      <c r="B357" s="75" t="s">
        <v>1139</v>
      </c>
      <c r="C357" s="76">
        <v>40208</v>
      </c>
      <c r="D357" s="75" t="s">
        <v>606</v>
      </c>
      <c r="E357" s="77" t="s">
        <v>38</v>
      </c>
      <c r="F357" s="75">
        <v>90</v>
      </c>
      <c r="G357" s="75">
        <v>1</v>
      </c>
      <c r="H357" s="75">
        <v>0</v>
      </c>
      <c r="I357" s="75">
        <v>2</v>
      </c>
      <c r="J357" s="75">
        <v>1</v>
      </c>
      <c r="K357" s="75">
        <v>2</v>
      </c>
      <c r="L357" s="75">
        <v>4</v>
      </c>
      <c r="M357" s="75">
        <v>0</v>
      </c>
      <c r="N357" s="75">
        <v>0</v>
      </c>
    </row>
    <row r="358" spans="1:14">
      <c r="A358" s="75" t="s">
        <v>1004</v>
      </c>
      <c r="B358" s="75" t="s">
        <v>1013</v>
      </c>
      <c r="C358" s="76">
        <v>40211</v>
      </c>
      <c r="D358" s="75" t="s">
        <v>606</v>
      </c>
      <c r="E358" s="77" t="s">
        <v>22</v>
      </c>
      <c r="F358" s="75">
        <v>81</v>
      </c>
      <c r="G358" s="75">
        <v>0</v>
      </c>
      <c r="H358" s="75">
        <v>0</v>
      </c>
      <c r="I358" s="75">
        <v>2</v>
      </c>
      <c r="J358" s="75">
        <v>1</v>
      </c>
      <c r="K358" s="75">
        <v>0</v>
      </c>
      <c r="L358" s="75">
        <v>1</v>
      </c>
      <c r="M358" s="75">
        <v>0</v>
      </c>
      <c r="N358" s="75">
        <v>0</v>
      </c>
    </row>
    <row r="359" spans="1:14">
      <c r="A359" s="75" t="s">
        <v>1004</v>
      </c>
      <c r="B359" s="75" t="s">
        <v>169</v>
      </c>
      <c r="C359" s="76">
        <v>40216</v>
      </c>
      <c r="D359" s="75" t="s">
        <v>606</v>
      </c>
      <c r="E359" s="77" t="s">
        <v>19</v>
      </c>
      <c r="F359" s="75">
        <v>86</v>
      </c>
      <c r="G359" s="75">
        <v>0</v>
      </c>
      <c r="H359" s="75">
        <v>0</v>
      </c>
      <c r="I359" s="75">
        <v>2</v>
      </c>
      <c r="J359" s="75">
        <v>1</v>
      </c>
      <c r="K359" s="75">
        <v>1</v>
      </c>
      <c r="L359" s="75">
        <v>2</v>
      </c>
      <c r="M359" s="75">
        <v>0</v>
      </c>
      <c r="N359" s="75">
        <v>0</v>
      </c>
    </row>
    <row r="360" spans="1:14">
      <c r="A360" s="75" t="s">
        <v>1004</v>
      </c>
      <c r="B360" s="75" t="s">
        <v>618</v>
      </c>
      <c r="C360" s="76">
        <v>40219</v>
      </c>
      <c r="D360" s="75" t="s">
        <v>606</v>
      </c>
      <c r="E360" s="77" t="s">
        <v>85</v>
      </c>
      <c r="F360" s="75">
        <v>66</v>
      </c>
      <c r="G360" s="75">
        <v>0</v>
      </c>
      <c r="H360" s="75">
        <v>0</v>
      </c>
      <c r="I360" s="75">
        <v>2</v>
      </c>
      <c r="J360" s="75">
        <v>0</v>
      </c>
      <c r="K360" s="75">
        <v>2</v>
      </c>
      <c r="L360" s="75">
        <v>1</v>
      </c>
      <c r="M360" s="75">
        <v>0</v>
      </c>
      <c r="N360" s="75">
        <v>0</v>
      </c>
    </row>
    <row r="361" spans="1:14">
      <c r="A361" s="75" t="s">
        <v>1004</v>
      </c>
      <c r="B361" s="75" t="s">
        <v>622</v>
      </c>
      <c r="C361" s="76">
        <v>40229</v>
      </c>
      <c r="D361" s="75" t="s">
        <v>606</v>
      </c>
      <c r="E361" s="77" t="s">
        <v>82</v>
      </c>
      <c r="F361" s="75">
        <v>90</v>
      </c>
      <c r="G361" s="75">
        <v>0</v>
      </c>
      <c r="H361" s="75">
        <v>0</v>
      </c>
      <c r="I361" s="75">
        <v>1</v>
      </c>
      <c r="J361" s="75">
        <v>0</v>
      </c>
      <c r="K361" s="75">
        <v>1</v>
      </c>
      <c r="L361" s="75">
        <v>0</v>
      </c>
      <c r="M361" s="75">
        <v>0</v>
      </c>
      <c r="N361" s="75">
        <v>0</v>
      </c>
    </row>
    <row r="362" spans="1:14">
      <c r="A362" s="75" t="s">
        <v>1004</v>
      </c>
      <c r="B362" s="75" t="s">
        <v>243</v>
      </c>
      <c r="C362" s="76">
        <v>40233</v>
      </c>
      <c r="D362" s="75" t="s">
        <v>151</v>
      </c>
      <c r="E362" s="77" t="s">
        <v>85</v>
      </c>
      <c r="F362" s="75">
        <v>90</v>
      </c>
      <c r="G362" s="75">
        <v>0</v>
      </c>
      <c r="H362" s="75">
        <v>0</v>
      </c>
      <c r="I362" s="75">
        <v>1</v>
      </c>
      <c r="J362" s="75">
        <v>0</v>
      </c>
      <c r="K362" s="75">
        <v>0</v>
      </c>
      <c r="L362" s="75">
        <v>1</v>
      </c>
      <c r="M362" s="75">
        <v>0</v>
      </c>
      <c r="N362" s="75">
        <v>0</v>
      </c>
    </row>
    <row r="363" spans="1:14">
      <c r="A363" s="75" t="s">
        <v>1004</v>
      </c>
      <c r="B363" s="75" t="s">
        <v>616</v>
      </c>
      <c r="C363" s="76">
        <v>40236</v>
      </c>
      <c r="D363" s="75" t="s">
        <v>606</v>
      </c>
      <c r="E363" s="77" t="s">
        <v>579</v>
      </c>
      <c r="F363" s="75">
        <v>90</v>
      </c>
      <c r="G363" s="75">
        <v>0</v>
      </c>
      <c r="H363" s="75">
        <v>0</v>
      </c>
      <c r="I363" s="75">
        <v>4</v>
      </c>
      <c r="J363" s="75">
        <v>3</v>
      </c>
      <c r="K363" s="75">
        <v>0</v>
      </c>
      <c r="L363" s="75">
        <v>5</v>
      </c>
      <c r="M363" s="75">
        <v>0</v>
      </c>
      <c r="N363" s="75">
        <v>0</v>
      </c>
    </row>
    <row r="364" spans="1:14">
      <c r="A364" s="75" t="s">
        <v>756</v>
      </c>
      <c r="B364" s="75" t="s">
        <v>718</v>
      </c>
      <c r="C364" s="76">
        <v>40240</v>
      </c>
      <c r="D364" s="75" t="s">
        <v>78</v>
      </c>
      <c r="E364" s="77" t="s">
        <v>135</v>
      </c>
      <c r="F364" s="75">
        <v>76</v>
      </c>
      <c r="G364" s="75">
        <v>0</v>
      </c>
      <c r="H364" s="75">
        <v>0</v>
      </c>
      <c r="I364" s="75">
        <v>2</v>
      </c>
      <c r="J364" s="75">
        <v>1</v>
      </c>
      <c r="K364" s="75">
        <v>2</v>
      </c>
      <c r="L364" s="75">
        <v>0</v>
      </c>
      <c r="M364" s="75">
        <v>0</v>
      </c>
      <c r="N364" s="75">
        <v>0</v>
      </c>
    </row>
    <row r="365" spans="1:14">
      <c r="A365" s="75" t="s">
        <v>1004</v>
      </c>
      <c r="B365" s="75" t="s">
        <v>694</v>
      </c>
      <c r="C365" s="76">
        <v>40244</v>
      </c>
      <c r="D365" s="75" t="s">
        <v>604</v>
      </c>
      <c r="E365" s="77" t="s">
        <v>19</v>
      </c>
      <c r="F365" s="75">
        <v>90</v>
      </c>
      <c r="G365" s="75">
        <v>0</v>
      </c>
      <c r="H365" s="75">
        <v>0</v>
      </c>
      <c r="I365" s="75">
        <v>5</v>
      </c>
      <c r="J365" s="75">
        <v>2</v>
      </c>
      <c r="K365" s="75">
        <v>0</v>
      </c>
      <c r="L365" s="75">
        <v>0</v>
      </c>
      <c r="M365" s="75">
        <v>0</v>
      </c>
      <c r="N365" s="75">
        <v>0</v>
      </c>
    </row>
    <row r="366" spans="1:14">
      <c r="A366" s="75" t="s">
        <v>1004</v>
      </c>
      <c r="B366" s="75" t="s">
        <v>658</v>
      </c>
      <c r="C366" s="76">
        <v>40250</v>
      </c>
      <c r="D366" s="75" t="s">
        <v>606</v>
      </c>
      <c r="E366" s="77" t="s">
        <v>103</v>
      </c>
      <c r="F366" s="75">
        <v>65</v>
      </c>
      <c r="G366" s="75">
        <v>0</v>
      </c>
      <c r="H366" s="75">
        <v>0</v>
      </c>
      <c r="I366" s="75">
        <v>1</v>
      </c>
      <c r="J366" s="75">
        <v>1</v>
      </c>
      <c r="K366" s="75">
        <v>0</v>
      </c>
      <c r="L366" s="75">
        <v>1</v>
      </c>
      <c r="M366" s="75">
        <v>0</v>
      </c>
      <c r="N366" s="75">
        <v>0</v>
      </c>
    </row>
    <row r="367" spans="1:14">
      <c r="A367" s="75" t="s">
        <v>1004</v>
      </c>
      <c r="B367" s="75" t="s">
        <v>264</v>
      </c>
      <c r="C367" s="76">
        <v>40253</v>
      </c>
      <c r="D367" s="75" t="s">
        <v>151</v>
      </c>
      <c r="E367" s="77" t="s">
        <v>64</v>
      </c>
      <c r="F367" s="75">
        <v>90</v>
      </c>
      <c r="G367" s="75">
        <v>0</v>
      </c>
      <c r="H367" s="75">
        <v>0</v>
      </c>
      <c r="I367" s="75">
        <v>1</v>
      </c>
      <c r="J367" s="75">
        <v>1</v>
      </c>
      <c r="K367" s="75">
        <v>0</v>
      </c>
      <c r="L367" s="75">
        <v>0</v>
      </c>
      <c r="M367" s="75">
        <v>0</v>
      </c>
      <c r="N367" s="75">
        <v>0</v>
      </c>
    </row>
    <row r="368" spans="1:14">
      <c r="A368" s="75" t="s">
        <v>1004</v>
      </c>
      <c r="B368" s="75" t="s">
        <v>650</v>
      </c>
      <c r="C368" s="76">
        <v>40258</v>
      </c>
      <c r="D368" s="75" t="s">
        <v>606</v>
      </c>
      <c r="E368" s="77" t="s">
        <v>22</v>
      </c>
      <c r="F368" s="75">
        <v>90</v>
      </c>
      <c r="G368" s="75">
        <v>0</v>
      </c>
      <c r="H368" s="75">
        <v>1</v>
      </c>
      <c r="I368" s="75">
        <v>2</v>
      </c>
      <c r="J368" s="75">
        <v>1</v>
      </c>
      <c r="K368" s="75">
        <v>0</v>
      </c>
      <c r="L368" s="75">
        <v>1</v>
      </c>
      <c r="M368" s="75">
        <v>0</v>
      </c>
      <c r="N368" s="75">
        <v>0</v>
      </c>
    </row>
    <row r="369" spans="1:14">
      <c r="A369" s="75" t="s">
        <v>1004</v>
      </c>
      <c r="B369" s="75" t="s">
        <v>253</v>
      </c>
      <c r="C369" s="76">
        <v>40261</v>
      </c>
      <c r="D369" s="75" t="s">
        <v>606</v>
      </c>
      <c r="E369" s="77" t="s">
        <v>277</v>
      </c>
      <c r="F369" s="75">
        <v>0</v>
      </c>
      <c r="G369" s="75"/>
      <c r="H369" s="75"/>
      <c r="I369" s="75"/>
      <c r="J369" s="75"/>
      <c r="K369" s="75"/>
      <c r="L369" s="75"/>
      <c r="M369" s="75"/>
      <c r="N369" s="75"/>
    </row>
    <row r="370" spans="1:14">
      <c r="A370" s="75" t="s">
        <v>1004</v>
      </c>
      <c r="B370" s="75" t="s">
        <v>625</v>
      </c>
      <c r="C370" s="76">
        <v>40264</v>
      </c>
      <c r="D370" s="75" t="s">
        <v>606</v>
      </c>
      <c r="E370" s="77" t="s">
        <v>537</v>
      </c>
      <c r="F370" s="75">
        <v>90</v>
      </c>
      <c r="G370" s="75">
        <v>0</v>
      </c>
      <c r="H370" s="75">
        <v>1</v>
      </c>
      <c r="I370" s="75">
        <v>3</v>
      </c>
      <c r="J370" s="75">
        <v>2</v>
      </c>
      <c r="K370" s="75">
        <v>0</v>
      </c>
      <c r="L370" s="75">
        <v>0</v>
      </c>
      <c r="M370" s="75">
        <v>0</v>
      </c>
      <c r="N370" s="75">
        <v>0</v>
      </c>
    </row>
    <row r="371" spans="1:14">
      <c r="A371" s="75" t="s">
        <v>1004</v>
      </c>
      <c r="B371" s="75" t="s">
        <v>281</v>
      </c>
      <c r="C371" s="76">
        <v>40271</v>
      </c>
      <c r="D371" s="75" t="s">
        <v>606</v>
      </c>
      <c r="E371" s="77" t="s">
        <v>38</v>
      </c>
      <c r="F371" s="75">
        <v>69</v>
      </c>
      <c r="G371" s="75">
        <v>0</v>
      </c>
      <c r="H371" s="75">
        <v>0</v>
      </c>
      <c r="I371" s="75">
        <v>1</v>
      </c>
      <c r="J371" s="75">
        <v>0</v>
      </c>
      <c r="K371" s="75">
        <v>0</v>
      </c>
      <c r="L371" s="75">
        <v>2</v>
      </c>
      <c r="M371" s="75">
        <v>0</v>
      </c>
      <c r="N371" s="75">
        <v>0</v>
      </c>
    </row>
    <row r="372" spans="1:14">
      <c r="A372" s="75" t="s">
        <v>1004</v>
      </c>
      <c r="B372" s="75" t="s">
        <v>605</v>
      </c>
      <c r="C372" s="76">
        <v>40278</v>
      </c>
      <c r="D372" s="75" t="s">
        <v>604</v>
      </c>
      <c r="E372" s="77" t="s">
        <v>67</v>
      </c>
      <c r="F372" s="75">
        <f>90-79</f>
        <v>11</v>
      </c>
      <c r="G372" s="75">
        <v>0</v>
      </c>
      <c r="H372" s="75">
        <v>0</v>
      </c>
      <c r="I372" s="75">
        <v>0</v>
      </c>
      <c r="J372" s="75">
        <v>0</v>
      </c>
      <c r="K372" s="75">
        <v>0</v>
      </c>
      <c r="L372" s="75">
        <v>0</v>
      </c>
      <c r="M372" s="75">
        <v>0</v>
      </c>
      <c r="N372" s="75">
        <v>0</v>
      </c>
    </row>
    <row r="373" spans="1:14">
      <c r="A373" s="75" t="s">
        <v>1004</v>
      </c>
      <c r="B373" s="75" t="s">
        <v>637</v>
      </c>
      <c r="C373" s="76">
        <v>40281</v>
      </c>
      <c r="D373" s="75" t="s">
        <v>606</v>
      </c>
      <c r="E373" s="77" t="s">
        <v>31</v>
      </c>
      <c r="F373" s="75">
        <v>66</v>
      </c>
      <c r="G373" s="75">
        <v>1</v>
      </c>
      <c r="H373" s="75">
        <v>0</v>
      </c>
      <c r="I373" s="75">
        <v>2</v>
      </c>
      <c r="J373" s="75">
        <v>1</v>
      </c>
      <c r="K373" s="75">
        <v>0</v>
      </c>
      <c r="L373" s="75">
        <v>2</v>
      </c>
      <c r="M373" s="75">
        <v>0</v>
      </c>
      <c r="N373" s="75">
        <v>0</v>
      </c>
    </row>
    <row r="374" spans="1:14">
      <c r="A374" s="75" t="s">
        <v>1004</v>
      </c>
      <c r="B374" s="75" t="s">
        <v>624</v>
      </c>
      <c r="C374" s="76">
        <v>40285</v>
      </c>
      <c r="D374" s="75" t="s">
        <v>606</v>
      </c>
      <c r="E374" s="77" t="s">
        <v>85</v>
      </c>
      <c r="F374" s="75">
        <f>90-45</f>
        <v>45</v>
      </c>
      <c r="G374" s="75">
        <v>0</v>
      </c>
      <c r="H374" s="75">
        <v>0</v>
      </c>
      <c r="I374" s="75">
        <v>1</v>
      </c>
      <c r="J374" s="75">
        <v>0</v>
      </c>
      <c r="K374" s="75">
        <v>1</v>
      </c>
      <c r="L374" s="75">
        <v>0</v>
      </c>
      <c r="M374" s="75">
        <v>0</v>
      </c>
      <c r="N374" s="75">
        <v>0</v>
      </c>
    </row>
    <row r="375" spans="1:14">
      <c r="A375" s="75" t="s">
        <v>1004</v>
      </c>
      <c r="B375" s="75" t="s">
        <v>694</v>
      </c>
      <c r="C375" s="76">
        <v>40293</v>
      </c>
      <c r="D375" s="75" t="s">
        <v>606</v>
      </c>
      <c r="E375" s="77" t="s">
        <v>525</v>
      </c>
      <c r="F375" s="75">
        <v>78</v>
      </c>
      <c r="G375" s="75">
        <v>0</v>
      </c>
      <c r="H375" s="75">
        <v>0</v>
      </c>
      <c r="I375" s="75">
        <v>5</v>
      </c>
      <c r="J375" s="75">
        <v>0</v>
      </c>
      <c r="K375" s="75">
        <v>1</v>
      </c>
      <c r="L375" s="75">
        <v>0</v>
      </c>
      <c r="M375" s="75">
        <v>0</v>
      </c>
      <c r="N375" s="75">
        <v>0</v>
      </c>
    </row>
    <row r="376" spans="1:14">
      <c r="A376" s="75" t="s">
        <v>1004</v>
      </c>
      <c r="B376" s="75" t="s">
        <v>196</v>
      </c>
      <c r="C376" s="76">
        <v>40300</v>
      </c>
      <c r="D376" s="75" t="s">
        <v>606</v>
      </c>
      <c r="E376" s="77" t="s">
        <v>82</v>
      </c>
      <c r="F376" s="75">
        <v>90</v>
      </c>
      <c r="G376" s="75">
        <v>0</v>
      </c>
      <c r="H376" s="75">
        <v>1</v>
      </c>
      <c r="I376" s="75">
        <v>4</v>
      </c>
      <c r="J376" s="75">
        <v>4</v>
      </c>
      <c r="K376" s="75">
        <v>0</v>
      </c>
      <c r="L376" s="75">
        <v>1</v>
      </c>
      <c r="M376" s="75">
        <v>0</v>
      </c>
      <c r="N376" s="75">
        <v>0</v>
      </c>
    </row>
    <row r="377" spans="1:14">
      <c r="A377" s="75" t="s">
        <v>1004</v>
      </c>
      <c r="B377" s="75" t="s">
        <v>660</v>
      </c>
      <c r="C377" s="76">
        <v>40307</v>
      </c>
      <c r="D377" s="75" t="s">
        <v>606</v>
      </c>
      <c r="E377" s="77" t="s">
        <v>137</v>
      </c>
      <c r="F377" s="75">
        <v>90</v>
      </c>
      <c r="G377" s="75">
        <v>2</v>
      </c>
      <c r="H377" s="75">
        <v>0</v>
      </c>
      <c r="I377" s="75">
        <v>3</v>
      </c>
      <c r="J377" s="75">
        <v>2</v>
      </c>
      <c r="K377" s="75">
        <v>1</v>
      </c>
      <c r="L377" s="75">
        <v>0</v>
      </c>
      <c r="M377" s="75">
        <v>0</v>
      </c>
      <c r="N377" s="75">
        <v>0</v>
      </c>
    </row>
    <row r="378" spans="1:14">
      <c r="A378" s="75" t="s">
        <v>1004</v>
      </c>
      <c r="B378" s="75" t="s">
        <v>629</v>
      </c>
      <c r="C378" s="76">
        <v>40313</v>
      </c>
      <c r="D378" s="75" t="s">
        <v>604</v>
      </c>
      <c r="E378" s="77" t="s">
        <v>31</v>
      </c>
      <c r="F378" s="75">
        <v>89</v>
      </c>
      <c r="G378" s="75">
        <v>0</v>
      </c>
      <c r="H378" s="75">
        <v>0</v>
      </c>
      <c r="I378" s="75">
        <v>5</v>
      </c>
      <c r="J378" s="75">
        <v>4</v>
      </c>
      <c r="K378" s="75">
        <v>0</v>
      </c>
      <c r="L378" s="75">
        <v>2</v>
      </c>
      <c r="M378" s="75">
        <v>0</v>
      </c>
      <c r="N378" s="75">
        <v>0</v>
      </c>
    </row>
    <row r="379" spans="1:14">
      <c r="A379" s="75" t="s">
        <v>756</v>
      </c>
      <c r="B379" s="75" t="s">
        <v>782</v>
      </c>
      <c r="C379" s="76">
        <v>40324</v>
      </c>
      <c r="D379" s="75" t="s">
        <v>78</v>
      </c>
      <c r="E379" s="77" t="s">
        <v>63</v>
      </c>
      <c r="F379" s="75">
        <v>45</v>
      </c>
      <c r="G379" s="75">
        <v>0</v>
      </c>
      <c r="H379" s="75">
        <v>0</v>
      </c>
      <c r="I379" s="75">
        <v>1</v>
      </c>
      <c r="J379" s="75">
        <v>0</v>
      </c>
      <c r="K379" s="75">
        <v>1</v>
      </c>
      <c r="L379" s="75">
        <v>0</v>
      </c>
      <c r="M379" s="75">
        <v>0</v>
      </c>
      <c r="N379" s="75">
        <v>0</v>
      </c>
    </row>
    <row r="380" spans="1:14">
      <c r="A380" s="75" t="s">
        <v>756</v>
      </c>
      <c r="B380" s="75" t="s">
        <v>862</v>
      </c>
      <c r="C380" s="76">
        <v>40328</v>
      </c>
      <c r="D380" s="75" t="s">
        <v>78</v>
      </c>
      <c r="E380" s="77" t="s">
        <v>22</v>
      </c>
      <c r="F380" s="75">
        <v>62</v>
      </c>
      <c r="G380" s="75">
        <v>0</v>
      </c>
      <c r="H380" s="75">
        <v>0</v>
      </c>
      <c r="I380" s="75">
        <v>1</v>
      </c>
      <c r="J380" s="75">
        <v>0</v>
      </c>
      <c r="K380" s="75">
        <v>0</v>
      </c>
      <c r="L380" s="75">
        <v>0</v>
      </c>
      <c r="M380" s="75">
        <v>0</v>
      </c>
      <c r="N380" s="75">
        <v>0</v>
      </c>
    </row>
    <row r="381" spans="1:14">
      <c r="A381" s="75" t="s">
        <v>756</v>
      </c>
      <c r="B381" s="75" t="s">
        <v>92</v>
      </c>
      <c r="C381" s="76">
        <v>40333</v>
      </c>
      <c r="D381" s="75" t="s">
        <v>78</v>
      </c>
      <c r="E381" s="77" t="s">
        <v>64</v>
      </c>
      <c r="F381" s="75">
        <v>62</v>
      </c>
      <c r="G381" s="75">
        <v>0</v>
      </c>
      <c r="H381" s="75">
        <v>0</v>
      </c>
      <c r="I381" s="75">
        <v>1</v>
      </c>
      <c r="J381" s="75">
        <v>0</v>
      </c>
      <c r="K381" s="75">
        <v>0</v>
      </c>
      <c r="L381" s="75">
        <v>0</v>
      </c>
      <c r="M381" s="75">
        <v>0</v>
      </c>
      <c r="N381" s="75">
        <v>0</v>
      </c>
    </row>
    <row r="382" spans="1:14">
      <c r="A382" s="75" t="s">
        <v>756</v>
      </c>
      <c r="B382" s="75" t="s">
        <v>1030</v>
      </c>
      <c r="C382" s="76">
        <v>40340</v>
      </c>
      <c r="D382" s="75" t="s">
        <v>89</v>
      </c>
      <c r="E382" s="77" t="s">
        <v>33</v>
      </c>
      <c r="F382" s="75">
        <v>71</v>
      </c>
      <c r="G382" s="75">
        <v>0</v>
      </c>
      <c r="H382" s="75">
        <v>0</v>
      </c>
      <c r="I382" s="75">
        <v>5</v>
      </c>
      <c r="J382" s="75">
        <v>1</v>
      </c>
      <c r="K382" s="75">
        <v>1</v>
      </c>
      <c r="L382" s="75">
        <v>0</v>
      </c>
      <c r="M382" s="75">
        <v>0</v>
      </c>
      <c r="N382" s="75">
        <v>0</v>
      </c>
    </row>
    <row r="383" spans="1:14">
      <c r="A383" s="75" t="s">
        <v>756</v>
      </c>
      <c r="B383" s="75" t="s">
        <v>463</v>
      </c>
      <c r="C383" s="76">
        <v>40346</v>
      </c>
      <c r="D383" s="75" t="s">
        <v>89</v>
      </c>
      <c r="E383" s="77" t="s">
        <v>135</v>
      </c>
      <c r="F383" s="75">
        <v>45</v>
      </c>
      <c r="G383" s="75">
        <v>0</v>
      </c>
      <c r="H383" s="75">
        <v>0</v>
      </c>
      <c r="I383" s="75">
        <v>4</v>
      </c>
      <c r="J383" s="75">
        <v>1</v>
      </c>
      <c r="K383" s="75">
        <v>1</v>
      </c>
      <c r="L383" s="75">
        <v>0</v>
      </c>
      <c r="M383" s="75">
        <v>0</v>
      </c>
      <c r="N383" s="75">
        <v>0</v>
      </c>
    </row>
    <row r="384" spans="1:14">
      <c r="A384" s="75" t="s">
        <v>1004</v>
      </c>
      <c r="B384" s="75" t="s">
        <v>284</v>
      </c>
      <c r="C384" s="76">
        <v>40398</v>
      </c>
      <c r="D384" s="75" t="s">
        <v>764</v>
      </c>
      <c r="E384" s="77" t="s">
        <v>425</v>
      </c>
      <c r="F384" s="75">
        <v>59</v>
      </c>
      <c r="G384" s="75">
        <v>0</v>
      </c>
      <c r="H384" s="75">
        <v>0</v>
      </c>
      <c r="I384" s="75">
        <v>0</v>
      </c>
      <c r="J384" s="75">
        <v>0</v>
      </c>
      <c r="K384" s="75">
        <v>0</v>
      </c>
      <c r="L384" s="75">
        <v>0</v>
      </c>
      <c r="M384" s="75">
        <v>0</v>
      </c>
      <c r="N384" s="75">
        <v>0</v>
      </c>
    </row>
    <row r="385" spans="1:14">
      <c r="A385" s="75" t="s">
        <v>1004</v>
      </c>
      <c r="B385" s="75" t="s">
        <v>638</v>
      </c>
      <c r="C385" s="76">
        <v>40404</v>
      </c>
      <c r="D385" s="75" t="s">
        <v>606</v>
      </c>
      <c r="E385" s="77" t="s">
        <v>374</v>
      </c>
      <c r="F385" s="75">
        <v>90</v>
      </c>
      <c r="G385" s="75">
        <v>0</v>
      </c>
      <c r="H385" s="75">
        <v>1</v>
      </c>
      <c r="I385" s="75">
        <v>3</v>
      </c>
      <c r="J385" s="75">
        <v>2</v>
      </c>
      <c r="K385" s="75">
        <v>1</v>
      </c>
      <c r="L385" s="75">
        <v>1</v>
      </c>
      <c r="M385" s="75">
        <v>0</v>
      </c>
      <c r="N385" s="75">
        <v>0</v>
      </c>
    </row>
    <row r="386" spans="1:14">
      <c r="A386" s="75" t="s">
        <v>1004</v>
      </c>
      <c r="B386" s="75" t="s">
        <v>659</v>
      </c>
      <c r="C386" s="76">
        <v>40411</v>
      </c>
      <c r="D386" s="75" t="s">
        <v>606</v>
      </c>
      <c r="E386" s="77" t="s">
        <v>192</v>
      </c>
      <c r="F386" s="75">
        <v>90</v>
      </c>
      <c r="G386" s="75">
        <v>2</v>
      </c>
      <c r="H386" s="75">
        <v>0</v>
      </c>
      <c r="I386" s="75">
        <v>2</v>
      </c>
      <c r="J386" s="75">
        <v>2</v>
      </c>
      <c r="K386" s="75">
        <v>2</v>
      </c>
      <c r="L386" s="75">
        <v>2</v>
      </c>
      <c r="M386" s="75">
        <v>0</v>
      </c>
      <c r="N386" s="75">
        <v>0</v>
      </c>
    </row>
    <row r="387" spans="1:14">
      <c r="A387" s="75" t="s">
        <v>1004</v>
      </c>
      <c r="B387" s="75" t="s">
        <v>694</v>
      </c>
      <c r="C387" s="76">
        <v>40418</v>
      </c>
      <c r="D387" s="75" t="s">
        <v>606</v>
      </c>
      <c r="E387" s="77" t="s">
        <v>19</v>
      </c>
      <c r="F387" s="75">
        <v>80</v>
      </c>
      <c r="G387" s="75">
        <v>0</v>
      </c>
      <c r="H387" s="75">
        <v>0</v>
      </c>
      <c r="I387" s="75">
        <v>2</v>
      </c>
      <c r="J387" s="75">
        <v>0</v>
      </c>
      <c r="K387" s="75">
        <v>0</v>
      </c>
      <c r="L387" s="75">
        <v>3</v>
      </c>
      <c r="M387" s="75">
        <v>0</v>
      </c>
      <c r="N387" s="75">
        <v>0</v>
      </c>
    </row>
    <row r="388" spans="1:14">
      <c r="A388" s="75" t="s">
        <v>1004</v>
      </c>
      <c r="B388" s="75" t="s">
        <v>662</v>
      </c>
      <c r="C388" s="76">
        <v>40432</v>
      </c>
      <c r="D388" s="75" t="s">
        <v>606</v>
      </c>
      <c r="E388" s="77" t="s">
        <v>107</v>
      </c>
      <c r="F388" s="75">
        <v>75</v>
      </c>
      <c r="G388" s="75">
        <v>0</v>
      </c>
      <c r="H388" s="75">
        <v>0</v>
      </c>
      <c r="I388" s="75">
        <v>0</v>
      </c>
      <c r="J388" s="75">
        <v>0</v>
      </c>
      <c r="K388" s="75">
        <v>0</v>
      </c>
      <c r="L388" s="75">
        <v>3</v>
      </c>
      <c r="M388" s="75">
        <v>0</v>
      </c>
      <c r="N388" s="75">
        <v>0</v>
      </c>
    </row>
    <row r="389" spans="1:14">
      <c r="A389" s="75" t="s">
        <v>1004</v>
      </c>
      <c r="B389" s="75" t="s">
        <v>1244</v>
      </c>
      <c r="C389" s="76">
        <v>40436</v>
      </c>
      <c r="D389" s="75" t="s">
        <v>151</v>
      </c>
      <c r="E389" s="77" t="s">
        <v>154</v>
      </c>
      <c r="F389" s="75">
        <v>90</v>
      </c>
      <c r="G389" s="75">
        <v>2</v>
      </c>
      <c r="H389" s="75">
        <v>1</v>
      </c>
      <c r="I389" s="75">
        <v>3</v>
      </c>
      <c r="J389" s="75">
        <v>2</v>
      </c>
      <c r="K389" s="75">
        <v>0</v>
      </c>
      <c r="L389" s="75">
        <v>2</v>
      </c>
      <c r="M389" s="75">
        <v>0</v>
      </c>
      <c r="N389" s="75">
        <v>0</v>
      </c>
    </row>
    <row r="390" spans="1:14">
      <c r="A390" s="75" t="s">
        <v>1004</v>
      </c>
      <c r="B390" s="75" t="s">
        <v>1112</v>
      </c>
      <c r="C390" s="76">
        <v>40440</v>
      </c>
      <c r="D390" s="75" t="s">
        <v>606</v>
      </c>
      <c r="E390" s="77" t="s">
        <v>51</v>
      </c>
      <c r="F390" s="75">
        <v>0</v>
      </c>
      <c r="G390" s="75"/>
      <c r="H390" s="75"/>
      <c r="I390" s="75"/>
      <c r="J390" s="75"/>
      <c r="K390" s="75"/>
      <c r="L390" s="75"/>
      <c r="M390" s="75"/>
      <c r="N390" s="75"/>
    </row>
    <row r="391" spans="1:14">
      <c r="A391" s="75" t="s">
        <v>1004</v>
      </c>
      <c r="B391" s="75" t="s">
        <v>639</v>
      </c>
      <c r="C391" s="76">
        <v>40443</v>
      </c>
      <c r="D391" s="75" t="s">
        <v>627</v>
      </c>
      <c r="E391" s="77" t="s">
        <v>531</v>
      </c>
      <c r="F391" s="75">
        <v>90</v>
      </c>
      <c r="G391" s="75">
        <v>2</v>
      </c>
      <c r="H391" s="75">
        <v>0</v>
      </c>
      <c r="I391" s="75">
        <v>1</v>
      </c>
      <c r="J391" s="75">
        <v>1</v>
      </c>
      <c r="K391" s="75">
        <v>0</v>
      </c>
      <c r="L391" s="75">
        <v>0</v>
      </c>
      <c r="M391" s="75">
        <v>0</v>
      </c>
      <c r="N391" s="75">
        <v>0</v>
      </c>
    </row>
    <row r="392" spans="1:14">
      <c r="A392" s="75" t="s">
        <v>1004</v>
      </c>
      <c r="B392" s="75" t="s">
        <v>611</v>
      </c>
      <c r="C392" s="76">
        <v>40446</v>
      </c>
      <c r="D392" s="75" t="s">
        <v>606</v>
      </c>
      <c r="E392" s="77" t="s">
        <v>17</v>
      </c>
      <c r="F392" s="75">
        <v>90</v>
      </c>
      <c r="G392" s="75">
        <v>0</v>
      </c>
      <c r="H392" s="75">
        <v>0</v>
      </c>
      <c r="I392" s="75">
        <v>2</v>
      </c>
      <c r="J392" s="75">
        <v>1</v>
      </c>
      <c r="K392" s="75">
        <v>0</v>
      </c>
      <c r="L392" s="75">
        <v>0</v>
      </c>
      <c r="M392" s="75">
        <v>0</v>
      </c>
      <c r="N392" s="75">
        <v>0</v>
      </c>
    </row>
    <row r="393" spans="1:14">
      <c r="A393" s="75" t="s">
        <v>1004</v>
      </c>
      <c r="B393" s="75" t="s">
        <v>43</v>
      </c>
      <c r="C393" s="76">
        <v>40449</v>
      </c>
      <c r="D393" s="75" t="s">
        <v>151</v>
      </c>
      <c r="E393" s="77" t="s">
        <v>19</v>
      </c>
      <c r="F393" s="75">
        <v>90</v>
      </c>
      <c r="G393" s="75">
        <v>1</v>
      </c>
      <c r="H393" s="75">
        <v>0</v>
      </c>
      <c r="I393" s="75">
        <v>5</v>
      </c>
      <c r="J393" s="75">
        <v>2</v>
      </c>
      <c r="K393" s="75">
        <v>0</v>
      </c>
      <c r="L393" s="75">
        <v>0</v>
      </c>
      <c r="M393" s="75">
        <v>0</v>
      </c>
      <c r="N393" s="75">
        <v>0</v>
      </c>
    </row>
    <row r="394" spans="1:14">
      <c r="A394" s="75" t="s">
        <v>1004</v>
      </c>
      <c r="B394" s="75" t="s">
        <v>169</v>
      </c>
      <c r="C394" s="76">
        <v>40454</v>
      </c>
      <c r="D394" s="75" t="s">
        <v>606</v>
      </c>
      <c r="E394" s="77" t="s">
        <v>19</v>
      </c>
      <c r="F394" s="75">
        <v>90</v>
      </c>
      <c r="G394" s="75">
        <v>0</v>
      </c>
      <c r="H394" s="75">
        <v>0</v>
      </c>
      <c r="I394" s="75">
        <v>4</v>
      </c>
      <c r="J394" s="75">
        <v>2</v>
      </c>
      <c r="K394" s="75">
        <v>0</v>
      </c>
      <c r="L394" s="75">
        <v>1</v>
      </c>
      <c r="M394" s="75">
        <v>0</v>
      </c>
      <c r="N394" s="75">
        <v>0</v>
      </c>
    </row>
    <row r="395" spans="1:14">
      <c r="A395" s="75" t="s">
        <v>1004</v>
      </c>
      <c r="B395" s="75" t="s">
        <v>605</v>
      </c>
      <c r="C395" s="76">
        <v>40467</v>
      </c>
      <c r="D395" s="75" t="s">
        <v>606</v>
      </c>
      <c r="E395" s="77" t="s">
        <v>33</v>
      </c>
      <c r="F395" s="75">
        <v>90</v>
      </c>
      <c r="G395" s="75">
        <v>0</v>
      </c>
      <c r="H395" s="75">
        <v>0</v>
      </c>
      <c r="I395" s="75">
        <v>5</v>
      </c>
      <c r="J395" s="75">
        <v>1</v>
      </c>
      <c r="K395" s="75">
        <v>1</v>
      </c>
      <c r="L395" s="75">
        <v>2</v>
      </c>
      <c r="M395" s="75">
        <v>0</v>
      </c>
      <c r="N395" s="75">
        <v>0</v>
      </c>
    </row>
    <row r="396" spans="1:14">
      <c r="A396" s="75" t="s">
        <v>1004</v>
      </c>
      <c r="B396" s="75" t="s">
        <v>953</v>
      </c>
      <c r="C396" s="76">
        <v>40470</v>
      </c>
      <c r="D396" s="75" t="s">
        <v>151</v>
      </c>
      <c r="E396" s="77" t="s">
        <v>82</v>
      </c>
      <c r="F396" s="75">
        <v>90</v>
      </c>
      <c r="G396" s="75">
        <v>1</v>
      </c>
      <c r="H396" s="75">
        <v>0</v>
      </c>
      <c r="I396" s="75">
        <v>4</v>
      </c>
      <c r="J396" s="75">
        <v>2</v>
      </c>
      <c r="K396" s="75">
        <v>6</v>
      </c>
      <c r="L396" s="75">
        <v>0</v>
      </c>
      <c r="M396" s="75">
        <v>0</v>
      </c>
      <c r="N396" s="75">
        <v>0</v>
      </c>
    </row>
    <row r="397" spans="1:14">
      <c r="A397" s="75" t="s">
        <v>1004</v>
      </c>
      <c r="B397" s="75" t="s">
        <v>635</v>
      </c>
      <c r="C397" s="76">
        <v>40474</v>
      </c>
      <c r="D397" s="75" t="s">
        <v>606</v>
      </c>
      <c r="E397" s="77" t="s">
        <v>19</v>
      </c>
      <c r="F397" s="75">
        <v>90</v>
      </c>
      <c r="G397" s="75">
        <v>0</v>
      </c>
      <c r="H397" s="75">
        <v>0</v>
      </c>
      <c r="I397" s="75">
        <v>2</v>
      </c>
      <c r="J397" s="75">
        <v>0</v>
      </c>
      <c r="K397" s="75">
        <v>1</v>
      </c>
      <c r="L397" s="75">
        <v>1</v>
      </c>
      <c r="M397" s="75">
        <v>0</v>
      </c>
      <c r="N397" s="75">
        <v>0</v>
      </c>
    </row>
    <row r="398" spans="1:14">
      <c r="A398" s="75" t="s">
        <v>1004</v>
      </c>
      <c r="B398" s="75" t="s">
        <v>650</v>
      </c>
      <c r="C398" s="76">
        <v>40481</v>
      </c>
      <c r="D398" s="75" t="s">
        <v>606</v>
      </c>
      <c r="E398" s="77" t="s">
        <v>38</v>
      </c>
      <c r="F398" s="75">
        <v>90</v>
      </c>
      <c r="G398" s="75">
        <v>1</v>
      </c>
      <c r="H398" s="75">
        <v>0</v>
      </c>
      <c r="I398" s="75">
        <v>3</v>
      </c>
      <c r="J398" s="75">
        <v>1</v>
      </c>
      <c r="K398" s="75">
        <v>0</v>
      </c>
      <c r="L398" s="75">
        <v>1</v>
      </c>
      <c r="M398" s="75">
        <v>0</v>
      </c>
      <c r="N398" s="75">
        <v>0</v>
      </c>
    </row>
    <row r="399" spans="1:14">
      <c r="A399" s="75" t="s">
        <v>1004</v>
      </c>
      <c r="B399" s="75" t="s">
        <v>1074</v>
      </c>
      <c r="C399" s="76">
        <v>40485</v>
      </c>
      <c r="D399" s="75" t="s">
        <v>151</v>
      </c>
      <c r="E399" s="77" t="s">
        <v>103</v>
      </c>
      <c r="F399" s="75">
        <v>75</v>
      </c>
      <c r="G399" s="75">
        <v>1</v>
      </c>
      <c r="H399" s="75">
        <v>0</v>
      </c>
      <c r="I399" s="75">
        <v>4</v>
      </c>
      <c r="J399" s="75">
        <v>1</v>
      </c>
      <c r="K399" s="75">
        <v>1</v>
      </c>
      <c r="L399" s="75">
        <v>4</v>
      </c>
      <c r="M399" s="75">
        <v>0</v>
      </c>
      <c r="N399" s="75">
        <v>0</v>
      </c>
    </row>
    <row r="400" spans="1:14">
      <c r="A400" s="75" t="s">
        <v>1004</v>
      </c>
      <c r="B400" s="75" t="s">
        <v>196</v>
      </c>
      <c r="C400" s="76">
        <v>40489</v>
      </c>
      <c r="D400" s="75" t="s">
        <v>606</v>
      </c>
      <c r="E400" s="77" t="s">
        <v>158</v>
      </c>
      <c r="F400" s="75">
        <v>90</v>
      </c>
      <c r="G400" s="75">
        <v>0</v>
      </c>
      <c r="H400" s="75">
        <v>0</v>
      </c>
      <c r="I400" s="75">
        <v>2</v>
      </c>
      <c r="J400" s="75">
        <v>1</v>
      </c>
      <c r="K400" s="75">
        <v>1</v>
      </c>
      <c r="L400" s="75">
        <v>0</v>
      </c>
      <c r="M400" s="75">
        <v>0</v>
      </c>
      <c r="N400" s="75">
        <v>0</v>
      </c>
    </row>
    <row r="401" spans="1:14">
      <c r="A401" s="75" t="s">
        <v>1004</v>
      </c>
      <c r="B401" s="75" t="s">
        <v>657</v>
      </c>
      <c r="C401" s="76">
        <v>40496</v>
      </c>
      <c r="D401" s="75" t="s">
        <v>606</v>
      </c>
      <c r="E401" s="77" t="s">
        <v>209</v>
      </c>
      <c r="F401" s="75">
        <v>90</v>
      </c>
      <c r="G401" s="75">
        <v>0</v>
      </c>
      <c r="H401" s="75">
        <v>0</v>
      </c>
      <c r="I401" s="75">
        <v>3</v>
      </c>
      <c r="J401" s="75">
        <v>0</v>
      </c>
      <c r="K401" s="75">
        <v>1</v>
      </c>
      <c r="L401" s="75">
        <v>1</v>
      </c>
      <c r="M401" s="75">
        <v>0</v>
      </c>
      <c r="N401" s="75">
        <v>0</v>
      </c>
    </row>
    <row r="402" spans="1:14">
      <c r="A402" s="75" t="s">
        <v>1004</v>
      </c>
      <c r="B402" s="75" t="s">
        <v>609</v>
      </c>
      <c r="C402" s="76">
        <v>40502</v>
      </c>
      <c r="D402" s="75" t="s">
        <v>606</v>
      </c>
      <c r="E402" s="77" t="s">
        <v>17</v>
      </c>
      <c r="F402" s="75">
        <v>90</v>
      </c>
      <c r="G402" s="75">
        <v>0</v>
      </c>
      <c r="H402" s="75">
        <v>0</v>
      </c>
      <c r="I402" s="75">
        <v>3</v>
      </c>
      <c r="J402" s="75">
        <v>1</v>
      </c>
      <c r="K402" s="75">
        <v>1</v>
      </c>
      <c r="L402" s="75">
        <v>1</v>
      </c>
      <c r="M402" s="75">
        <v>0</v>
      </c>
      <c r="N402" s="75">
        <v>0</v>
      </c>
    </row>
    <row r="403" spans="1:14">
      <c r="A403" s="75" t="s">
        <v>1004</v>
      </c>
      <c r="B403" s="75" t="s">
        <v>1111</v>
      </c>
      <c r="C403" s="76">
        <v>40505</v>
      </c>
      <c r="D403" s="75" t="s">
        <v>151</v>
      </c>
      <c r="E403" s="77" t="s">
        <v>63</v>
      </c>
      <c r="F403" s="75">
        <f>90-73</f>
        <v>17</v>
      </c>
      <c r="G403" s="75">
        <v>0</v>
      </c>
      <c r="H403" s="75">
        <v>0</v>
      </c>
      <c r="I403" s="75">
        <v>0</v>
      </c>
      <c r="J403" s="75">
        <v>0</v>
      </c>
      <c r="K403" s="75">
        <v>0</v>
      </c>
      <c r="L403" s="75">
        <v>1</v>
      </c>
      <c r="M403" s="75">
        <v>0</v>
      </c>
      <c r="N403" s="75">
        <v>0</v>
      </c>
    </row>
    <row r="404" spans="1:14">
      <c r="A404" s="75" t="s">
        <v>1004</v>
      </c>
      <c r="B404" s="75" t="s">
        <v>636</v>
      </c>
      <c r="C404" s="76">
        <v>40510</v>
      </c>
      <c r="D404" s="75" t="s">
        <v>606</v>
      </c>
      <c r="E404" s="77" t="s">
        <v>22</v>
      </c>
      <c r="F404" s="75">
        <v>90</v>
      </c>
      <c r="G404" s="75">
        <v>0</v>
      </c>
      <c r="H404" s="75">
        <v>0</v>
      </c>
      <c r="I404" s="75">
        <v>2</v>
      </c>
      <c r="J404" s="75">
        <v>0</v>
      </c>
      <c r="K404" s="75">
        <v>0</v>
      </c>
      <c r="L404" s="75">
        <v>1</v>
      </c>
      <c r="M404" s="75">
        <v>0</v>
      </c>
      <c r="N404" s="75">
        <v>0</v>
      </c>
    </row>
    <row r="405" spans="1:14">
      <c r="A405" s="75" t="s">
        <v>1004</v>
      </c>
      <c r="B405" s="75" t="s">
        <v>623</v>
      </c>
      <c r="C405" s="76">
        <v>40516</v>
      </c>
      <c r="D405" s="75" t="s">
        <v>606</v>
      </c>
      <c r="E405" s="77" t="s">
        <v>22</v>
      </c>
      <c r="F405" s="75">
        <v>77</v>
      </c>
      <c r="G405" s="75">
        <v>0</v>
      </c>
      <c r="H405" s="75">
        <v>0</v>
      </c>
      <c r="I405" s="75">
        <v>2</v>
      </c>
      <c r="J405" s="75">
        <v>0</v>
      </c>
      <c r="K405" s="75">
        <v>0</v>
      </c>
      <c r="L405" s="75">
        <v>1</v>
      </c>
      <c r="M405" s="75">
        <v>0</v>
      </c>
      <c r="N405" s="75">
        <v>0</v>
      </c>
    </row>
    <row r="406" spans="1:14">
      <c r="A406" s="75" t="s">
        <v>1004</v>
      </c>
      <c r="B406" s="75" t="s">
        <v>624</v>
      </c>
      <c r="C406" s="76">
        <v>40524</v>
      </c>
      <c r="D406" s="75" t="s">
        <v>606</v>
      </c>
      <c r="E406" s="77" t="s">
        <v>22</v>
      </c>
      <c r="F406" s="75">
        <v>90</v>
      </c>
      <c r="G406" s="75">
        <v>0</v>
      </c>
      <c r="H406" s="75">
        <v>0</v>
      </c>
      <c r="I406" s="75">
        <v>2</v>
      </c>
      <c r="J406" s="75">
        <v>1</v>
      </c>
      <c r="K406" s="75">
        <v>0</v>
      </c>
      <c r="L406" s="75">
        <v>1</v>
      </c>
      <c r="M406" s="75">
        <v>0</v>
      </c>
      <c r="N406" s="75">
        <v>0</v>
      </c>
    </row>
    <row r="407" spans="1:14">
      <c r="A407" s="75" t="s">
        <v>1004</v>
      </c>
      <c r="B407" s="75" t="s">
        <v>637</v>
      </c>
      <c r="C407" s="76">
        <v>40541</v>
      </c>
      <c r="D407" s="75" t="s">
        <v>606</v>
      </c>
      <c r="E407" s="77" t="s">
        <v>31</v>
      </c>
      <c r="F407" s="75">
        <v>90</v>
      </c>
      <c r="G407" s="75">
        <v>0</v>
      </c>
      <c r="H407" s="75">
        <v>0</v>
      </c>
      <c r="I407" s="75">
        <v>0</v>
      </c>
      <c r="J407" s="75">
        <v>0</v>
      </c>
      <c r="K407" s="75">
        <v>0</v>
      </c>
      <c r="L407" s="75">
        <v>1</v>
      </c>
      <c r="M407" s="75">
        <v>0</v>
      </c>
      <c r="N407" s="75">
        <v>0</v>
      </c>
    </row>
    <row r="408" spans="1:14">
      <c r="A408" s="75" t="s">
        <v>1004</v>
      </c>
      <c r="B408" s="75" t="s">
        <v>625</v>
      </c>
      <c r="C408" s="76">
        <v>40545</v>
      </c>
      <c r="D408" s="75" t="s">
        <v>606</v>
      </c>
      <c r="E408" s="77" t="s">
        <v>131</v>
      </c>
      <c r="F408" s="75">
        <v>78</v>
      </c>
      <c r="G408" s="75">
        <v>0</v>
      </c>
      <c r="H408" s="75">
        <v>0</v>
      </c>
      <c r="I408" s="75">
        <v>0</v>
      </c>
      <c r="J408" s="75">
        <v>0</v>
      </c>
      <c r="K408" s="75">
        <v>2</v>
      </c>
      <c r="L408" s="75">
        <v>1</v>
      </c>
      <c r="M408" s="75">
        <v>0</v>
      </c>
      <c r="N408" s="75">
        <v>0</v>
      </c>
    </row>
    <row r="409" spans="1:14">
      <c r="A409" s="75" t="s">
        <v>1004</v>
      </c>
      <c r="B409" s="75" t="s">
        <v>622</v>
      </c>
      <c r="C409" s="76">
        <v>40548</v>
      </c>
      <c r="D409" s="75" t="s">
        <v>606</v>
      </c>
      <c r="E409" s="77" t="s">
        <v>17</v>
      </c>
      <c r="F409" s="75">
        <f>90-65</f>
        <v>25</v>
      </c>
      <c r="G409" s="75">
        <v>0</v>
      </c>
      <c r="H409" s="75">
        <v>0</v>
      </c>
      <c r="I409" s="75">
        <v>0</v>
      </c>
      <c r="J409" s="75">
        <v>0</v>
      </c>
      <c r="K409" s="75">
        <v>0</v>
      </c>
      <c r="L409" s="75">
        <v>1</v>
      </c>
      <c r="M409" s="75">
        <v>0</v>
      </c>
      <c r="N409" s="75">
        <v>0</v>
      </c>
    </row>
    <row r="410" spans="1:14">
      <c r="A410" s="75" t="s">
        <v>1004</v>
      </c>
      <c r="B410" s="75" t="s">
        <v>761</v>
      </c>
      <c r="C410" s="76">
        <v>40552</v>
      </c>
      <c r="D410" s="75" t="s">
        <v>604</v>
      </c>
      <c r="E410" s="77" t="s">
        <v>525</v>
      </c>
      <c r="F410" s="75">
        <v>90</v>
      </c>
      <c r="G410" s="75">
        <v>1</v>
      </c>
      <c r="H410" s="75">
        <v>0</v>
      </c>
      <c r="I410" s="75">
        <v>9</v>
      </c>
      <c r="J410" s="75">
        <v>7</v>
      </c>
      <c r="K410" s="75">
        <v>1</v>
      </c>
      <c r="L410" s="75">
        <v>0</v>
      </c>
      <c r="M410" s="75">
        <v>0</v>
      </c>
      <c r="N410" s="75">
        <v>0</v>
      </c>
    </row>
    <row r="411" spans="1:14">
      <c r="A411" s="75" t="s">
        <v>1004</v>
      </c>
      <c r="B411" s="75" t="s">
        <v>628</v>
      </c>
      <c r="C411" s="76">
        <v>40558</v>
      </c>
      <c r="D411" s="75" t="s">
        <v>606</v>
      </c>
      <c r="E411" s="77" t="s">
        <v>19</v>
      </c>
      <c r="F411" s="75">
        <v>79</v>
      </c>
      <c r="G411" s="75">
        <v>1</v>
      </c>
      <c r="H411" s="75">
        <v>0</v>
      </c>
      <c r="I411" s="75">
        <v>5</v>
      </c>
      <c r="J411" s="75">
        <v>1</v>
      </c>
      <c r="K411" s="75">
        <v>0</v>
      </c>
      <c r="L411" s="75">
        <v>0</v>
      </c>
      <c r="M411" s="75">
        <v>0</v>
      </c>
      <c r="N411" s="75">
        <v>0</v>
      </c>
    </row>
    <row r="412" spans="1:14">
      <c r="A412" s="75" t="s">
        <v>1004</v>
      </c>
      <c r="B412" s="75" t="s">
        <v>649</v>
      </c>
      <c r="C412" s="76">
        <v>40567</v>
      </c>
      <c r="D412" s="75" t="s">
        <v>606</v>
      </c>
      <c r="E412" s="77" t="s">
        <v>95</v>
      </c>
      <c r="F412" s="75">
        <v>90</v>
      </c>
      <c r="G412" s="75">
        <v>1</v>
      </c>
      <c r="H412" s="75">
        <v>0</v>
      </c>
      <c r="I412" s="75">
        <v>7</v>
      </c>
      <c r="J412" s="75">
        <v>5</v>
      </c>
      <c r="K412" s="75">
        <v>0</v>
      </c>
      <c r="L412" s="75">
        <v>0</v>
      </c>
      <c r="M412" s="75">
        <v>0</v>
      </c>
      <c r="N412" s="75">
        <v>0</v>
      </c>
    </row>
    <row r="413" spans="1:14">
      <c r="A413" s="75" t="s">
        <v>1004</v>
      </c>
      <c r="B413" s="75" t="s">
        <v>618</v>
      </c>
      <c r="C413" s="76">
        <v>40572</v>
      </c>
      <c r="D413" s="75" t="s">
        <v>604</v>
      </c>
      <c r="E413" s="77" t="s">
        <v>22</v>
      </c>
      <c r="F413" s="75">
        <v>90</v>
      </c>
      <c r="G413" s="75">
        <v>0</v>
      </c>
      <c r="H413" s="75">
        <v>0</v>
      </c>
      <c r="I413" s="75">
        <v>2</v>
      </c>
      <c r="J413" s="75">
        <v>2</v>
      </c>
      <c r="K413" s="75">
        <v>0</v>
      </c>
      <c r="L413" s="75">
        <v>2</v>
      </c>
      <c r="M413" s="75">
        <v>0</v>
      </c>
      <c r="N413" s="75">
        <v>0</v>
      </c>
    </row>
    <row r="414" spans="1:14">
      <c r="A414" s="75" t="s">
        <v>1004</v>
      </c>
      <c r="B414" s="75" t="s">
        <v>663</v>
      </c>
      <c r="C414" s="76">
        <v>40575</v>
      </c>
      <c r="D414" s="75" t="s">
        <v>606</v>
      </c>
      <c r="E414" s="77" t="s">
        <v>382</v>
      </c>
      <c r="F414" s="75">
        <v>90</v>
      </c>
      <c r="G414" s="75">
        <v>1</v>
      </c>
      <c r="H414" s="75">
        <v>1</v>
      </c>
      <c r="I414" s="75">
        <v>3</v>
      </c>
      <c r="J414" s="75">
        <v>1</v>
      </c>
      <c r="K414" s="75">
        <v>2</v>
      </c>
      <c r="L414" s="75">
        <v>1</v>
      </c>
      <c r="M414" s="75">
        <v>0</v>
      </c>
      <c r="N414" s="75">
        <v>0</v>
      </c>
    </row>
    <row r="415" spans="1:14">
      <c r="A415" s="75" t="s">
        <v>1004</v>
      </c>
      <c r="B415" s="75" t="s">
        <v>199</v>
      </c>
      <c r="C415" s="76">
        <v>40580</v>
      </c>
      <c r="D415" s="75" t="s">
        <v>606</v>
      </c>
      <c r="E415" s="77" t="s">
        <v>64</v>
      </c>
      <c r="F415" s="75">
        <v>90</v>
      </c>
      <c r="G415" s="75">
        <v>0</v>
      </c>
      <c r="H415" s="75">
        <v>0</v>
      </c>
      <c r="I415" s="75">
        <v>4</v>
      </c>
      <c r="J415" s="75">
        <v>0</v>
      </c>
      <c r="K415" s="75">
        <v>1</v>
      </c>
      <c r="L415" s="75">
        <v>0</v>
      </c>
      <c r="M415" s="75">
        <v>0</v>
      </c>
      <c r="N415" s="75">
        <v>0</v>
      </c>
    </row>
    <row r="416" spans="1:14">
      <c r="A416" s="75" t="s">
        <v>1004</v>
      </c>
      <c r="B416" s="75" t="s">
        <v>614</v>
      </c>
      <c r="C416" s="76">
        <v>40588</v>
      </c>
      <c r="D416" s="75" t="s">
        <v>606</v>
      </c>
      <c r="E416" s="77" t="s">
        <v>33</v>
      </c>
      <c r="F416" s="75">
        <v>65</v>
      </c>
      <c r="G416" s="75">
        <v>0</v>
      </c>
      <c r="H416" s="75">
        <v>0</v>
      </c>
      <c r="I416" s="75">
        <v>2</v>
      </c>
      <c r="J416" s="75">
        <v>0</v>
      </c>
      <c r="K416" s="75">
        <v>0</v>
      </c>
      <c r="L416" s="75">
        <v>1</v>
      </c>
      <c r="M416" s="75">
        <v>0</v>
      </c>
      <c r="N416" s="75">
        <v>0</v>
      </c>
    </row>
    <row r="417" spans="1:14">
      <c r="A417" s="75" t="s">
        <v>1004</v>
      </c>
      <c r="B417" s="75" t="s">
        <v>623</v>
      </c>
      <c r="C417" s="76">
        <v>40593</v>
      </c>
      <c r="D417" s="75" t="s">
        <v>604</v>
      </c>
      <c r="E417" s="77" t="s">
        <v>1110</v>
      </c>
      <c r="F417" s="75">
        <f>90-90</f>
        <v>0</v>
      </c>
      <c r="G417" s="75">
        <v>0</v>
      </c>
      <c r="H417" s="75">
        <v>0</v>
      </c>
      <c r="I417" s="75">
        <v>0</v>
      </c>
      <c r="J417" s="75">
        <v>0</v>
      </c>
      <c r="K417" s="75">
        <v>0</v>
      </c>
      <c r="L417" s="75">
        <v>1</v>
      </c>
      <c r="M417" s="75">
        <v>0</v>
      </c>
      <c r="N417" s="75">
        <v>0</v>
      </c>
    </row>
    <row r="418" spans="1:14">
      <c r="A418" s="75" t="s">
        <v>1004</v>
      </c>
      <c r="B418" s="75" t="s">
        <v>673</v>
      </c>
      <c r="C418" s="76">
        <v>40596</v>
      </c>
      <c r="D418" s="75" t="s">
        <v>151</v>
      </c>
      <c r="E418" s="77" t="s">
        <v>82</v>
      </c>
      <c r="F418" s="75">
        <v>73</v>
      </c>
      <c r="G418" s="75">
        <v>2</v>
      </c>
      <c r="H418" s="75">
        <v>0</v>
      </c>
      <c r="I418" s="75">
        <v>6</v>
      </c>
      <c r="J418" s="75">
        <v>2</v>
      </c>
      <c r="K418" s="75">
        <v>0</v>
      </c>
      <c r="L418" s="75">
        <v>0</v>
      </c>
      <c r="M418" s="75">
        <v>0</v>
      </c>
      <c r="N418" s="75">
        <v>0</v>
      </c>
    </row>
    <row r="419" spans="1:14">
      <c r="A419" s="75" t="s">
        <v>1004</v>
      </c>
      <c r="B419" s="75" t="s">
        <v>284</v>
      </c>
      <c r="C419" s="76">
        <v>40603</v>
      </c>
      <c r="D419" s="75" t="s">
        <v>606</v>
      </c>
      <c r="E419" s="77" t="s">
        <v>63</v>
      </c>
      <c r="F419" s="75">
        <v>60</v>
      </c>
      <c r="G419" s="75">
        <v>0</v>
      </c>
      <c r="H419" s="75">
        <v>0</v>
      </c>
      <c r="I419" s="75">
        <v>2</v>
      </c>
      <c r="J419" s="75">
        <v>0</v>
      </c>
      <c r="K419" s="75">
        <v>0</v>
      </c>
      <c r="L419" s="75">
        <v>1</v>
      </c>
      <c r="M419" s="75">
        <v>0</v>
      </c>
      <c r="N419" s="75">
        <v>0</v>
      </c>
    </row>
    <row r="420" spans="1:14">
      <c r="A420" s="75" t="s">
        <v>1004</v>
      </c>
      <c r="B420" s="75" t="s">
        <v>1109</v>
      </c>
      <c r="C420" s="76">
        <v>40609</v>
      </c>
      <c r="D420" s="75" t="s">
        <v>606</v>
      </c>
      <c r="E420" s="77" t="s">
        <v>107</v>
      </c>
      <c r="F420" s="75">
        <v>0</v>
      </c>
      <c r="G420" s="75"/>
      <c r="H420" s="75"/>
      <c r="I420" s="75"/>
      <c r="J420" s="75"/>
      <c r="K420" s="75"/>
      <c r="L420" s="75"/>
      <c r="M420" s="75"/>
      <c r="N420" s="75"/>
    </row>
    <row r="421" spans="1:14">
      <c r="A421" s="75" t="s">
        <v>1004</v>
      </c>
      <c r="B421" s="75" t="s">
        <v>674</v>
      </c>
      <c r="C421" s="76">
        <v>40618</v>
      </c>
      <c r="D421" s="75" t="s">
        <v>151</v>
      </c>
      <c r="E421" s="77" t="s">
        <v>171</v>
      </c>
      <c r="F421" s="75">
        <v>67</v>
      </c>
      <c r="G421" s="75">
        <v>0</v>
      </c>
      <c r="H421" s="75">
        <v>0</v>
      </c>
      <c r="I421" s="75">
        <v>7</v>
      </c>
      <c r="J421" s="75">
        <v>2</v>
      </c>
      <c r="K421" s="75">
        <v>0</v>
      </c>
      <c r="L421" s="75">
        <v>1</v>
      </c>
      <c r="M421" s="75">
        <v>0</v>
      </c>
      <c r="N421" s="75">
        <v>0</v>
      </c>
    </row>
    <row r="422" spans="1:14">
      <c r="A422" s="75" t="s">
        <v>1004</v>
      </c>
      <c r="B422" s="75" t="s">
        <v>616</v>
      </c>
      <c r="C422" s="76">
        <v>40622</v>
      </c>
      <c r="D422" s="75" t="s">
        <v>606</v>
      </c>
      <c r="E422" s="77" t="s">
        <v>19</v>
      </c>
      <c r="F422" s="75">
        <f>90-70</f>
        <v>20</v>
      </c>
      <c r="G422" s="75">
        <v>0</v>
      </c>
      <c r="H422" s="75">
        <v>0</v>
      </c>
      <c r="I422" s="75">
        <v>1</v>
      </c>
      <c r="J422" s="75">
        <v>0</v>
      </c>
      <c r="K422" s="75">
        <v>0</v>
      </c>
      <c r="L422" s="75">
        <v>2</v>
      </c>
      <c r="M422" s="75">
        <v>0</v>
      </c>
      <c r="N422" s="75">
        <v>0</v>
      </c>
    </row>
    <row r="423" spans="1:14">
      <c r="A423" s="75" t="s">
        <v>1004</v>
      </c>
      <c r="B423" s="75" t="s">
        <v>690</v>
      </c>
      <c r="C423" s="76">
        <v>40635</v>
      </c>
      <c r="D423" s="75" t="s">
        <v>606</v>
      </c>
      <c r="E423" s="77" t="s">
        <v>22</v>
      </c>
      <c r="F423" s="75">
        <v>60</v>
      </c>
      <c r="G423" s="75">
        <v>0</v>
      </c>
      <c r="H423" s="75">
        <v>1</v>
      </c>
      <c r="I423" s="75">
        <v>2</v>
      </c>
      <c r="J423" s="75">
        <v>0</v>
      </c>
      <c r="K423" s="75">
        <v>0</v>
      </c>
      <c r="L423" s="75">
        <v>0</v>
      </c>
      <c r="M423" s="75">
        <v>0</v>
      </c>
      <c r="N423" s="75">
        <v>0</v>
      </c>
    </row>
    <row r="424" spans="1:14">
      <c r="A424" s="75" t="s">
        <v>1004</v>
      </c>
      <c r="B424" s="75" t="s">
        <v>284</v>
      </c>
      <c r="C424" s="76">
        <v>40639</v>
      </c>
      <c r="D424" s="75" t="s">
        <v>151</v>
      </c>
      <c r="E424" s="77" t="s">
        <v>64</v>
      </c>
      <c r="F424" s="75">
        <f>90-69</f>
        <v>21</v>
      </c>
      <c r="G424" s="75">
        <v>0</v>
      </c>
      <c r="H424" s="75">
        <v>0</v>
      </c>
      <c r="I424" s="75">
        <v>3</v>
      </c>
      <c r="J424" s="75">
        <v>1</v>
      </c>
      <c r="K424" s="75">
        <v>0</v>
      </c>
      <c r="L424" s="75">
        <v>0</v>
      </c>
      <c r="M424" s="75">
        <v>0</v>
      </c>
      <c r="N424" s="75">
        <v>0</v>
      </c>
    </row>
    <row r="425" spans="1:14">
      <c r="A425" s="75" t="s">
        <v>1004</v>
      </c>
      <c r="B425" s="75" t="s">
        <v>660</v>
      </c>
      <c r="C425" s="76">
        <v>40642</v>
      </c>
      <c r="D425" s="75" t="s">
        <v>606</v>
      </c>
      <c r="E425" s="77" t="s">
        <v>31</v>
      </c>
      <c r="F425" s="75">
        <v>58</v>
      </c>
      <c r="G425" s="75">
        <v>0</v>
      </c>
      <c r="H425" s="75">
        <v>0</v>
      </c>
      <c r="I425" s="75">
        <v>1</v>
      </c>
      <c r="J425" s="75">
        <v>0</v>
      </c>
      <c r="K425" s="75">
        <v>0</v>
      </c>
      <c r="L425" s="75">
        <v>1</v>
      </c>
      <c r="M425" s="75">
        <v>0</v>
      </c>
      <c r="N425" s="75">
        <v>0</v>
      </c>
    </row>
    <row r="426" spans="1:14">
      <c r="A426" s="75" t="s">
        <v>1004</v>
      </c>
      <c r="B426" s="75" t="s">
        <v>281</v>
      </c>
      <c r="C426" s="76">
        <v>40645</v>
      </c>
      <c r="D426" s="75" t="s">
        <v>151</v>
      </c>
      <c r="E426" s="77" t="s">
        <v>85</v>
      </c>
      <c r="F426" s="75">
        <v>60</v>
      </c>
      <c r="G426" s="75">
        <v>0</v>
      </c>
      <c r="H426" s="75">
        <v>0</v>
      </c>
      <c r="I426" s="75">
        <v>2</v>
      </c>
      <c r="J426" s="75">
        <v>0</v>
      </c>
      <c r="K426" s="75">
        <v>2</v>
      </c>
      <c r="L426" s="75">
        <v>0</v>
      </c>
      <c r="M426" s="75">
        <v>0</v>
      </c>
      <c r="N426" s="75">
        <v>0</v>
      </c>
    </row>
    <row r="427" spans="1:14">
      <c r="A427" s="75" t="s">
        <v>1004</v>
      </c>
      <c r="B427" s="75" t="s">
        <v>626</v>
      </c>
      <c r="C427" s="76">
        <v>40649</v>
      </c>
      <c r="D427" s="75" t="s">
        <v>606</v>
      </c>
      <c r="E427" s="77" t="s">
        <v>107</v>
      </c>
      <c r="F427" s="75">
        <v>0</v>
      </c>
      <c r="G427" s="75"/>
      <c r="H427" s="75"/>
      <c r="I427" s="75"/>
      <c r="J427" s="75"/>
      <c r="K427" s="75"/>
      <c r="L427" s="75"/>
      <c r="M427" s="75"/>
      <c r="N427" s="75"/>
    </row>
    <row r="428" spans="1:14">
      <c r="A428" s="75" t="s">
        <v>1004</v>
      </c>
      <c r="B428" s="75" t="s">
        <v>631</v>
      </c>
      <c r="C428" s="76">
        <v>40653</v>
      </c>
      <c r="D428" s="75" t="s">
        <v>606</v>
      </c>
      <c r="E428" s="77" t="s">
        <v>26</v>
      </c>
      <c r="F428" s="75">
        <f>90-67</f>
        <v>23</v>
      </c>
      <c r="G428" s="75">
        <v>0</v>
      </c>
      <c r="H428" s="75">
        <v>0</v>
      </c>
      <c r="I428" s="75">
        <v>0</v>
      </c>
      <c r="J428" s="75">
        <v>0</v>
      </c>
      <c r="K428" s="75">
        <v>0</v>
      </c>
      <c r="L428" s="75">
        <v>0</v>
      </c>
      <c r="M428" s="75">
        <v>0</v>
      </c>
      <c r="N428" s="75">
        <v>0</v>
      </c>
    </row>
    <row r="429" spans="1:14">
      <c r="A429" s="75" t="s">
        <v>1004</v>
      </c>
      <c r="B429" s="75" t="s">
        <v>658</v>
      </c>
      <c r="C429" s="76">
        <v>40656</v>
      </c>
      <c r="D429" s="75" t="s">
        <v>606</v>
      </c>
      <c r="E429" s="77" t="s">
        <v>59</v>
      </c>
      <c r="F429" s="75">
        <f>90-69</f>
        <v>21</v>
      </c>
      <c r="G429" s="75">
        <v>0</v>
      </c>
      <c r="H429" s="75">
        <v>1</v>
      </c>
      <c r="I429" s="75">
        <v>2</v>
      </c>
      <c r="J429" s="75">
        <v>1</v>
      </c>
      <c r="K429" s="75">
        <v>0</v>
      </c>
      <c r="L429" s="75">
        <v>0</v>
      </c>
      <c r="M429" s="75">
        <v>0</v>
      </c>
      <c r="N429" s="75">
        <v>0</v>
      </c>
    </row>
    <row r="430" spans="1:14">
      <c r="A430" s="75" t="s">
        <v>1004</v>
      </c>
      <c r="B430" s="75" t="s">
        <v>610</v>
      </c>
      <c r="C430" s="76">
        <v>40663</v>
      </c>
      <c r="D430" s="75" t="s">
        <v>606</v>
      </c>
      <c r="E430" s="77" t="s">
        <v>63</v>
      </c>
      <c r="F430" s="75">
        <f>90-72</f>
        <v>18</v>
      </c>
      <c r="G430" s="75">
        <v>0</v>
      </c>
      <c r="H430" s="75">
        <v>0</v>
      </c>
      <c r="I430" s="75">
        <v>0</v>
      </c>
      <c r="J430" s="75">
        <v>0</v>
      </c>
      <c r="K430" s="75">
        <v>0</v>
      </c>
      <c r="L430" s="75">
        <v>0</v>
      </c>
      <c r="M430" s="75">
        <v>0</v>
      </c>
      <c r="N430" s="75">
        <v>0</v>
      </c>
    </row>
    <row r="431" spans="1:14">
      <c r="A431" s="75" t="s">
        <v>1004</v>
      </c>
      <c r="B431" s="75" t="s">
        <v>281</v>
      </c>
      <c r="C431" s="76">
        <v>40671</v>
      </c>
      <c r="D431" s="75" t="s">
        <v>606</v>
      </c>
      <c r="E431" s="77" t="s">
        <v>85</v>
      </c>
      <c r="F431" s="75">
        <v>0</v>
      </c>
      <c r="G431" s="75"/>
      <c r="H431" s="75"/>
      <c r="I431" s="75"/>
      <c r="J431" s="75"/>
      <c r="K431" s="75"/>
      <c r="L431" s="75"/>
      <c r="M431" s="75"/>
      <c r="N431" s="75"/>
    </row>
    <row r="432" spans="1:14">
      <c r="A432" s="75" t="s">
        <v>1004</v>
      </c>
      <c r="B432" s="75" t="s">
        <v>639</v>
      </c>
      <c r="C432" s="76">
        <v>40678</v>
      </c>
      <c r="D432" s="75" t="s">
        <v>606</v>
      </c>
      <c r="E432" s="77" t="s">
        <v>53</v>
      </c>
      <c r="F432" s="75">
        <v>90</v>
      </c>
      <c r="G432" s="75">
        <v>0</v>
      </c>
      <c r="H432" s="75">
        <v>0</v>
      </c>
      <c r="I432" s="75">
        <v>3</v>
      </c>
      <c r="J432" s="75">
        <v>0</v>
      </c>
      <c r="K432" s="75">
        <v>1</v>
      </c>
      <c r="L432" s="75">
        <v>2</v>
      </c>
      <c r="M432" s="75">
        <v>0</v>
      </c>
      <c r="N432" s="75">
        <v>0</v>
      </c>
    </row>
    <row r="433" spans="1:14">
      <c r="A433" s="75" t="s">
        <v>1004</v>
      </c>
      <c r="B433" s="75" t="s">
        <v>618</v>
      </c>
      <c r="C433" s="76">
        <v>40685</v>
      </c>
      <c r="D433" s="75" t="s">
        <v>606</v>
      </c>
      <c r="E433" s="77" t="s">
        <v>17</v>
      </c>
      <c r="F433" s="75">
        <v>90</v>
      </c>
      <c r="G433" s="75">
        <v>0</v>
      </c>
      <c r="H433" s="75">
        <v>0</v>
      </c>
      <c r="I433" s="75">
        <v>5</v>
      </c>
      <c r="J433" s="75">
        <v>2</v>
      </c>
      <c r="K433" s="75">
        <v>2</v>
      </c>
      <c r="L433" s="75">
        <v>3</v>
      </c>
      <c r="M433" s="75">
        <v>0</v>
      </c>
      <c r="N433" s="75">
        <v>0</v>
      </c>
    </row>
    <row r="434" spans="1:14">
      <c r="A434" s="75" t="s">
        <v>1004</v>
      </c>
      <c r="B434" s="75" t="s">
        <v>690</v>
      </c>
      <c r="C434" s="76">
        <v>40769</v>
      </c>
      <c r="D434" s="75" t="s">
        <v>606</v>
      </c>
      <c r="E434" s="77" t="s">
        <v>33</v>
      </c>
      <c r="F434" s="75">
        <f>90-65</f>
        <v>25</v>
      </c>
      <c r="G434" s="75">
        <v>0</v>
      </c>
      <c r="H434" s="75">
        <v>0</v>
      </c>
      <c r="I434" s="75">
        <v>1</v>
      </c>
      <c r="J434" s="75">
        <v>1</v>
      </c>
      <c r="K434" s="75">
        <v>0</v>
      </c>
      <c r="L434" s="75">
        <v>1</v>
      </c>
      <c r="M434" s="75">
        <v>0</v>
      </c>
      <c r="N434" s="75">
        <v>0</v>
      </c>
    </row>
    <row r="435" spans="1:14">
      <c r="A435" s="75" t="s">
        <v>1004</v>
      </c>
      <c r="B435" s="75" t="s">
        <v>638</v>
      </c>
      <c r="C435" s="76">
        <v>40775</v>
      </c>
      <c r="D435" s="75" t="s">
        <v>606</v>
      </c>
      <c r="E435" s="77" t="s">
        <v>63</v>
      </c>
      <c r="F435" s="75">
        <v>90</v>
      </c>
      <c r="G435" s="75">
        <v>1</v>
      </c>
      <c r="H435" s="75">
        <v>0</v>
      </c>
      <c r="I435" s="75">
        <v>6</v>
      </c>
      <c r="J435" s="75">
        <v>4</v>
      </c>
      <c r="K435" s="75">
        <v>0</v>
      </c>
      <c r="L435" s="75">
        <v>0</v>
      </c>
      <c r="M435" s="75">
        <v>0</v>
      </c>
      <c r="N435" s="75">
        <v>0</v>
      </c>
    </row>
    <row r="436" spans="1:14">
      <c r="A436" s="75" t="s">
        <v>1004</v>
      </c>
      <c r="B436" s="75" t="s">
        <v>652</v>
      </c>
      <c r="C436" s="76">
        <v>40782</v>
      </c>
      <c r="D436" s="75" t="s">
        <v>606</v>
      </c>
      <c r="E436" s="77" t="s">
        <v>26</v>
      </c>
      <c r="F436" s="75">
        <f>90-70</f>
        <v>20</v>
      </c>
      <c r="G436" s="75">
        <v>0</v>
      </c>
      <c r="H436" s="75">
        <v>0</v>
      </c>
      <c r="I436" s="75">
        <v>0</v>
      </c>
      <c r="J436" s="75">
        <v>0</v>
      </c>
      <c r="K436" s="75">
        <v>0</v>
      </c>
      <c r="L436" s="75">
        <v>0</v>
      </c>
      <c r="M436" s="75">
        <v>0</v>
      </c>
      <c r="N436" s="75">
        <v>0</v>
      </c>
    </row>
    <row r="437" spans="1:14">
      <c r="A437" s="75" t="s">
        <v>1004</v>
      </c>
      <c r="B437" s="75" t="s">
        <v>663</v>
      </c>
      <c r="C437" s="76">
        <v>40796</v>
      </c>
      <c r="D437" s="75" t="s">
        <v>606</v>
      </c>
      <c r="E437" s="77" t="s">
        <v>38</v>
      </c>
      <c r="F437" s="75">
        <v>78</v>
      </c>
      <c r="G437" s="75">
        <v>0</v>
      </c>
      <c r="H437" s="75">
        <v>0</v>
      </c>
      <c r="I437" s="75">
        <v>5</v>
      </c>
      <c r="J437" s="75">
        <v>2</v>
      </c>
      <c r="K437" s="75">
        <v>0</v>
      </c>
      <c r="L437" s="75">
        <v>3</v>
      </c>
      <c r="M437" s="75">
        <v>0</v>
      </c>
      <c r="N437" s="75">
        <v>0</v>
      </c>
    </row>
    <row r="438" spans="1:14">
      <c r="A438" s="75" t="s">
        <v>1004</v>
      </c>
      <c r="B438" s="75" t="s">
        <v>479</v>
      </c>
      <c r="C438" s="76">
        <v>40799</v>
      </c>
      <c r="D438" s="75" t="s">
        <v>151</v>
      </c>
      <c r="E438" s="77" t="s">
        <v>19</v>
      </c>
      <c r="F438" s="75">
        <f>90-63</f>
        <v>27</v>
      </c>
      <c r="G438" s="75">
        <v>0</v>
      </c>
      <c r="H438" s="75">
        <v>0</v>
      </c>
      <c r="I438" s="75">
        <v>1</v>
      </c>
      <c r="J438" s="75">
        <v>0</v>
      </c>
      <c r="K438" s="75">
        <v>1</v>
      </c>
      <c r="L438" s="75">
        <v>0</v>
      </c>
      <c r="M438" s="75">
        <v>0</v>
      </c>
      <c r="N438" s="75">
        <v>0</v>
      </c>
    </row>
    <row r="439" spans="1:14">
      <c r="A439" s="75" t="s">
        <v>1004</v>
      </c>
      <c r="B439" s="75" t="s">
        <v>281</v>
      </c>
      <c r="C439" s="76">
        <v>40804</v>
      </c>
      <c r="D439" s="75" t="s">
        <v>606</v>
      </c>
      <c r="E439" s="77" t="s">
        <v>74</v>
      </c>
      <c r="F439" s="75">
        <f>90-45</f>
        <v>45</v>
      </c>
      <c r="G439" s="75">
        <v>0</v>
      </c>
      <c r="H439" s="75">
        <v>1</v>
      </c>
      <c r="I439" s="75">
        <v>0</v>
      </c>
      <c r="J439" s="75">
        <v>0</v>
      </c>
      <c r="K439" s="75">
        <v>0</v>
      </c>
      <c r="L439" s="75">
        <v>0</v>
      </c>
      <c r="M439" s="75">
        <v>0</v>
      </c>
      <c r="N439" s="75">
        <v>0</v>
      </c>
    </row>
    <row r="440" spans="1:14">
      <c r="A440" s="75" t="s">
        <v>1004</v>
      </c>
      <c r="B440" s="75" t="s">
        <v>1117</v>
      </c>
      <c r="C440" s="76">
        <v>40810</v>
      </c>
      <c r="D440" s="75" t="s">
        <v>606</v>
      </c>
      <c r="E440" s="77" t="s">
        <v>103</v>
      </c>
      <c r="F440" s="75">
        <v>78</v>
      </c>
      <c r="G440" s="75">
        <v>0</v>
      </c>
      <c r="H440" s="75">
        <v>0</v>
      </c>
      <c r="I440" s="75">
        <v>1</v>
      </c>
      <c r="J440" s="75">
        <v>0</v>
      </c>
      <c r="K440" s="75">
        <v>1</v>
      </c>
      <c r="L440" s="75">
        <v>3</v>
      </c>
      <c r="M440" s="75">
        <v>0</v>
      </c>
      <c r="N440" s="75">
        <v>0</v>
      </c>
    </row>
    <row r="441" spans="1:14">
      <c r="A441" s="75" t="s">
        <v>1004</v>
      </c>
      <c r="B441" s="75" t="s">
        <v>119</v>
      </c>
      <c r="C441" s="76">
        <v>40814</v>
      </c>
      <c r="D441" s="75" t="s">
        <v>151</v>
      </c>
      <c r="E441" s="77" t="s">
        <v>22</v>
      </c>
      <c r="F441" s="75">
        <f>90-71</f>
        <v>19</v>
      </c>
      <c r="G441" s="75">
        <v>0</v>
      </c>
      <c r="H441" s="75">
        <v>0</v>
      </c>
      <c r="I441" s="75">
        <v>1</v>
      </c>
      <c r="J441" s="75">
        <v>1</v>
      </c>
      <c r="K441" s="75">
        <v>1</v>
      </c>
      <c r="L441" s="75">
        <v>0</v>
      </c>
      <c r="M441" s="75">
        <v>0</v>
      </c>
      <c r="N441" s="75">
        <v>0</v>
      </c>
    </row>
    <row r="442" spans="1:14">
      <c r="A442" s="75" t="s">
        <v>1004</v>
      </c>
      <c r="B442" s="75" t="s">
        <v>649</v>
      </c>
      <c r="C442" s="76">
        <v>40818</v>
      </c>
      <c r="D442" s="75" t="s">
        <v>606</v>
      </c>
      <c r="E442" s="77" t="s">
        <v>191</v>
      </c>
      <c r="F442" s="75">
        <f>90-72</f>
        <v>18</v>
      </c>
      <c r="G442" s="75">
        <v>0</v>
      </c>
      <c r="H442" s="75">
        <v>0</v>
      </c>
      <c r="I442" s="75">
        <v>0</v>
      </c>
      <c r="J442" s="75">
        <v>0</v>
      </c>
      <c r="K442" s="75">
        <v>0</v>
      </c>
      <c r="L442" s="75">
        <v>1</v>
      </c>
      <c r="M442" s="75">
        <v>0</v>
      </c>
      <c r="N442" s="75">
        <v>0</v>
      </c>
    </row>
    <row r="443" spans="1:14">
      <c r="A443" s="75" t="s">
        <v>1004</v>
      </c>
      <c r="B443" s="75" t="s">
        <v>623</v>
      </c>
      <c r="C443" s="76">
        <v>40831</v>
      </c>
      <c r="D443" s="75" t="s">
        <v>606</v>
      </c>
      <c r="E443" s="77" t="s">
        <v>26</v>
      </c>
      <c r="F443" s="75">
        <f>90-76</f>
        <v>14</v>
      </c>
      <c r="G443" s="75">
        <v>0</v>
      </c>
      <c r="H443" s="75">
        <v>0</v>
      </c>
      <c r="I443" s="75">
        <v>0</v>
      </c>
      <c r="J443" s="75">
        <v>0</v>
      </c>
      <c r="K443" s="75">
        <v>1</v>
      </c>
      <c r="L443" s="75">
        <v>0</v>
      </c>
      <c r="M443" s="75">
        <v>0</v>
      </c>
      <c r="N443" s="75">
        <v>0</v>
      </c>
    </row>
    <row r="444" spans="1:14">
      <c r="A444" s="75" t="s">
        <v>1004</v>
      </c>
      <c r="B444" s="75" t="s">
        <v>469</v>
      </c>
      <c r="C444" s="76">
        <v>40835</v>
      </c>
      <c r="D444" s="75" t="s">
        <v>151</v>
      </c>
      <c r="E444" s="77" t="s">
        <v>35</v>
      </c>
      <c r="F444" s="75">
        <v>90</v>
      </c>
      <c r="G444" s="75">
        <v>0</v>
      </c>
      <c r="H444" s="75">
        <v>0</v>
      </c>
      <c r="I444" s="75">
        <v>1</v>
      </c>
      <c r="J444" s="75">
        <v>0</v>
      </c>
      <c r="K444" s="75">
        <v>1</v>
      </c>
      <c r="L444" s="75">
        <v>2</v>
      </c>
      <c r="M444" s="75">
        <v>0</v>
      </c>
      <c r="N444" s="75">
        <v>0</v>
      </c>
    </row>
    <row r="445" spans="1:14">
      <c r="A445" s="75" t="s">
        <v>1004</v>
      </c>
      <c r="B445" s="75" t="s">
        <v>1116</v>
      </c>
      <c r="C445" s="76">
        <v>40839</v>
      </c>
      <c r="D445" s="75" t="s">
        <v>606</v>
      </c>
      <c r="E445" s="77" t="s">
        <v>17</v>
      </c>
      <c r="F445" s="75">
        <f>90-45</f>
        <v>45</v>
      </c>
      <c r="G445" s="75">
        <v>0</v>
      </c>
      <c r="H445" s="75">
        <v>0</v>
      </c>
      <c r="I445" s="75">
        <v>2</v>
      </c>
      <c r="J445" s="75">
        <v>1</v>
      </c>
      <c r="K445" s="75">
        <v>0</v>
      </c>
      <c r="L445" s="75">
        <v>2</v>
      </c>
      <c r="M445" s="75">
        <v>0</v>
      </c>
      <c r="N445" s="75">
        <v>0</v>
      </c>
    </row>
    <row r="446" spans="1:14">
      <c r="A446" s="75" t="s">
        <v>1004</v>
      </c>
      <c r="B446" s="75" t="s">
        <v>618</v>
      </c>
      <c r="C446" s="76">
        <v>40842</v>
      </c>
      <c r="D446" s="75" t="s">
        <v>627</v>
      </c>
      <c r="E446" s="77" t="s">
        <v>38</v>
      </c>
      <c r="F446" s="75">
        <v>90</v>
      </c>
      <c r="G446" s="75">
        <v>0</v>
      </c>
      <c r="H446" s="75">
        <v>0</v>
      </c>
      <c r="I446" s="75">
        <v>3</v>
      </c>
      <c r="J446" s="75">
        <v>1</v>
      </c>
      <c r="K446" s="75">
        <v>3</v>
      </c>
      <c r="L446" s="75">
        <v>1</v>
      </c>
      <c r="M446" s="75">
        <v>0</v>
      </c>
      <c r="N446" s="75">
        <v>0</v>
      </c>
    </row>
    <row r="447" spans="1:14">
      <c r="A447" s="75" t="s">
        <v>1004</v>
      </c>
      <c r="B447" s="75" t="s">
        <v>1157</v>
      </c>
      <c r="C447" s="76">
        <v>40848</v>
      </c>
      <c r="D447" s="75" t="s">
        <v>151</v>
      </c>
      <c r="E447" s="77" t="s">
        <v>22</v>
      </c>
      <c r="F447" s="75">
        <v>65</v>
      </c>
      <c r="G447" s="75">
        <v>0</v>
      </c>
      <c r="H447" s="75">
        <v>0</v>
      </c>
      <c r="I447" s="75">
        <v>0</v>
      </c>
      <c r="J447" s="75">
        <v>0</v>
      </c>
      <c r="K447" s="75">
        <v>0</v>
      </c>
      <c r="L447" s="75">
        <v>0</v>
      </c>
      <c r="M447" s="75">
        <v>0</v>
      </c>
      <c r="N447" s="75">
        <v>0</v>
      </c>
    </row>
    <row r="448" spans="1:14">
      <c r="A448" s="75" t="s">
        <v>1004</v>
      </c>
      <c r="B448" s="75" t="s">
        <v>199</v>
      </c>
      <c r="C448" s="76">
        <v>40867</v>
      </c>
      <c r="D448" s="75" t="s">
        <v>606</v>
      </c>
      <c r="E448" s="77" t="s">
        <v>40</v>
      </c>
      <c r="F448" s="75">
        <v>0</v>
      </c>
      <c r="G448" s="75"/>
      <c r="H448" s="75"/>
      <c r="I448" s="75"/>
      <c r="J448" s="75"/>
      <c r="K448" s="75"/>
      <c r="L448" s="75"/>
      <c r="M448" s="75"/>
      <c r="N448" s="75"/>
    </row>
    <row r="449" spans="1:14">
      <c r="A449" s="75" t="s">
        <v>1004</v>
      </c>
      <c r="B449" s="75" t="s">
        <v>199</v>
      </c>
      <c r="C449" s="76">
        <v>40876</v>
      </c>
      <c r="D449" s="75" t="s">
        <v>627</v>
      </c>
      <c r="E449" s="77" t="s">
        <v>135</v>
      </c>
      <c r="F449" s="75">
        <f>90-63</f>
        <v>27</v>
      </c>
      <c r="G449" s="75">
        <v>0</v>
      </c>
      <c r="H449" s="75">
        <v>0</v>
      </c>
      <c r="I449" s="75">
        <v>1</v>
      </c>
      <c r="J449" s="75">
        <v>0</v>
      </c>
      <c r="K449" s="75">
        <v>0</v>
      </c>
      <c r="L449" s="75">
        <v>1</v>
      </c>
      <c r="M449" s="75">
        <v>0</v>
      </c>
      <c r="N449" s="75">
        <v>0</v>
      </c>
    </row>
    <row r="450" spans="1:14">
      <c r="A450" s="75" t="s">
        <v>840</v>
      </c>
      <c r="B450" s="75" t="s">
        <v>237</v>
      </c>
      <c r="C450" s="76">
        <v>41308</v>
      </c>
      <c r="D450" s="75" t="s">
        <v>229</v>
      </c>
      <c r="E450" s="77" t="s">
        <v>38</v>
      </c>
      <c r="F450" s="75">
        <v>0</v>
      </c>
      <c r="G450" s="75"/>
      <c r="H450" s="75"/>
      <c r="I450" s="75"/>
      <c r="J450" s="75"/>
      <c r="K450" s="75"/>
      <c r="L450" s="75"/>
      <c r="M450" s="75"/>
      <c r="N450" s="75"/>
    </row>
    <row r="451" spans="1:14">
      <c r="A451" s="75" t="s">
        <v>840</v>
      </c>
      <c r="B451" s="75" t="s">
        <v>248</v>
      </c>
      <c r="C451" s="76">
        <v>41314</v>
      </c>
      <c r="D451" s="75" t="s">
        <v>229</v>
      </c>
      <c r="E451" s="77" t="s">
        <v>19</v>
      </c>
      <c r="F451" s="75">
        <v>0</v>
      </c>
      <c r="G451" s="75"/>
      <c r="H451" s="75"/>
      <c r="I451" s="75"/>
      <c r="J451" s="75"/>
      <c r="K451" s="75"/>
      <c r="L451" s="75"/>
      <c r="M451" s="75"/>
      <c r="N451" s="75"/>
    </row>
    <row r="452" spans="1:14">
      <c r="A452" s="75" t="s">
        <v>840</v>
      </c>
      <c r="B452" s="75" t="s">
        <v>113</v>
      </c>
      <c r="C452" s="76">
        <v>41317</v>
      </c>
      <c r="D452" s="75" t="s">
        <v>151</v>
      </c>
      <c r="E452" s="77" t="s">
        <v>67</v>
      </c>
      <c r="F452" s="75">
        <f>90-85</f>
        <v>5</v>
      </c>
      <c r="G452" s="75">
        <v>0</v>
      </c>
      <c r="H452" s="75">
        <v>0</v>
      </c>
      <c r="I452" s="75">
        <v>0</v>
      </c>
      <c r="J452" s="75">
        <v>0</v>
      </c>
      <c r="K452" s="75">
        <v>0</v>
      </c>
      <c r="L452" s="75">
        <v>0</v>
      </c>
      <c r="M452" s="75">
        <v>0</v>
      </c>
      <c r="N452" s="75">
        <v>0</v>
      </c>
    </row>
    <row r="453" spans="1:14">
      <c r="A453" s="75" t="s">
        <v>840</v>
      </c>
      <c r="B453" s="75" t="s">
        <v>249</v>
      </c>
      <c r="C453" s="76">
        <v>41321</v>
      </c>
      <c r="D453" s="75" t="s">
        <v>229</v>
      </c>
      <c r="E453" s="77" t="s">
        <v>17</v>
      </c>
      <c r="F453" s="75">
        <f>90-70</f>
        <v>20</v>
      </c>
      <c r="G453" s="75">
        <v>0</v>
      </c>
      <c r="H453" s="75">
        <v>0</v>
      </c>
      <c r="I453" s="75">
        <v>0</v>
      </c>
      <c r="J453" s="75">
        <v>0</v>
      </c>
      <c r="K453" s="75">
        <v>2</v>
      </c>
      <c r="L453" s="75">
        <v>0</v>
      </c>
      <c r="M453" s="75">
        <v>0</v>
      </c>
      <c r="N453" s="75">
        <v>0</v>
      </c>
    </row>
    <row r="454" spans="1:14">
      <c r="A454" s="75" t="s">
        <v>840</v>
      </c>
      <c r="B454" s="75" t="s">
        <v>286</v>
      </c>
      <c r="C454" s="76">
        <v>41329</v>
      </c>
      <c r="D454" s="75" t="s">
        <v>229</v>
      </c>
      <c r="E454" s="77" t="s">
        <v>59</v>
      </c>
      <c r="F454" s="75">
        <v>0</v>
      </c>
      <c r="G454" s="75"/>
      <c r="H454" s="75"/>
      <c r="I454" s="75"/>
      <c r="J454" s="75"/>
      <c r="K454" s="75"/>
      <c r="L454" s="75"/>
      <c r="M454" s="75"/>
      <c r="N454" s="75"/>
    </row>
    <row r="455" spans="1:14">
      <c r="A455" s="75" t="s">
        <v>840</v>
      </c>
      <c r="B455" s="75" t="s">
        <v>279</v>
      </c>
      <c r="C455" s="76">
        <v>41343</v>
      </c>
      <c r="D455" s="75" t="s">
        <v>229</v>
      </c>
      <c r="E455" s="77" t="s">
        <v>31</v>
      </c>
      <c r="F455" s="75">
        <v>0</v>
      </c>
      <c r="G455" s="75"/>
      <c r="H455" s="75"/>
      <c r="I455" s="75"/>
      <c r="J455" s="75"/>
      <c r="K455" s="75"/>
      <c r="L455" s="75"/>
      <c r="M455" s="75"/>
      <c r="N455" s="75"/>
    </row>
    <row r="456" spans="1:14">
      <c r="A456" s="75" t="s">
        <v>840</v>
      </c>
      <c r="B456" s="75" t="s">
        <v>247</v>
      </c>
      <c r="C456" s="76">
        <v>41349</v>
      </c>
      <c r="D456" s="75" t="s">
        <v>229</v>
      </c>
      <c r="E456" s="77" t="s">
        <v>82</v>
      </c>
      <c r="F456" s="75">
        <v>0</v>
      </c>
      <c r="G456" s="75"/>
      <c r="H456" s="75"/>
      <c r="I456" s="75"/>
      <c r="J456" s="75"/>
      <c r="K456" s="75"/>
      <c r="L456" s="75"/>
      <c r="M456" s="75"/>
      <c r="N456" s="75"/>
    </row>
    <row r="457" spans="1:14">
      <c r="A457" s="75" t="s">
        <v>840</v>
      </c>
      <c r="B457" s="75" t="s">
        <v>243</v>
      </c>
      <c r="C457" s="76">
        <v>41363</v>
      </c>
      <c r="D457" s="75" t="s">
        <v>229</v>
      </c>
      <c r="E457" s="77" t="s">
        <v>38</v>
      </c>
      <c r="F457" s="75">
        <v>0</v>
      </c>
      <c r="G457" s="75"/>
      <c r="H457" s="75"/>
      <c r="I457" s="75"/>
      <c r="J457" s="75"/>
      <c r="K457" s="75"/>
      <c r="L457" s="75"/>
      <c r="M457" s="75"/>
      <c r="N457" s="75"/>
    </row>
    <row r="458" spans="1:14">
      <c r="A458" s="75" t="s">
        <v>840</v>
      </c>
      <c r="B458" s="75" t="s">
        <v>259</v>
      </c>
      <c r="C458" s="76">
        <v>41402</v>
      </c>
      <c r="D458" s="75" t="s">
        <v>229</v>
      </c>
      <c r="E458" s="77" t="s">
        <v>24</v>
      </c>
      <c r="F458" s="75">
        <f>90-67</f>
        <v>23</v>
      </c>
      <c r="G458" s="75">
        <v>0</v>
      </c>
      <c r="H458" s="75">
        <v>0</v>
      </c>
      <c r="I458" s="75">
        <v>1</v>
      </c>
      <c r="J458" s="75">
        <v>0</v>
      </c>
      <c r="K458" s="75">
        <v>0</v>
      </c>
      <c r="L458" s="75">
        <v>2</v>
      </c>
      <c r="M458" s="75">
        <v>0</v>
      </c>
      <c r="N458" s="75">
        <v>0</v>
      </c>
    </row>
    <row r="459" spans="1:14">
      <c r="A459" s="75" t="s">
        <v>840</v>
      </c>
      <c r="B459" s="75" t="s">
        <v>288</v>
      </c>
      <c r="C459" s="76">
        <v>41405</v>
      </c>
      <c r="D459" s="75" t="s">
        <v>229</v>
      </c>
      <c r="E459" s="77" t="s">
        <v>22</v>
      </c>
      <c r="F459" s="75">
        <v>0</v>
      </c>
      <c r="G459" s="75"/>
      <c r="H459" s="75"/>
      <c r="I459" s="75"/>
      <c r="J459" s="75"/>
      <c r="K459" s="75"/>
      <c r="L459" s="75"/>
      <c r="M459" s="75"/>
      <c r="N459" s="75"/>
    </row>
    <row r="460" spans="1:14">
      <c r="A460" s="75" t="s">
        <v>1245</v>
      </c>
      <c r="B460" s="75" t="s">
        <v>620</v>
      </c>
      <c r="C460" s="76">
        <v>41503</v>
      </c>
      <c r="D460" s="75" t="s">
        <v>606</v>
      </c>
      <c r="E460" s="77" t="s">
        <v>64</v>
      </c>
      <c r="F460" s="75">
        <v>82</v>
      </c>
      <c r="G460" s="75">
        <v>0</v>
      </c>
      <c r="H460" s="75">
        <v>0</v>
      </c>
      <c r="I460" s="75">
        <v>0</v>
      </c>
      <c r="J460" s="75">
        <v>0</v>
      </c>
      <c r="K460" s="75">
        <v>1</v>
      </c>
      <c r="L460" s="75">
        <v>3</v>
      </c>
      <c r="M460" s="75">
        <v>0</v>
      </c>
      <c r="N460" s="75">
        <v>0</v>
      </c>
    </row>
    <row r="461" spans="1:14">
      <c r="A461" s="75" t="s">
        <v>1245</v>
      </c>
      <c r="B461" s="75" t="s">
        <v>1117</v>
      </c>
      <c r="C461" s="76">
        <v>41518</v>
      </c>
      <c r="D461" s="75" t="s">
        <v>606</v>
      </c>
      <c r="E461" s="77" t="s">
        <v>135</v>
      </c>
      <c r="F461" s="75">
        <v>90</v>
      </c>
      <c r="G461" s="75">
        <v>0</v>
      </c>
      <c r="H461" s="75">
        <v>0</v>
      </c>
      <c r="I461" s="75">
        <v>1</v>
      </c>
      <c r="J461" s="75">
        <v>0</v>
      </c>
      <c r="K461" s="75">
        <v>0</v>
      </c>
      <c r="L461" s="75">
        <v>1</v>
      </c>
      <c r="M461" s="75">
        <v>0</v>
      </c>
      <c r="N461" s="75">
        <v>0</v>
      </c>
    </row>
    <row r="462" spans="1:14">
      <c r="A462" s="75" t="s">
        <v>1245</v>
      </c>
      <c r="B462" s="75" t="s">
        <v>614</v>
      </c>
      <c r="C462" s="76">
        <v>41531</v>
      </c>
      <c r="D462" s="75" t="s">
        <v>606</v>
      </c>
      <c r="E462" s="77" t="s">
        <v>22</v>
      </c>
      <c r="F462" s="75">
        <v>90</v>
      </c>
      <c r="G462" s="75">
        <v>0</v>
      </c>
      <c r="H462" s="75">
        <v>0</v>
      </c>
      <c r="I462" s="75">
        <v>1</v>
      </c>
      <c r="J462" s="75">
        <v>1</v>
      </c>
      <c r="K462" s="75">
        <v>2</v>
      </c>
      <c r="L462" s="75">
        <v>1</v>
      </c>
      <c r="M462" s="75">
        <v>0</v>
      </c>
      <c r="N462" s="75">
        <v>0</v>
      </c>
    </row>
    <row r="463" spans="1:14">
      <c r="A463" s="75" t="s">
        <v>1245</v>
      </c>
      <c r="B463" s="75" t="s">
        <v>657</v>
      </c>
      <c r="C463" s="76">
        <v>41538</v>
      </c>
      <c r="D463" s="75" t="s">
        <v>606</v>
      </c>
      <c r="E463" s="77" t="s">
        <v>59</v>
      </c>
      <c r="F463" s="75">
        <v>68</v>
      </c>
      <c r="G463" s="75">
        <v>0</v>
      </c>
      <c r="H463" s="75">
        <v>0</v>
      </c>
      <c r="I463" s="75">
        <v>1</v>
      </c>
      <c r="J463" s="75">
        <v>0</v>
      </c>
      <c r="K463" s="75">
        <v>1</v>
      </c>
      <c r="L463" s="75">
        <v>1</v>
      </c>
      <c r="M463" s="75">
        <v>0</v>
      </c>
      <c r="N463" s="75">
        <v>0</v>
      </c>
    </row>
    <row r="464" spans="1:14">
      <c r="A464" s="75" t="s">
        <v>1245</v>
      </c>
      <c r="B464" s="75" t="s">
        <v>169</v>
      </c>
      <c r="C464" s="76">
        <v>41553</v>
      </c>
      <c r="D464" s="75" t="s">
        <v>606</v>
      </c>
      <c r="E464" s="77" t="s">
        <v>22</v>
      </c>
      <c r="F464" s="75">
        <v>68</v>
      </c>
      <c r="G464" s="75">
        <v>0</v>
      </c>
      <c r="H464" s="75">
        <v>0</v>
      </c>
      <c r="I464" s="75">
        <v>1</v>
      </c>
      <c r="J464" s="75">
        <v>0</v>
      </c>
      <c r="K464" s="75">
        <v>1</v>
      </c>
      <c r="L464" s="75">
        <v>0</v>
      </c>
      <c r="M464" s="75">
        <v>0</v>
      </c>
      <c r="N464" s="75">
        <v>0</v>
      </c>
    </row>
    <row r="465" spans="1:14">
      <c r="A465" s="75" t="s">
        <v>1245</v>
      </c>
      <c r="B465" s="75" t="s">
        <v>690</v>
      </c>
      <c r="C465" s="76">
        <v>41566</v>
      </c>
      <c r="D465" s="75" t="s">
        <v>606</v>
      </c>
      <c r="E465" s="77" t="s">
        <v>33</v>
      </c>
      <c r="F465" s="75">
        <f>90-61</f>
        <v>29</v>
      </c>
      <c r="G465" s="75">
        <v>0</v>
      </c>
      <c r="H465" s="75">
        <v>0</v>
      </c>
      <c r="I465" s="75">
        <v>0</v>
      </c>
      <c r="J465" s="75">
        <v>0</v>
      </c>
      <c r="K465" s="75">
        <v>1</v>
      </c>
      <c r="L465" s="75">
        <v>1</v>
      </c>
      <c r="M465" s="75">
        <v>0</v>
      </c>
      <c r="N465" s="75">
        <v>0</v>
      </c>
    </row>
    <row r="466" spans="1:14">
      <c r="A466" s="75" t="s">
        <v>1245</v>
      </c>
      <c r="B466" s="75" t="s">
        <v>196</v>
      </c>
      <c r="C466" s="76">
        <v>41573</v>
      </c>
      <c r="D466" s="75" t="s">
        <v>606</v>
      </c>
      <c r="E466" s="77" t="s">
        <v>430</v>
      </c>
      <c r="F466" s="75">
        <v>68</v>
      </c>
      <c r="G466" s="75">
        <v>0</v>
      </c>
      <c r="H466" s="75">
        <v>0</v>
      </c>
      <c r="I466" s="75">
        <v>2</v>
      </c>
      <c r="J466" s="75">
        <v>1</v>
      </c>
      <c r="K466" s="75">
        <v>0</v>
      </c>
      <c r="L466" s="75">
        <v>0</v>
      </c>
      <c r="M466" s="75">
        <v>0</v>
      </c>
      <c r="N466" s="75">
        <v>0</v>
      </c>
    </row>
    <row r="467" spans="1:14">
      <c r="A467" s="75" t="s">
        <v>1245</v>
      </c>
      <c r="B467" s="75" t="s">
        <v>625</v>
      </c>
      <c r="C467" s="76">
        <v>41603</v>
      </c>
      <c r="D467" s="75" t="s">
        <v>606</v>
      </c>
      <c r="E467" s="77" t="s">
        <v>53</v>
      </c>
      <c r="F467" s="75">
        <v>0</v>
      </c>
      <c r="G467" s="75"/>
      <c r="H467" s="75"/>
      <c r="I467" s="75"/>
      <c r="J467" s="75"/>
      <c r="K467" s="75"/>
      <c r="L467" s="75"/>
      <c r="M467" s="75"/>
      <c r="N467" s="75"/>
    </row>
    <row r="468" spans="1:14">
      <c r="A468" s="75" t="s">
        <v>1245</v>
      </c>
      <c r="B468" s="75" t="s">
        <v>662</v>
      </c>
      <c r="C468" s="76">
        <v>41636</v>
      </c>
      <c r="D468" s="75" t="s">
        <v>606</v>
      </c>
      <c r="E468" s="77" t="s">
        <v>131</v>
      </c>
      <c r="F468" s="75">
        <v>90</v>
      </c>
      <c r="G468" s="75">
        <v>2</v>
      </c>
      <c r="H468" s="75">
        <v>0</v>
      </c>
      <c r="I468" s="75">
        <v>6</v>
      </c>
      <c r="J468" s="75">
        <v>3</v>
      </c>
      <c r="K468" s="75">
        <v>1</v>
      </c>
      <c r="L468" s="75">
        <v>0</v>
      </c>
      <c r="M468" s="75">
        <v>0</v>
      </c>
      <c r="N468" s="75">
        <v>0</v>
      </c>
    </row>
    <row r="469" spans="1:14">
      <c r="A469" s="75" t="s">
        <v>1245</v>
      </c>
      <c r="B469" s="75" t="s">
        <v>639</v>
      </c>
      <c r="C469" s="76">
        <v>41640</v>
      </c>
      <c r="D469" s="75" t="s">
        <v>606</v>
      </c>
      <c r="E469" s="77" t="s">
        <v>31</v>
      </c>
      <c r="F469" s="75">
        <v>87</v>
      </c>
      <c r="G469" s="75">
        <v>0</v>
      </c>
      <c r="H469" s="75">
        <v>0</v>
      </c>
      <c r="I469" s="75">
        <v>2</v>
      </c>
      <c r="J469" s="75">
        <v>1</v>
      </c>
      <c r="K469" s="75">
        <v>0</v>
      </c>
      <c r="L469" s="75">
        <v>0</v>
      </c>
      <c r="M469" s="75">
        <v>0</v>
      </c>
      <c r="N469" s="75">
        <v>0</v>
      </c>
    </row>
    <row r="470" spans="1:14">
      <c r="A470" s="75" t="s">
        <v>1245</v>
      </c>
      <c r="B470" s="75" t="s">
        <v>634</v>
      </c>
      <c r="C470" s="76">
        <v>41650</v>
      </c>
      <c r="D470" s="75" t="s">
        <v>606</v>
      </c>
      <c r="E470" s="77" t="s">
        <v>17</v>
      </c>
      <c r="F470" s="75">
        <v>76</v>
      </c>
      <c r="G470" s="75">
        <v>0</v>
      </c>
      <c r="H470" s="75">
        <v>0</v>
      </c>
      <c r="I470" s="75">
        <v>0</v>
      </c>
      <c r="J470" s="75">
        <v>0</v>
      </c>
      <c r="K470" s="75">
        <v>5</v>
      </c>
      <c r="L470" s="75">
        <v>1</v>
      </c>
      <c r="M470" s="75">
        <v>0</v>
      </c>
      <c r="N470" s="75">
        <v>0</v>
      </c>
    </row>
    <row r="471" spans="1:14">
      <c r="A471" s="75" t="s">
        <v>1245</v>
      </c>
      <c r="B471" s="75" t="s">
        <v>623</v>
      </c>
      <c r="C471" s="76">
        <v>41659</v>
      </c>
      <c r="D471" s="75" t="s">
        <v>606</v>
      </c>
      <c r="E471" s="77" t="s">
        <v>22</v>
      </c>
      <c r="F471" s="75">
        <v>76</v>
      </c>
      <c r="G471" s="75">
        <v>0</v>
      </c>
      <c r="H471" s="75">
        <v>0</v>
      </c>
      <c r="I471" s="75">
        <v>1</v>
      </c>
      <c r="J471" s="75">
        <v>0</v>
      </c>
      <c r="K471" s="75">
        <v>1</v>
      </c>
      <c r="L471" s="75">
        <v>2</v>
      </c>
      <c r="M471" s="75">
        <v>0</v>
      </c>
      <c r="N471" s="75">
        <v>0</v>
      </c>
    </row>
    <row r="472" spans="1:14">
      <c r="A472" s="75" t="s">
        <v>1245</v>
      </c>
      <c r="B472" s="75" t="s">
        <v>605</v>
      </c>
      <c r="C472" s="76">
        <v>41668</v>
      </c>
      <c r="D472" s="75" t="s">
        <v>606</v>
      </c>
      <c r="E472" s="77" t="s">
        <v>501</v>
      </c>
      <c r="F472" s="75">
        <v>25</v>
      </c>
      <c r="G472" s="75">
        <v>0</v>
      </c>
      <c r="H472" s="75">
        <v>0</v>
      </c>
      <c r="I472" s="75">
        <v>0</v>
      </c>
      <c r="J472" s="75">
        <v>0</v>
      </c>
      <c r="K472" s="75">
        <v>1</v>
      </c>
      <c r="L472" s="75">
        <v>0</v>
      </c>
      <c r="M472" s="75">
        <v>0</v>
      </c>
      <c r="N472" s="75">
        <v>0</v>
      </c>
    </row>
  </sheetData>
  <autoFilter ref="C1:C472">
    <sortState ref="A2:N472">
      <sortCondition ref="C1:C472"/>
    </sortState>
  </autoFilter>
  <hyperlinks>
    <hyperlink ref="E40" r:id="rId1"/>
    <hyperlink ref="E39" r:id="rId2"/>
    <hyperlink ref="E38" r:id="rId3"/>
    <hyperlink ref="E37" r:id="rId4"/>
    <hyperlink ref="E35" r:id="rId5"/>
    <hyperlink ref="E34" r:id="rId6"/>
    <hyperlink ref="E33" r:id="rId7"/>
    <hyperlink ref="E32" r:id="rId8"/>
    <hyperlink ref="E31" r:id="rId9"/>
    <hyperlink ref="E30" r:id="rId10"/>
    <hyperlink ref="E29" r:id="rId11"/>
    <hyperlink ref="E28" r:id="rId12"/>
    <hyperlink ref="E27" r:id="rId13"/>
    <hyperlink ref="E26" r:id="rId14"/>
    <hyperlink ref="E25" r:id="rId15"/>
    <hyperlink ref="E24" r:id="rId16"/>
    <hyperlink ref="E23" r:id="rId17"/>
    <hyperlink ref="E22" r:id="rId18"/>
    <hyperlink ref="E21" r:id="rId19"/>
    <hyperlink ref="E20" r:id="rId20"/>
    <hyperlink ref="E19" r:id="rId21"/>
    <hyperlink ref="E18" r:id="rId22"/>
    <hyperlink ref="E17" r:id="rId23"/>
    <hyperlink ref="E16" r:id="rId24"/>
    <hyperlink ref="E15" r:id="rId25"/>
    <hyperlink ref="E14" r:id="rId26"/>
    <hyperlink ref="E13" r:id="rId27"/>
    <hyperlink ref="E12" r:id="rId28"/>
    <hyperlink ref="E11" r:id="rId29"/>
    <hyperlink ref="E10" r:id="rId30"/>
    <hyperlink ref="E9" r:id="rId31"/>
    <hyperlink ref="E8" r:id="rId32"/>
    <hyperlink ref="E7" r:id="rId33"/>
    <hyperlink ref="E6" r:id="rId34"/>
    <hyperlink ref="E5" r:id="rId35"/>
    <hyperlink ref="E4" r:id="rId36"/>
    <hyperlink ref="E3" r:id="rId37"/>
    <hyperlink ref="E2" r:id="rId38"/>
    <hyperlink ref="E81" r:id="rId39"/>
    <hyperlink ref="E80" r:id="rId40"/>
    <hyperlink ref="E79" r:id="rId41"/>
    <hyperlink ref="E78" r:id="rId42"/>
    <hyperlink ref="E77" r:id="rId43"/>
    <hyperlink ref="E76" r:id="rId44"/>
    <hyperlink ref="E75" r:id="rId45"/>
    <hyperlink ref="E74" r:id="rId46"/>
    <hyperlink ref="E73" r:id="rId47"/>
    <hyperlink ref="E72" r:id="rId48"/>
    <hyperlink ref="E71" r:id="rId49"/>
    <hyperlink ref="E70" r:id="rId50"/>
    <hyperlink ref="E69" r:id="rId51"/>
    <hyperlink ref="E68" r:id="rId52"/>
    <hyperlink ref="E67" r:id="rId53"/>
    <hyperlink ref="E66" r:id="rId54"/>
    <hyperlink ref="E65" r:id="rId55"/>
    <hyperlink ref="E64" r:id="rId56"/>
    <hyperlink ref="E63" r:id="rId57"/>
    <hyperlink ref="E62" r:id="rId58"/>
    <hyperlink ref="E61" r:id="rId59"/>
    <hyperlink ref="E60" r:id="rId60"/>
    <hyperlink ref="E59" r:id="rId61"/>
    <hyperlink ref="E58" r:id="rId62"/>
    <hyperlink ref="E57" r:id="rId63"/>
    <hyperlink ref="E56" r:id="rId64"/>
    <hyperlink ref="E55" r:id="rId65"/>
    <hyperlink ref="E54" r:id="rId66"/>
    <hyperlink ref="E53" r:id="rId67"/>
    <hyperlink ref="E52" r:id="rId68"/>
    <hyperlink ref="E51" r:id="rId69"/>
    <hyperlink ref="E50" r:id="rId70"/>
    <hyperlink ref="E49" r:id="rId71"/>
    <hyperlink ref="E48" r:id="rId72"/>
    <hyperlink ref="E47" r:id="rId73"/>
    <hyperlink ref="E46" r:id="rId74"/>
    <hyperlink ref="E45" r:id="rId75"/>
    <hyperlink ref="E44" r:id="rId76"/>
    <hyperlink ref="E43" r:id="rId77"/>
    <hyperlink ref="E42" r:id="rId78"/>
    <hyperlink ref="E41" r:id="rId79"/>
    <hyperlink ref="E36" r:id="rId80"/>
    <hyperlink ref="E124" r:id="rId81"/>
    <hyperlink ref="E123" r:id="rId82"/>
    <hyperlink ref="E122" r:id="rId83"/>
    <hyperlink ref="E121" r:id="rId84"/>
    <hyperlink ref="E120" r:id="rId85"/>
    <hyperlink ref="E119" r:id="rId86"/>
    <hyperlink ref="E118" r:id="rId87"/>
    <hyperlink ref="E117" r:id="rId88"/>
    <hyperlink ref="E116" r:id="rId89"/>
    <hyperlink ref="E115" r:id="rId90"/>
    <hyperlink ref="E114" r:id="rId91"/>
    <hyperlink ref="E113" r:id="rId92"/>
    <hyperlink ref="E112" r:id="rId93"/>
    <hyperlink ref="E111" r:id="rId94"/>
    <hyperlink ref="E110" r:id="rId95"/>
    <hyperlink ref="E109" r:id="rId96"/>
    <hyperlink ref="E108" r:id="rId97"/>
    <hyperlink ref="E107" r:id="rId98"/>
    <hyperlink ref="E106" r:id="rId99"/>
    <hyperlink ref="E105" r:id="rId100"/>
    <hyperlink ref="E104" r:id="rId101"/>
    <hyperlink ref="E103" r:id="rId102"/>
    <hyperlink ref="E102" r:id="rId103"/>
    <hyperlink ref="E101" r:id="rId104"/>
    <hyperlink ref="E100" r:id="rId105"/>
    <hyperlink ref="E99" r:id="rId106"/>
    <hyperlink ref="E98" r:id="rId107"/>
    <hyperlink ref="E97" r:id="rId108"/>
    <hyperlink ref="E96" r:id="rId109"/>
    <hyperlink ref="E95" r:id="rId110"/>
    <hyperlink ref="E94" r:id="rId111"/>
    <hyperlink ref="E93" r:id="rId112"/>
    <hyperlink ref="E92" r:id="rId113"/>
    <hyperlink ref="E91" r:id="rId114"/>
    <hyperlink ref="E90" r:id="rId115"/>
    <hyperlink ref="E89" r:id="rId116"/>
    <hyperlink ref="E88" r:id="rId117"/>
    <hyperlink ref="E87" r:id="rId118"/>
    <hyperlink ref="E86" r:id="rId119"/>
    <hyperlink ref="E85" r:id="rId120"/>
    <hyperlink ref="E84" r:id="rId121"/>
    <hyperlink ref="E83" r:id="rId122"/>
    <hyperlink ref="E82" r:id="rId123"/>
    <hyperlink ref="E145" r:id="rId124"/>
    <hyperlink ref="E144" r:id="rId125"/>
    <hyperlink ref="E143" r:id="rId126"/>
    <hyperlink ref="E142" r:id="rId127"/>
    <hyperlink ref="E141" r:id="rId128"/>
    <hyperlink ref="E140" r:id="rId129"/>
    <hyperlink ref="E139" r:id="rId130"/>
    <hyperlink ref="E138" r:id="rId131"/>
    <hyperlink ref="E137" r:id="rId132"/>
    <hyperlink ref="E136" r:id="rId133"/>
    <hyperlink ref="E135" r:id="rId134"/>
    <hyperlink ref="E134" r:id="rId135"/>
    <hyperlink ref="E133" r:id="rId136"/>
    <hyperlink ref="E132" r:id="rId137"/>
    <hyperlink ref="E131" r:id="rId138"/>
    <hyperlink ref="E130" r:id="rId139"/>
    <hyperlink ref="E129" r:id="rId140"/>
    <hyperlink ref="E128" r:id="rId141"/>
    <hyperlink ref="E127" r:id="rId142"/>
    <hyperlink ref="E126" r:id="rId143"/>
    <hyperlink ref="E125" r:id="rId144"/>
    <hyperlink ref="E153" r:id="rId145"/>
    <hyperlink ref="E152" r:id="rId146"/>
    <hyperlink ref="E151" r:id="rId147"/>
    <hyperlink ref="E150" r:id="rId148"/>
    <hyperlink ref="E149" r:id="rId149"/>
    <hyperlink ref="E148" r:id="rId150"/>
    <hyperlink ref="E147" r:id="rId151"/>
    <hyperlink ref="E146" r:id="rId152"/>
    <hyperlink ref="E197" r:id="rId153"/>
    <hyperlink ref="E196" r:id="rId154"/>
    <hyperlink ref="E195" r:id="rId155"/>
    <hyperlink ref="E194" r:id="rId156"/>
    <hyperlink ref="E193" r:id="rId157"/>
    <hyperlink ref="E192" r:id="rId158"/>
    <hyperlink ref="E191" r:id="rId159"/>
    <hyperlink ref="E190" r:id="rId160"/>
    <hyperlink ref="E188" r:id="rId161"/>
    <hyperlink ref="E187" r:id="rId162"/>
    <hyperlink ref="E186" r:id="rId163"/>
    <hyperlink ref="E185" r:id="rId164"/>
    <hyperlink ref="E184" r:id="rId165"/>
    <hyperlink ref="E183" r:id="rId166"/>
    <hyperlink ref="E182" r:id="rId167"/>
    <hyperlink ref="E181" r:id="rId168"/>
    <hyperlink ref="E180" r:id="rId169"/>
    <hyperlink ref="E179" r:id="rId170"/>
    <hyperlink ref="E178" r:id="rId171"/>
    <hyperlink ref="E177" r:id="rId172"/>
    <hyperlink ref="E176" r:id="rId173"/>
    <hyperlink ref="E175" r:id="rId174"/>
    <hyperlink ref="E174" r:id="rId175"/>
    <hyperlink ref="E173" r:id="rId176"/>
    <hyperlink ref="E172" r:id="rId177"/>
    <hyperlink ref="E171" r:id="rId178"/>
    <hyperlink ref="E170" r:id="rId179"/>
    <hyperlink ref="E169" r:id="rId180"/>
    <hyperlink ref="E168" r:id="rId181"/>
    <hyperlink ref="E167" r:id="rId182"/>
    <hyperlink ref="E166" r:id="rId183"/>
    <hyperlink ref="E165" r:id="rId184"/>
    <hyperlink ref="E164" r:id="rId185"/>
    <hyperlink ref="E163" r:id="rId186"/>
    <hyperlink ref="E162" r:id="rId187"/>
    <hyperlink ref="E160" r:id="rId188"/>
    <hyperlink ref="E159" r:id="rId189"/>
    <hyperlink ref="E158" r:id="rId190"/>
    <hyperlink ref="E157" r:id="rId191"/>
    <hyperlink ref="E156" r:id="rId192"/>
    <hyperlink ref="E155" r:id="rId193"/>
    <hyperlink ref="E154" r:id="rId194"/>
    <hyperlink ref="E252" r:id="rId195"/>
    <hyperlink ref="E253" r:id="rId196"/>
    <hyperlink ref="E251" r:id="rId197"/>
    <hyperlink ref="E249" r:id="rId198"/>
    <hyperlink ref="E250" r:id="rId199"/>
    <hyperlink ref="E248" r:id="rId200"/>
    <hyperlink ref="E247" r:id="rId201"/>
    <hyperlink ref="E246" r:id="rId202"/>
    <hyperlink ref="E245" r:id="rId203"/>
    <hyperlink ref="E244" r:id="rId204"/>
    <hyperlink ref="E243" r:id="rId205"/>
    <hyperlink ref="E242" r:id="rId206"/>
    <hyperlink ref="E241" r:id="rId207"/>
    <hyperlink ref="E239" r:id="rId208"/>
    <hyperlink ref="E238" r:id="rId209"/>
    <hyperlink ref="E237" r:id="rId210"/>
    <hyperlink ref="E236" r:id="rId211"/>
    <hyperlink ref="E235" r:id="rId212"/>
    <hyperlink ref="E234" r:id="rId213"/>
    <hyperlink ref="E233" r:id="rId214"/>
    <hyperlink ref="E232" r:id="rId215"/>
    <hyperlink ref="E231" r:id="rId216"/>
    <hyperlink ref="E230" r:id="rId217"/>
    <hyperlink ref="E229" r:id="rId218"/>
    <hyperlink ref="E228" r:id="rId219"/>
    <hyperlink ref="E227" r:id="rId220"/>
    <hyperlink ref="E226" r:id="rId221"/>
    <hyperlink ref="E225" r:id="rId222"/>
    <hyperlink ref="E224" r:id="rId223"/>
    <hyperlink ref="E223" r:id="rId224"/>
    <hyperlink ref="E222" r:id="rId225"/>
    <hyperlink ref="E221" r:id="rId226"/>
    <hyperlink ref="E220" r:id="rId227"/>
    <hyperlink ref="E219" r:id="rId228"/>
    <hyperlink ref="E218" r:id="rId229"/>
    <hyperlink ref="E217" r:id="rId230"/>
    <hyperlink ref="E216" r:id="rId231"/>
    <hyperlink ref="E215" r:id="rId232"/>
    <hyperlink ref="E214" r:id="rId233"/>
    <hyperlink ref="E212" r:id="rId234"/>
    <hyperlink ref="E211" r:id="rId235"/>
    <hyperlink ref="E210" r:id="rId236"/>
    <hyperlink ref="E209" r:id="rId237"/>
    <hyperlink ref="E208" r:id="rId238"/>
    <hyperlink ref="E207" r:id="rId239"/>
    <hyperlink ref="E204" r:id="rId240"/>
    <hyperlink ref="E203" r:id="rId241"/>
    <hyperlink ref="E202" r:id="rId242"/>
    <hyperlink ref="E201" r:id="rId243"/>
    <hyperlink ref="E200" r:id="rId244"/>
    <hyperlink ref="E318" r:id="rId245"/>
    <hyperlink ref="E317" r:id="rId246"/>
    <hyperlink ref="E316" r:id="rId247"/>
    <hyperlink ref="E315" r:id="rId248"/>
    <hyperlink ref="E314" r:id="rId249"/>
    <hyperlink ref="E313" r:id="rId250"/>
    <hyperlink ref="E312" r:id="rId251"/>
    <hyperlink ref="E311" r:id="rId252"/>
    <hyperlink ref="E310" r:id="rId253"/>
    <hyperlink ref="E309" r:id="rId254"/>
    <hyperlink ref="E308" r:id="rId255"/>
    <hyperlink ref="E307" r:id="rId256"/>
    <hyperlink ref="E306" r:id="rId257"/>
    <hyperlink ref="E305" r:id="rId258"/>
    <hyperlink ref="E304" r:id="rId259"/>
    <hyperlink ref="E303" r:id="rId260"/>
    <hyperlink ref="E302" r:id="rId261"/>
    <hyperlink ref="E301" r:id="rId262"/>
    <hyperlink ref="E300" r:id="rId263"/>
    <hyperlink ref="E299" r:id="rId264"/>
    <hyperlink ref="E298" r:id="rId265"/>
    <hyperlink ref="E296" r:id="rId266"/>
    <hyperlink ref="E295" r:id="rId267"/>
    <hyperlink ref="E294" r:id="rId268"/>
    <hyperlink ref="E293" r:id="rId269"/>
    <hyperlink ref="E292" r:id="rId270"/>
    <hyperlink ref="E291" r:id="rId271"/>
    <hyperlink ref="E290" r:id="rId272"/>
    <hyperlink ref="E289" r:id="rId273"/>
    <hyperlink ref="E288" r:id="rId274"/>
    <hyperlink ref="E287" r:id="rId275"/>
    <hyperlink ref="E286" r:id="rId276"/>
    <hyperlink ref="E285" r:id="rId277"/>
    <hyperlink ref="E284" r:id="rId278"/>
    <hyperlink ref="E283" r:id="rId279"/>
    <hyperlink ref="E282" r:id="rId280"/>
    <hyperlink ref="E281" r:id="rId281"/>
    <hyperlink ref="E280" r:id="rId282"/>
    <hyperlink ref="E279" r:id="rId283"/>
    <hyperlink ref="E278" r:id="rId284"/>
    <hyperlink ref="E277" r:id="rId285"/>
    <hyperlink ref="E276" r:id="rId286"/>
    <hyperlink ref="E275" r:id="rId287"/>
    <hyperlink ref="E274" r:id="rId288"/>
    <hyperlink ref="E273" r:id="rId289"/>
    <hyperlink ref="E272" r:id="rId290"/>
    <hyperlink ref="E271" r:id="rId291"/>
    <hyperlink ref="E270" r:id="rId292"/>
    <hyperlink ref="E269" r:id="rId293"/>
    <hyperlink ref="E268" r:id="rId294"/>
    <hyperlink ref="E267" r:id="rId295"/>
    <hyperlink ref="E266" r:id="rId296"/>
    <hyperlink ref="E265" r:id="rId297"/>
    <hyperlink ref="E264" r:id="rId298"/>
    <hyperlink ref="E263" r:id="rId299"/>
    <hyperlink ref="E262" r:id="rId300"/>
    <hyperlink ref="E261" r:id="rId301"/>
    <hyperlink ref="E260" r:id="rId302"/>
    <hyperlink ref="E259" r:id="rId303"/>
    <hyperlink ref="E258" r:id="rId304"/>
    <hyperlink ref="E257" r:id="rId305"/>
    <hyperlink ref="E256" r:id="rId306"/>
    <hyperlink ref="E255" r:id="rId307"/>
    <hyperlink ref="E254" r:id="rId308"/>
    <hyperlink ref="E240" r:id="rId309"/>
    <hyperlink ref="E213" r:id="rId310"/>
    <hyperlink ref="E206" r:id="rId311"/>
    <hyperlink ref="E205" r:id="rId312"/>
    <hyperlink ref="E199" r:id="rId313"/>
    <hyperlink ref="E198" r:id="rId314"/>
    <hyperlink ref="E189" r:id="rId315"/>
    <hyperlink ref="E161" r:id="rId316"/>
    <hyperlink ref="E378" r:id="rId317"/>
    <hyperlink ref="E377" r:id="rId318"/>
    <hyperlink ref="E376" r:id="rId319"/>
    <hyperlink ref="E375" r:id="rId320"/>
    <hyperlink ref="E374" r:id="rId321"/>
    <hyperlink ref="E373" r:id="rId322"/>
    <hyperlink ref="E372" r:id="rId323"/>
    <hyperlink ref="E371" r:id="rId324"/>
    <hyperlink ref="E370" r:id="rId325"/>
    <hyperlink ref="E369" r:id="rId326"/>
    <hyperlink ref="E368" r:id="rId327"/>
    <hyperlink ref="E367" r:id="rId328"/>
    <hyperlink ref="E366" r:id="rId329"/>
    <hyperlink ref="E365" r:id="rId330"/>
    <hyperlink ref="E363" r:id="rId331"/>
    <hyperlink ref="E362" r:id="rId332"/>
    <hyperlink ref="E361" r:id="rId333"/>
    <hyperlink ref="E360" r:id="rId334"/>
    <hyperlink ref="E359" r:id="rId335"/>
    <hyperlink ref="E358" r:id="rId336"/>
    <hyperlink ref="E357" r:id="rId337"/>
    <hyperlink ref="E356" r:id="rId338"/>
    <hyperlink ref="E355" r:id="rId339"/>
    <hyperlink ref="E354" r:id="rId340"/>
    <hyperlink ref="E353" r:id="rId341"/>
    <hyperlink ref="E352" r:id="rId342"/>
    <hyperlink ref="E351" r:id="rId343"/>
    <hyperlink ref="E350" r:id="rId344"/>
    <hyperlink ref="E349" r:id="rId345"/>
    <hyperlink ref="E348" r:id="rId346"/>
    <hyperlink ref="E347" r:id="rId347"/>
    <hyperlink ref="E346" r:id="rId348"/>
    <hyperlink ref="E345" r:id="rId349"/>
    <hyperlink ref="E344" r:id="rId350"/>
    <hyperlink ref="E343" r:id="rId351"/>
    <hyperlink ref="E342" r:id="rId352"/>
    <hyperlink ref="E341" r:id="rId353"/>
    <hyperlink ref="E340" r:id="rId354"/>
    <hyperlink ref="E339" r:id="rId355"/>
    <hyperlink ref="E338" r:id="rId356"/>
    <hyperlink ref="E337" r:id="rId357"/>
    <hyperlink ref="E336" r:id="rId358"/>
    <hyperlink ref="E335" r:id="rId359"/>
    <hyperlink ref="E334" r:id="rId360"/>
    <hyperlink ref="E333" r:id="rId361"/>
    <hyperlink ref="E332" r:id="rId362"/>
    <hyperlink ref="E331" r:id="rId363"/>
    <hyperlink ref="E330" r:id="rId364"/>
    <hyperlink ref="E329" r:id="rId365"/>
    <hyperlink ref="E328" r:id="rId366"/>
    <hyperlink ref="E327" r:id="rId367"/>
    <hyperlink ref="E326" r:id="rId368"/>
    <hyperlink ref="E325" r:id="rId369"/>
    <hyperlink ref="E324" r:id="rId370"/>
    <hyperlink ref="E323" r:id="rId371"/>
    <hyperlink ref="E322" r:id="rId372"/>
    <hyperlink ref="E321" r:id="rId373"/>
    <hyperlink ref="E320" r:id="rId374"/>
    <hyperlink ref="E319" r:id="rId375"/>
    <hyperlink ref="E297" r:id="rId376"/>
    <hyperlink ref="E433" r:id="rId377"/>
    <hyperlink ref="E432" r:id="rId378"/>
    <hyperlink ref="E431" r:id="rId379"/>
    <hyperlink ref="E430" r:id="rId380"/>
    <hyperlink ref="E429" r:id="rId381"/>
    <hyperlink ref="E428" r:id="rId382"/>
    <hyperlink ref="E427" r:id="rId383"/>
    <hyperlink ref="E426" r:id="rId384"/>
    <hyperlink ref="E425" r:id="rId385"/>
    <hyperlink ref="E424" r:id="rId386"/>
    <hyperlink ref="E423" r:id="rId387"/>
    <hyperlink ref="E422" r:id="rId388"/>
    <hyperlink ref="E421" r:id="rId389"/>
    <hyperlink ref="E420" r:id="rId390"/>
    <hyperlink ref="E419" r:id="rId391"/>
    <hyperlink ref="E418" r:id="rId392"/>
    <hyperlink ref="E417" r:id="rId393"/>
    <hyperlink ref="E416" r:id="rId394"/>
    <hyperlink ref="E415" r:id="rId395"/>
    <hyperlink ref="E414" r:id="rId396"/>
    <hyperlink ref="E413" r:id="rId397"/>
    <hyperlink ref="E412" r:id="rId398"/>
    <hyperlink ref="E411" r:id="rId399"/>
    <hyperlink ref="E410" r:id="rId400"/>
    <hyperlink ref="E409" r:id="rId401"/>
    <hyperlink ref="E408" r:id="rId402"/>
    <hyperlink ref="E407" r:id="rId403"/>
    <hyperlink ref="E406" r:id="rId404"/>
    <hyperlink ref="E405" r:id="rId405"/>
    <hyperlink ref="E404" r:id="rId406"/>
    <hyperlink ref="E403" r:id="rId407"/>
    <hyperlink ref="E402" r:id="rId408"/>
    <hyperlink ref="E401" r:id="rId409"/>
    <hyperlink ref="E400" r:id="rId410"/>
    <hyperlink ref="E399" r:id="rId411"/>
    <hyperlink ref="E398" r:id="rId412"/>
    <hyperlink ref="E397" r:id="rId413"/>
    <hyperlink ref="E396" r:id="rId414"/>
    <hyperlink ref="E395" r:id="rId415"/>
    <hyperlink ref="E394" r:id="rId416"/>
    <hyperlink ref="E393" r:id="rId417"/>
    <hyperlink ref="E392" r:id="rId418"/>
    <hyperlink ref="E391" r:id="rId419"/>
    <hyperlink ref="E390" r:id="rId420"/>
    <hyperlink ref="E389" r:id="rId421"/>
    <hyperlink ref="E388" r:id="rId422"/>
    <hyperlink ref="E387" r:id="rId423"/>
    <hyperlink ref="E386" r:id="rId424"/>
    <hyperlink ref="E385" r:id="rId425"/>
    <hyperlink ref="E384" r:id="rId426"/>
    <hyperlink ref="E383" r:id="rId427"/>
    <hyperlink ref="E382" r:id="rId428"/>
    <hyperlink ref="E381" r:id="rId429"/>
    <hyperlink ref="E380" r:id="rId430"/>
    <hyperlink ref="E379" r:id="rId431"/>
    <hyperlink ref="E364" r:id="rId432"/>
    <hyperlink ref="E449" r:id="rId433"/>
    <hyperlink ref="E448" r:id="rId434"/>
    <hyperlink ref="E447" r:id="rId435"/>
    <hyperlink ref="E446" r:id="rId436"/>
    <hyperlink ref="E445" r:id="rId437"/>
    <hyperlink ref="E444" r:id="rId438"/>
    <hyperlink ref="E443" r:id="rId439"/>
    <hyperlink ref="E442" r:id="rId440"/>
    <hyperlink ref="E441" r:id="rId441"/>
    <hyperlink ref="E440" r:id="rId442"/>
    <hyperlink ref="E439" r:id="rId443"/>
    <hyperlink ref="E438" r:id="rId444"/>
    <hyperlink ref="E437" r:id="rId445"/>
    <hyperlink ref="E436" r:id="rId446"/>
    <hyperlink ref="E435" r:id="rId447"/>
    <hyperlink ref="E434" r:id="rId448"/>
    <hyperlink ref="E459" r:id="rId449"/>
    <hyperlink ref="E458" r:id="rId450"/>
    <hyperlink ref="E457" r:id="rId451"/>
    <hyperlink ref="E456" r:id="rId452"/>
    <hyperlink ref="E455" r:id="rId453"/>
    <hyperlink ref="E454" r:id="rId454"/>
    <hyperlink ref="E453" r:id="rId455"/>
    <hyperlink ref="E452" r:id="rId456"/>
    <hyperlink ref="E451" r:id="rId457"/>
    <hyperlink ref="E450" r:id="rId458"/>
    <hyperlink ref="E472" r:id="rId459"/>
    <hyperlink ref="E471" r:id="rId460"/>
    <hyperlink ref="E470" r:id="rId461"/>
    <hyperlink ref="E469" r:id="rId462"/>
    <hyperlink ref="E468" r:id="rId463"/>
    <hyperlink ref="E467" r:id="rId464"/>
    <hyperlink ref="E466" r:id="rId465"/>
    <hyperlink ref="E465" r:id="rId466"/>
    <hyperlink ref="E464" r:id="rId467"/>
    <hyperlink ref="E463" r:id="rId468"/>
    <hyperlink ref="E462" r:id="rId469"/>
    <hyperlink ref="E461" r:id="rId470"/>
    <hyperlink ref="E460" r:id="rId471"/>
  </hyperlinks>
  <pageMargins left="0.75" right="0.75" top="1" bottom="1" header="0.5" footer="0.5"/>
  <pageSetup paperSize="9" orientation="portrait" horizontalDpi="4294967292" verticalDpi="4294967292"/>
  <drawing r:id="rId47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6"/>
  <sheetViews>
    <sheetView workbookViewId="0">
      <selection activeCell="Q11" sqref="Q11:AC11"/>
    </sheetView>
  </sheetViews>
  <sheetFormatPr baseColWidth="10" defaultRowHeight="15" x14ac:dyDescent="0"/>
  <cols>
    <col min="2" max="2" width="16" hidden="1" customWidth="1"/>
    <col min="5" max="5" width="0" hidden="1" customWidth="1"/>
    <col min="6" max="6" width="10.1640625" bestFit="1" customWidth="1"/>
    <col min="11" max="14" width="0" hidden="1" customWidth="1"/>
    <col min="18" max="18" width="15.5" bestFit="1" customWidth="1"/>
    <col min="23" max="23" width="15.83203125" bestFit="1" customWidth="1"/>
    <col min="24" max="24" width="14" bestFit="1" customWidth="1"/>
    <col min="25" max="25" width="0" hidden="1" customWidth="1"/>
    <col min="28" max="28" width="11.83203125" bestFit="1" customWidth="1"/>
    <col min="29" max="29" width="15.1640625" bestFit="1" customWidth="1"/>
  </cols>
  <sheetData>
    <row r="1" spans="1:29" ht="16" thickBot="1">
      <c r="A1" s="1" t="s">
        <v>0</v>
      </c>
      <c r="B1" s="1" t="s">
        <v>1</v>
      </c>
      <c r="C1" s="1" t="s">
        <v>1225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Q1" s="88" t="s">
        <v>1229</v>
      </c>
      <c r="R1" s="86"/>
      <c r="S1" s="114">
        <v>50</v>
      </c>
      <c r="T1" s="114">
        <v>20</v>
      </c>
      <c r="U1" s="114">
        <v>1</v>
      </c>
      <c r="V1" s="114">
        <v>4</v>
      </c>
      <c r="W1" s="86"/>
      <c r="X1" s="86"/>
      <c r="Y1" s="86"/>
      <c r="Z1" s="86"/>
      <c r="AA1" s="86"/>
      <c r="AB1" s="86"/>
      <c r="AC1" s="87"/>
    </row>
    <row r="2" spans="1:29" ht="16" thickBot="1">
      <c r="A2" s="75" t="s">
        <v>456</v>
      </c>
      <c r="B2" s="75" t="s">
        <v>119</v>
      </c>
      <c r="C2" s="76">
        <v>37128</v>
      </c>
      <c r="D2" s="75" t="s">
        <v>99</v>
      </c>
      <c r="E2" s="77" t="s">
        <v>17</v>
      </c>
      <c r="F2" s="75">
        <v>90</v>
      </c>
      <c r="G2" s="75">
        <v>0</v>
      </c>
      <c r="H2" s="75">
        <v>0</v>
      </c>
      <c r="I2" s="75">
        <v>0</v>
      </c>
      <c r="J2" s="75">
        <v>0</v>
      </c>
      <c r="K2" s="75">
        <v>0</v>
      </c>
      <c r="L2" s="75">
        <v>0</v>
      </c>
      <c r="M2" s="75">
        <v>0</v>
      </c>
      <c r="N2" s="75">
        <v>0</v>
      </c>
      <c r="Q2" s="89" t="s">
        <v>432</v>
      </c>
      <c r="R2" s="90" t="s">
        <v>454</v>
      </c>
      <c r="S2" s="90" t="s">
        <v>433</v>
      </c>
      <c r="T2" s="90" t="s">
        <v>434</v>
      </c>
      <c r="U2" s="90" t="s">
        <v>436</v>
      </c>
      <c r="V2" s="90" t="s">
        <v>435</v>
      </c>
      <c r="W2" s="90" t="s">
        <v>453</v>
      </c>
      <c r="X2" s="90" t="s">
        <v>455</v>
      </c>
      <c r="Y2" s="91"/>
      <c r="Z2" s="90" t="s">
        <v>1227</v>
      </c>
      <c r="AA2" s="90" t="s">
        <v>1228</v>
      </c>
      <c r="AB2" s="90" t="s">
        <v>452</v>
      </c>
      <c r="AC2" s="92" t="s">
        <v>1226</v>
      </c>
    </row>
    <row r="3" spans="1:29">
      <c r="A3" s="75" t="s">
        <v>456</v>
      </c>
      <c r="B3" s="75" t="s">
        <v>105</v>
      </c>
      <c r="C3" s="76">
        <v>37142</v>
      </c>
      <c r="D3" s="75" t="s">
        <v>99</v>
      </c>
      <c r="E3" s="77" t="s">
        <v>22</v>
      </c>
      <c r="F3" s="75">
        <v>90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75">
        <v>0</v>
      </c>
      <c r="N3" s="75">
        <v>0</v>
      </c>
      <c r="Q3" s="93" t="s">
        <v>437</v>
      </c>
      <c r="R3" s="94">
        <f>SUMIFS($F$2:F1000,$C$2:C1000,"&gt;="&amp;Z3,$C$2:C1000,"&lt;="&amp;AA3)</f>
        <v>2772</v>
      </c>
      <c r="S3" s="94">
        <f>SUMIFS(G2:G1000,C2:C1000,"&gt;="&amp;Z3,C2:C1000,"&lt;="&amp;AA3)</f>
        <v>14</v>
      </c>
      <c r="T3" s="94">
        <f>SUMIFS($H$2:H1000,$C$2:C1000,"&gt;="&amp;Z3,$C$2:C1000,"&lt;="&amp;AA3)</f>
        <v>0</v>
      </c>
      <c r="U3" s="94">
        <f>SUMIFS($I$2:I1000,$C$2:C1000,"&gt;="&amp;Z3,$C$2:C1000,"&lt;="&amp;AA3)-V3</f>
        <v>0</v>
      </c>
      <c r="V3" s="94">
        <f>SUMIFS($J$2:J1000,$C$2:C1000,"&gt;="&amp;Z3,$C$2:C1000,"&lt;="&amp;AA3)</f>
        <v>0</v>
      </c>
      <c r="W3" s="94">
        <f>COUNTIFS($C$2:C1000,"&gt;="&amp;Z3,$C$2:C1000,"&lt;="&amp;AA3)</f>
        <v>41</v>
      </c>
      <c r="X3" s="106">
        <f>R3/IF(W3=0,1,W3)</f>
        <v>67.609756097560975</v>
      </c>
      <c r="Y3" s="94">
        <f>X3*10</f>
        <v>676.09756097560978</v>
      </c>
      <c r="Z3" s="95">
        <v>37104</v>
      </c>
      <c r="AA3" s="95">
        <v>37437</v>
      </c>
      <c r="AB3" s="94">
        <f t="shared" ref="AB3:AB17" si="0">SUM(S3*$S$1,T3*$T$1,U3*$U$1,V3*$V$1)</f>
        <v>700</v>
      </c>
      <c r="AC3" s="110">
        <f>AB3/10</f>
        <v>70</v>
      </c>
    </row>
    <row r="4" spans="1:29">
      <c r="A4" s="75" t="s">
        <v>456</v>
      </c>
      <c r="B4" s="75" t="s">
        <v>249</v>
      </c>
      <c r="C4" s="76">
        <v>37145</v>
      </c>
      <c r="D4" s="75" t="s">
        <v>151</v>
      </c>
      <c r="E4" s="77" t="s">
        <v>38</v>
      </c>
      <c r="F4" s="75">
        <v>90</v>
      </c>
      <c r="G4" s="75">
        <v>0</v>
      </c>
      <c r="H4" s="75">
        <v>0</v>
      </c>
      <c r="I4" s="75">
        <v>0</v>
      </c>
      <c r="J4" s="75">
        <v>0</v>
      </c>
      <c r="K4" s="75">
        <v>0</v>
      </c>
      <c r="L4" s="75">
        <v>0</v>
      </c>
      <c r="M4" s="75">
        <v>0</v>
      </c>
      <c r="N4" s="75">
        <v>0</v>
      </c>
      <c r="Q4" s="96" t="s">
        <v>438</v>
      </c>
      <c r="R4" s="97">
        <f>SUMIFS($F$2:F1001,$C$2:C1001,"&gt;="&amp;Z4,$C$2:C1001,"&lt;="&amp;AA4)</f>
        <v>3371</v>
      </c>
      <c r="S4" s="97">
        <f>SUMIFS($G$2:G1001,$C$2:C1001,"&gt;="&amp;Z4,$C$2:C1001,"&lt;="&amp;AA4)</f>
        <v>21</v>
      </c>
      <c r="T4" s="97">
        <f>SUMIFS($H$2:H1001,$C$2:C1001,"&gt;="&amp;Z4,$C$2:C1001,"&lt;="&amp;AA4)</f>
        <v>0</v>
      </c>
      <c r="U4" s="97">
        <f>SUMIFS($I$2:I1001,$C$2:C1001,"&gt;="&amp;Z4,$C$2:C1001,"&lt;="&amp;AA4)-V4</f>
        <v>0</v>
      </c>
      <c r="V4" s="97">
        <f>SUMIFS($J$2:J1001,$C$2:C1001,"&gt;="&amp;Z4,$C$2:C1001,"&lt;="&amp;AA4)</f>
        <v>0</v>
      </c>
      <c r="W4" s="97">
        <f>COUNTIFS($C$2:C1001,"&gt;="&amp;Z4,$C$2:C1001,"&lt;="&amp;AA4)</f>
        <v>39</v>
      </c>
      <c r="X4" s="107">
        <f>R4/IF(W4=0,1,W4)</f>
        <v>86.435897435897431</v>
      </c>
      <c r="Y4" s="97">
        <f t="shared" ref="Y4:Y17" si="1">X4*10</f>
        <v>864.35897435897436</v>
      </c>
      <c r="Z4" s="98">
        <v>37469</v>
      </c>
      <c r="AA4" s="98">
        <v>37802</v>
      </c>
      <c r="AB4" s="97">
        <f t="shared" si="0"/>
        <v>1050</v>
      </c>
      <c r="AC4" s="111">
        <f t="shared" ref="AC4:AC17" si="2">AB4/10</f>
        <v>105</v>
      </c>
    </row>
    <row r="5" spans="1:29">
      <c r="A5" s="75" t="s">
        <v>456</v>
      </c>
      <c r="B5" s="75" t="s">
        <v>161</v>
      </c>
      <c r="C5" s="76">
        <v>37149</v>
      </c>
      <c r="D5" s="75" t="s">
        <v>99</v>
      </c>
      <c r="E5" s="77" t="s">
        <v>74</v>
      </c>
      <c r="F5" s="75">
        <v>90</v>
      </c>
      <c r="G5" s="75">
        <v>0</v>
      </c>
      <c r="H5" s="75">
        <v>0</v>
      </c>
      <c r="I5" s="75">
        <v>0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Q5" s="99" t="s">
        <v>439</v>
      </c>
      <c r="R5" s="97">
        <f>SUMIFS($F$2:F1002,$C$2:C1002,"&gt;="&amp;Z5,$C$2:C1002,"&lt;="&amp;AA5)</f>
        <v>4477</v>
      </c>
      <c r="S5" s="97">
        <f>SUMIFS($G$2:G1002,$C$2:C1002,"&gt;="&amp;Z5,$C$2:C1002,"&lt;="&amp;AA5)</f>
        <v>19</v>
      </c>
      <c r="T5" s="97">
        <f>SUMIFS($H$2:H1002,$C$2:C1002,"&gt;="&amp;Z5,$C$2:C1002,"&lt;="&amp;AA5)</f>
        <v>1</v>
      </c>
      <c r="U5" s="97">
        <f>SUMIFS($I$2:I1002,$C$2:C1002,"&gt;="&amp;Z5,$C$2:C1002,"&lt;="&amp;AA5)-V5</f>
        <v>6</v>
      </c>
      <c r="V5" s="97">
        <f>SUMIFS($J$2:J1002,$C$2:C1002,"&gt;="&amp;Z5,$C$2:C1002,"&lt;="&amp;AA5)</f>
        <v>2</v>
      </c>
      <c r="W5" s="97">
        <f>COUNTIFS($C$2:C1002,"&gt;="&amp;Z5,$C$2:C1002,"&lt;="&amp;AA5)</f>
        <v>55</v>
      </c>
      <c r="X5" s="107">
        <f>R5/IF(W5=0,1,W5)</f>
        <v>81.400000000000006</v>
      </c>
      <c r="Y5" s="97">
        <f t="shared" si="1"/>
        <v>814</v>
      </c>
      <c r="Z5" s="98">
        <v>37834</v>
      </c>
      <c r="AA5" s="98">
        <v>38168</v>
      </c>
      <c r="AB5" s="97">
        <f t="shared" si="0"/>
        <v>984</v>
      </c>
      <c r="AC5" s="111">
        <f t="shared" si="2"/>
        <v>98.4</v>
      </c>
    </row>
    <row r="6" spans="1:29">
      <c r="A6" s="75" t="s">
        <v>456</v>
      </c>
      <c r="B6" s="75" t="s">
        <v>102</v>
      </c>
      <c r="C6" s="76">
        <v>37156</v>
      </c>
      <c r="D6" s="75" t="s">
        <v>99</v>
      </c>
      <c r="E6" s="77" t="s">
        <v>175</v>
      </c>
      <c r="F6" s="75">
        <v>90</v>
      </c>
      <c r="G6" s="75">
        <v>1</v>
      </c>
      <c r="H6" s="75">
        <v>0</v>
      </c>
      <c r="I6" s="75">
        <v>0</v>
      </c>
      <c r="J6" s="75">
        <v>0</v>
      </c>
      <c r="K6" s="75">
        <v>0</v>
      </c>
      <c r="L6" s="75">
        <v>0</v>
      </c>
      <c r="M6" s="75">
        <v>0</v>
      </c>
      <c r="N6" s="75">
        <v>0</v>
      </c>
      <c r="Q6" s="96" t="s">
        <v>440</v>
      </c>
      <c r="R6" s="97">
        <f>SUMIFS($F$2:F1003,$C$2:C1003,"&gt;="&amp;Z6,$C$2:C1003,"&lt;="&amp;AA6)</f>
        <v>4046</v>
      </c>
      <c r="S6" s="97">
        <f>SUMIFS($G$2:G1003,$C$2:C1003,"&gt;="&amp;Z6,$C$2:C1003,"&lt;="&amp;AA6)</f>
        <v>15</v>
      </c>
      <c r="T6" s="97">
        <f>SUMIFS($H$2:H1003,$C$2:C1003,"&gt;="&amp;Z6,$C$2:C1003,"&lt;="&amp;AA6)</f>
        <v>1</v>
      </c>
      <c r="U6" s="97">
        <f>SUMIFS($I$2:I1003,$C$2:C1003,"&gt;="&amp;Z6,$C$2:C1003,"&lt;="&amp;AA6)-V6</f>
        <v>11</v>
      </c>
      <c r="V6" s="97">
        <f>SUMIFS($J$2:J1003,$C$2:C1003,"&gt;="&amp;Z6,$C$2:C1003,"&lt;="&amp;AA6)</f>
        <v>15</v>
      </c>
      <c r="W6" s="97">
        <f>COUNTIFS($C$2:C1003,"&gt;="&amp;Z6,$C$2:C1003,"&lt;="&amp;AA6)</f>
        <v>51</v>
      </c>
      <c r="X6" s="107">
        <f>R6/IF(W6=0,1,W6)</f>
        <v>79.333333333333329</v>
      </c>
      <c r="Y6" s="97">
        <f t="shared" si="1"/>
        <v>793.33333333333326</v>
      </c>
      <c r="Z6" s="98">
        <v>38200</v>
      </c>
      <c r="AA6" s="98">
        <v>38533</v>
      </c>
      <c r="AB6" s="97">
        <f t="shared" si="0"/>
        <v>841</v>
      </c>
      <c r="AC6" s="111">
        <f t="shared" si="2"/>
        <v>84.1</v>
      </c>
    </row>
    <row r="7" spans="1:29">
      <c r="A7" s="75" t="s">
        <v>456</v>
      </c>
      <c r="B7" s="75" t="s">
        <v>468</v>
      </c>
      <c r="C7" s="76">
        <v>37160</v>
      </c>
      <c r="D7" s="75" t="s">
        <v>151</v>
      </c>
      <c r="E7" s="77" t="s">
        <v>103</v>
      </c>
      <c r="F7" s="75">
        <v>0</v>
      </c>
      <c r="G7" s="75"/>
      <c r="H7" s="75"/>
      <c r="I7" s="75"/>
      <c r="J7" s="75"/>
      <c r="K7" s="75"/>
      <c r="L7" s="75"/>
      <c r="M7" s="75"/>
      <c r="N7" s="75"/>
      <c r="Q7" s="96" t="s">
        <v>441</v>
      </c>
      <c r="R7" s="97">
        <f>SUMIFS($F$2:F1004,$C$2:C1004,"&gt;="&amp;Z7,$C$2:C1004,"&lt;="&amp;AA7)</f>
        <v>3055</v>
      </c>
      <c r="S7" s="97">
        <f>SUMIFS($G$2:G1004,$C$2:C1004,"&gt;="&amp;Z7,$C$2:C1004,"&lt;="&amp;AA7)</f>
        <v>10</v>
      </c>
      <c r="T7" s="97">
        <f>SUMIFS($H$2:H1004,$C$2:C1004,"&gt;="&amp;Z7,$C$2:C1004,"&lt;="&amp;AA7)</f>
        <v>3</v>
      </c>
      <c r="U7" s="97">
        <f>SUMIFS($I$2:I1004,$C$2:C1004,"&gt;="&amp;Z7,$C$2:C1004,"&lt;="&amp;AA7)-V7</f>
        <v>34</v>
      </c>
      <c r="V7" s="97">
        <f>SUMIFS($J$2:J1004,$C$2:C1004,"&gt;="&amp;Z7,$C$2:C1004,"&lt;="&amp;AA7)</f>
        <v>25</v>
      </c>
      <c r="W7" s="97">
        <f>COUNTIFS($C$2:C1004,"&gt;="&amp;Z7,$C$2:C1004,"&lt;="&amp;AA7)</f>
        <v>47</v>
      </c>
      <c r="X7" s="107">
        <f t="shared" ref="X7:X17" si="3">R7/IF(W7=0,1,W7)</f>
        <v>65</v>
      </c>
      <c r="Y7" s="97">
        <f t="shared" si="1"/>
        <v>650</v>
      </c>
      <c r="Z7" s="98">
        <v>38565</v>
      </c>
      <c r="AA7" s="98">
        <v>38898</v>
      </c>
      <c r="AB7" s="97">
        <f t="shared" si="0"/>
        <v>694</v>
      </c>
      <c r="AC7" s="111">
        <f t="shared" si="2"/>
        <v>69.400000000000006</v>
      </c>
    </row>
    <row r="8" spans="1:29">
      <c r="A8" s="75" t="s">
        <v>456</v>
      </c>
      <c r="B8" s="75" t="s">
        <v>467</v>
      </c>
      <c r="C8" s="76">
        <v>37163</v>
      </c>
      <c r="D8" s="75" t="s">
        <v>99</v>
      </c>
      <c r="E8" s="77" t="s">
        <v>53</v>
      </c>
      <c r="F8" s="75">
        <v>0</v>
      </c>
      <c r="G8" s="75"/>
      <c r="H8" s="75"/>
      <c r="I8" s="75"/>
      <c r="J8" s="75"/>
      <c r="K8" s="75"/>
      <c r="L8" s="75"/>
      <c r="M8" s="75"/>
      <c r="N8" s="75"/>
      <c r="Q8" s="96" t="s">
        <v>442</v>
      </c>
      <c r="R8" s="97">
        <f>SUMIFS($F$2:F1005,$C$2:C1005,"&gt;="&amp;Z8,$C$2:C1005,"&lt;="&amp;AA8)</f>
        <v>4038</v>
      </c>
      <c r="S8" s="97">
        <f>SUMIFS($G$2:G1005,$C$2:C1005,"&gt;="&amp;Z8,$C$2:C1005,"&lt;="&amp;AA8)</f>
        <v>12</v>
      </c>
      <c r="T8" s="97">
        <f>SUMIFS($H$2:H1005,$C$2:C1005,"&gt;="&amp;Z8,$C$2:C1005,"&lt;="&amp;AA8)</f>
        <v>3</v>
      </c>
      <c r="U8" s="97">
        <f>SUMIFS($I$2:I1005,$C$2:C1005,"&gt;="&amp;Z8,$C$2:C1005,"&lt;="&amp;AA8)-V8</f>
        <v>39</v>
      </c>
      <c r="V8" s="97">
        <f>SUMIFS($J$2:J1005,$C$2:C1005,"&gt;="&amp;Z8,$C$2:C1005,"&lt;="&amp;AA8)</f>
        <v>22</v>
      </c>
      <c r="W8" s="97">
        <f>COUNTIFS($C$2:C1005,"&gt;="&amp;Z8,$C$2:C1005,"&lt;="&amp;AA8)</f>
        <v>49</v>
      </c>
      <c r="X8" s="107">
        <f t="shared" si="3"/>
        <v>82.408163265306129</v>
      </c>
      <c r="Y8" s="97">
        <f t="shared" si="1"/>
        <v>824.08163265306132</v>
      </c>
      <c r="Z8" s="98">
        <v>38930</v>
      </c>
      <c r="AA8" s="98">
        <v>39263</v>
      </c>
      <c r="AB8" s="97">
        <f t="shared" si="0"/>
        <v>787</v>
      </c>
      <c r="AC8" s="111">
        <f t="shared" si="2"/>
        <v>78.7</v>
      </c>
    </row>
    <row r="9" spans="1:29">
      <c r="A9" s="75" t="s">
        <v>456</v>
      </c>
      <c r="B9" s="75" t="s">
        <v>466</v>
      </c>
      <c r="C9" s="76">
        <v>37167</v>
      </c>
      <c r="D9" s="75" t="s">
        <v>99</v>
      </c>
      <c r="E9" s="77" t="s">
        <v>149</v>
      </c>
      <c r="F9" s="75">
        <v>0</v>
      </c>
      <c r="G9" s="75"/>
      <c r="H9" s="75"/>
      <c r="I9" s="75"/>
      <c r="J9" s="75"/>
      <c r="K9" s="75"/>
      <c r="L9" s="75"/>
      <c r="M9" s="75"/>
      <c r="N9" s="75"/>
      <c r="Q9" s="96" t="s">
        <v>443</v>
      </c>
      <c r="R9" s="97">
        <f>SUMIFS($F$2:F1006,$C$2:C1006,"&gt;="&amp;Z9,$C$2:C1006,"&lt;="&amp;AA9)</f>
        <v>4570</v>
      </c>
      <c r="S9" s="97">
        <f>SUMIFS($G$2:G1006,$C$2:C1006,"&gt;="&amp;Z9,$C$2:C1006,"&lt;="&amp;AA9)</f>
        <v>27</v>
      </c>
      <c r="T9" s="97">
        <f>SUMIFS($H$2:H1006,$C$2:C1006,"&gt;="&amp;Z9,$C$2:C1006,"&lt;="&amp;AA9)</f>
        <v>6</v>
      </c>
      <c r="U9" s="97">
        <f>SUMIFS($I$2:I1006,$C$2:C1006,"&gt;="&amp;Z9,$C$2:C1006,"&lt;="&amp;AA9)-V9</f>
        <v>48</v>
      </c>
      <c r="V9" s="97">
        <f>SUMIFS($J$2:J1006,$C$2:C1006,"&gt;="&amp;Z9,$C$2:C1006,"&lt;="&amp;AA9)</f>
        <v>57</v>
      </c>
      <c r="W9" s="97">
        <f>COUNTIFS($C$2:C1006,"&gt;="&amp;Z9,$C$2:C1006,"&lt;="&amp;AA9)</f>
        <v>53</v>
      </c>
      <c r="X9" s="107">
        <f t="shared" si="3"/>
        <v>86.226415094339629</v>
      </c>
      <c r="Y9" s="97">
        <f t="shared" si="1"/>
        <v>862.26415094339632</v>
      </c>
      <c r="Z9" s="98">
        <v>39295</v>
      </c>
      <c r="AA9" s="98">
        <v>39629</v>
      </c>
      <c r="AB9" s="97">
        <f t="shared" si="0"/>
        <v>1746</v>
      </c>
      <c r="AC9" s="111">
        <f t="shared" si="2"/>
        <v>174.6</v>
      </c>
    </row>
    <row r="10" spans="1:29">
      <c r="A10" s="75" t="s">
        <v>456</v>
      </c>
      <c r="B10" s="75" t="s">
        <v>123</v>
      </c>
      <c r="C10" s="76">
        <v>37170</v>
      </c>
      <c r="D10" s="75" t="s">
        <v>99</v>
      </c>
      <c r="E10" s="77" t="s">
        <v>19</v>
      </c>
      <c r="F10" s="75">
        <v>0</v>
      </c>
      <c r="G10" s="75"/>
      <c r="H10" s="75"/>
      <c r="I10" s="75"/>
      <c r="J10" s="75"/>
      <c r="K10" s="75"/>
      <c r="L10" s="75"/>
      <c r="M10" s="75"/>
      <c r="N10" s="75"/>
      <c r="Q10" s="96" t="s">
        <v>444</v>
      </c>
      <c r="R10" s="97">
        <f>SUMIFS($F$2:F1007,$C$2:C1007,"&gt;="&amp;Z10,$C$2:C1007,"&lt;="&amp;AA10)</f>
        <v>3681</v>
      </c>
      <c r="S10" s="97">
        <f>SUMIFS($G$2:G1007,$C$2:C1007,"&gt;="&amp;Z10,$C$2:C1007,"&lt;="&amp;AA10)</f>
        <v>24</v>
      </c>
      <c r="T10" s="97">
        <f>SUMIFS($H$2:H1007,$C$2:C1007,"&gt;="&amp;Z10,$C$2:C1007,"&lt;="&amp;AA10)</f>
        <v>8</v>
      </c>
      <c r="U10" s="97">
        <f>SUMIFS($I$2:I1007,$C$2:C1007,"&gt;="&amp;Z10,$C$2:C1007,"&lt;="&amp;AA10)-V10</f>
        <v>43</v>
      </c>
      <c r="V10" s="97">
        <f>SUMIFS($J$2:J1007,$C$2:C1007,"&gt;="&amp;Z10,$C$2:C1007,"&lt;="&amp;AA10)</f>
        <v>39</v>
      </c>
      <c r="W10" s="97">
        <f>COUNTIFS($C$2:C1007,"&gt;="&amp;Z10,$C$2:C1007,"&lt;="&amp;AA10)</f>
        <v>47</v>
      </c>
      <c r="X10" s="107">
        <f t="shared" si="3"/>
        <v>78.319148936170208</v>
      </c>
      <c r="Y10" s="97">
        <f t="shared" si="1"/>
        <v>783.19148936170211</v>
      </c>
      <c r="Z10" s="98">
        <v>39661</v>
      </c>
      <c r="AA10" s="98">
        <v>39994</v>
      </c>
      <c r="AB10" s="97">
        <f t="shared" si="0"/>
        <v>1559</v>
      </c>
      <c r="AC10" s="111">
        <f t="shared" si="2"/>
        <v>155.9</v>
      </c>
    </row>
    <row r="11" spans="1:29">
      <c r="A11" s="75" t="s">
        <v>456</v>
      </c>
      <c r="B11" s="75" t="s">
        <v>182</v>
      </c>
      <c r="C11" s="76">
        <v>37177</v>
      </c>
      <c r="D11" s="75" t="s">
        <v>99</v>
      </c>
      <c r="E11" s="77" t="s">
        <v>33</v>
      </c>
      <c r="F11" s="75">
        <v>0</v>
      </c>
      <c r="G11" s="75"/>
      <c r="H11" s="75"/>
      <c r="I11" s="75"/>
      <c r="J11" s="75"/>
      <c r="K11" s="75"/>
      <c r="L11" s="75"/>
      <c r="M11" s="75"/>
      <c r="N11" s="75"/>
      <c r="Q11" s="96" t="s">
        <v>445</v>
      </c>
      <c r="R11" s="97">
        <f>SUMIFS($F$2:F1008,$C$2:C1008,"&gt;="&amp;Z11,$C$2:C1008,"&lt;="&amp;AA11)</f>
        <v>1370</v>
      </c>
      <c r="S11" s="97">
        <f>SUMIFS($G$2:G1008,$C$2:C1008,"&gt;="&amp;Z11,$C$2:C1008,"&lt;="&amp;AA11)</f>
        <v>7</v>
      </c>
      <c r="T11" s="97">
        <f>SUMIFS($H$2:H1008,$C$2:C1008,"&gt;="&amp;Z11,$C$2:C1008,"&lt;="&amp;AA11)</f>
        <v>3</v>
      </c>
      <c r="U11" s="97">
        <f>SUMIFS($I$2:I1008,$C$2:C1008,"&gt;="&amp;Z11,$C$2:C1008,"&lt;="&amp;AA11)-V11</f>
        <v>21</v>
      </c>
      <c r="V11" s="97">
        <f>SUMIFS($J$2:J1008,$C$2:C1008,"&gt;="&amp;Z11,$C$2:C1008,"&lt;="&amp;AA11)</f>
        <v>21</v>
      </c>
      <c r="W11" s="97">
        <f>COUNTIFS($C$2:C1008,"&gt;="&amp;Z11,$C$2:C1008,"&lt;="&amp;AA11)</f>
        <v>40</v>
      </c>
      <c r="X11" s="107">
        <f t="shared" si="3"/>
        <v>34.25</v>
      </c>
      <c r="Y11" s="97">
        <f t="shared" si="1"/>
        <v>342.5</v>
      </c>
      <c r="Z11" s="98">
        <v>40026</v>
      </c>
      <c r="AA11" s="98">
        <v>40359</v>
      </c>
      <c r="AB11" s="97">
        <f t="shared" si="0"/>
        <v>515</v>
      </c>
      <c r="AC11" s="111">
        <f t="shared" si="2"/>
        <v>51.5</v>
      </c>
    </row>
    <row r="12" spans="1:29">
      <c r="A12" s="75" t="s">
        <v>456</v>
      </c>
      <c r="B12" s="75" t="s">
        <v>465</v>
      </c>
      <c r="C12" s="76">
        <v>37180</v>
      </c>
      <c r="D12" s="75" t="s">
        <v>151</v>
      </c>
      <c r="E12" s="77" t="s">
        <v>82</v>
      </c>
      <c r="F12" s="75">
        <v>0</v>
      </c>
      <c r="G12" s="75"/>
      <c r="H12" s="75"/>
      <c r="I12" s="75"/>
      <c r="J12" s="75"/>
      <c r="K12" s="75"/>
      <c r="L12" s="75"/>
      <c r="M12" s="75"/>
      <c r="N12" s="75"/>
      <c r="Q12" s="96" t="s">
        <v>446</v>
      </c>
      <c r="R12" s="97">
        <f>SUMIFS($F$2:F1009,$C$2:C1009,"&gt;="&amp;Z12,$C$2:C1009,"&lt;="&amp;AA12)</f>
        <v>4325</v>
      </c>
      <c r="S12" s="97">
        <f>SUMIFS($G$2:G1009,$C$2:C1009,"&gt;="&amp;Z12,$C$2:C1009,"&lt;="&amp;AA12)</f>
        <v>19</v>
      </c>
      <c r="T12" s="97">
        <f>SUMIFS($H$2:H1009,$C$2:C1009,"&gt;="&amp;Z12,$C$2:C1009,"&lt;="&amp;AA12)</f>
        <v>7</v>
      </c>
      <c r="U12" s="97">
        <f>SUMIFS($I$2:I1009,$C$2:C1009,"&gt;="&amp;Z12,$C$2:C1009,"&lt;="&amp;AA12)-V12</f>
        <v>55</v>
      </c>
      <c r="V12" s="97">
        <f>SUMIFS($J$2:J1009,$C$2:C1009,"&gt;="&amp;Z12,$C$2:C1009,"&lt;="&amp;AA12)</f>
        <v>51</v>
      </c>
      <c r="W12" s="97">
        <f>COUNTIFS($C$2:C1009,"&gt;="&amp;Z12,$C$2:C1009,"&lt;="&amp;AA12)</f>
        <v>51</v>
      </c>
      <c r="X12" s="107">
        <f t="shared" si="3"/>
        <v>84.803921568627445</v>
      </c>
      <c r="Y12" s="97">
        <f t="shared" si="1"/>
        <v>848.03921568627447</v>
      </c>
      <c r="Z12" s="98">
        <v>40391</v>
      </c>
      <c r="AA12" s="98">
        <v>40724</v>
      </c>
      <c r="AB12" s="97">
        <f t="shared" si="0"/>
        <v>1349</v>
      </c>
      <c r="AC12" s="111">
        <f t="shared" si="2"/>
        <v>134.9</v>
      </c>
    </row>
    <row r="13" spans="1:29">
      <c r="A13" s="75" t="s">
        <v>456</v>
      </c>
      <c r="B13" s="75" t="s">
        <v>126</v>
      </c>
      <c r="C13" s="76">
        <v>37185</v>
      </c>
      <c r="D13" s="75" t="s">
        <v>99</v>
      </c>
      <c r="E13" s="77" t="s">
        <v>22</v>
      </c>
      <c r="F13" s="75">
        <v>0</v>
      </c>
      <c r="G13" s="75"/>
      <c r="H13" s="75"/>
      <c r="I13" s="75"/>
      <c r="J13" s="75"/>
      <c r="K13" s="75"/>
      <c r="L13" s="75"/>
      <c r="M13" s="75"/>
      <c r="N13" s="75"/>
      <c r="Q13" s="96" t="s">
        <v>447</v>
      </c>
      <c r="R13" s="97">
        <f>SUMIFS($F$2:F1010,$C$2:C1010,"&gt;="&amp;Z13,$C$2:C1010,"&lt;="&amp;AA13)</f>
        <v>3915</v>
      </c>
      <c r="S13" s="97">
        <f>SUMIFS($G$2:G1010,$C$2:C1010,"&gt;="&amp;Z13,$C$2:C1010,"&lt;="&amp;AA13)</f>
        <v>19</v>
      </c>
      <c r="T13" s="97">
        <f>SUMIFS($H$2:H1010,$C$2:C1010,"&gt;="&amp;Z13,$C$2:C1010,"&lt;="&amp;AA13)</f>
        <v>6</v>
      </c>
      <c r="U13" s="97">
        <f>SUMIFS($I$2:I1010,$C$2:C1010,"&gt;="&amp;Z13,$C$2:C1010,"&lt;="&amp;AA13)-V13</f>
        <v>49</v>
      </c>
      <c r="V13" s="97">
        <f>SUMIFS($J$2:J1010,$C$2:C1010,"&gt;="&amp;Z13,$C$2:C1010,"&lt;="&amp;AA13)</f>
        <v>41</v>
      </c>
      <c r="W13" s="97">
        <f>COUNTIFS($C$2:C1010,"&gt;="&amp;Z13,$C$2:C1010,"&lt;="&amp;AA13)</f>
        <v>46</v>
      </c>
      <c r="X13" s="107">
        <f t="shared" si="3"/>
        <v>85.108695652173907</v>
      </c>
      <c r="Y13" s="97">
        <f t="shared" si="1"/>
        <v>851.08695652173901</v>
      </c>
      <c r="Z13" s="98">
        <v>40756</v>
      </c>
      <c r="AA13" s="98">
        <v>41090</v>
      </c>
      <c r="AB13" s="97">
        <f t="shared" si="0"/>
        <v>1283</v>
      </c>
      <c r="AC13" s="111">
        <f t="shared" si="2"/>
        <v>128.30000000000001</v>
      </c>
    </row>
    <row r="14" spans="1:29">
      <c r="A14" s="75" t="s">
        <v>456</v>
      </c>
      <c r="B14" s="75" t="s">
        <v>155</v>
      </c>
      <c r="C14" s="76">
        <v>37191</v>
      </c>
      <c r="D14" s="75" t="s">
        <v>99</v>
      </c>
      <c r="E14" s="77" t="s">
        <v>79</v>
      </c>
      <c r="F14" s="75">
        <v>0</v>
      </c>
      <c r="G14" s="75"/>
      <c r="H14" s="75"/>
      <c r="I14" s="75"/>
      <c r="J14" s="75"/>
      <c r="K14" s="75"/>
      <c r="L14" s="75"/>
      <c r="M14" s="75"/>
      <c r="N14" s="75"/>
      <c r="Q14" s="100" t="s">
        <v>448</v>
      </c>
      <c r="R14" s="101">
        <f>SUMIFS($F$2:F1011,$C$2:C1011,"&gt;="&amp;Z14,$C$2:C1011,"&lt;="&amp;AA14)</f>
        <v>0</v>
      </c>
      <c r="S14" s="101">
        <f>SUMIFS($G$2:G1011,$C$2:C1011,"&gt;="&amp;Z14,$C$2:C1011,"&lt;="&amp;AA14)</f>
        <v>0</v>
      </c>
      <c r="T14" s="101">
        <f>SUMIFS($H$2:H1011,$C$2:C1011,"&gt;="&amp;Z14,$C$2:C1011,"&lt;="&amp;AA14)</f>
        <v>0</v>
      </c>
      <c r="U14" s="101">
        <f>SUMIFS($I$2:I1011,$C$2:C1011,"&gt;="&amp;Z14,$C$2:C1011,"&lt;="&amp;AA14)-V14</f>
        <v>0</v>
      </c>
      <c r="V14" s="101">
        <f>SUMIFS($J$2:J1011,$C$2:C1011,"&gt;="&amp;Z14,$C$2:C1011,"&lt;="&amp;AA14)</f>
        <v>0</v>
      </c>
      <c r="W14" s="101">
        <f>COUNTIFS($C$2:C1011,"&gt;="&amp;Z14,$C$2:C1011,"&lt;="&amp;AA14)</f>
        <v>0</v>
      </c>
      <c r="X14" s="108">
        <f t="shared" si="3"/>
        <v>0</v>
      </c>
      <c r="Y14" s="101">
        <f t="shared" si="1"/>
        <v>0</v>
      </c>
      <c r="Z14" s="102">
        <v>41122</v>
      </c>
      <c r="AA14" s="102">
        <v>41455</v>
      </c>
      <c r="AB14" s="101">
        <f t="shared" si="0"/>
        <v>0</v>
      </c>
      <c r="AC14" s="112">
        <f t="shared" si="2"/>
        <v>0</v>
      </c>
    </row>
    <row r="15" spans="1:29">
      <c r="A15" s="75" t="s">
        <v>456</v>
      </c>
      <c r="B15" s="75" t="s">
        <v>464</v>
      </c>
      <c r="C15" s="76">
        <v>37199</v>
      </c>
      <c r="D15" s="75" t="s">
        <v>99</v>
      </c>
      <c r="E15" s="77" t="s">
        <v>19</v>
      </c>
      <c r="F15" s="75">
        <v>0</v>
      </c>
      <c r="G15" s="75"/>
      <c r="H15" s="75"/>
      <c r="I15" s="75"/>
      <c r="J15" s="75"/>
      <c r="K15" s="75"/>
      <c r="L15" s="75"/>
      <c r="M15" s="75"/>
      <c r="N15" s="75"/>
      <c r="Q15" s="100" t="s">
        <v>449</v>
      </c>
      <c r="R15" s="101">
        <f>SUMIFS($F$2:F1012,$C$2:C1012,"&gt;="&amp;Z15,$C$2:C1012,"&lt;="&amp;AA15)</f>
        <v>182</v>
      </c>
      <c r="S15" s="101">
        <f>SUMIFS($G$2:G1012,$C$2:C1012,"&gt;="&amp;Z15,$C$2:C1012,"&lt;="&amp;AA15)</f>
        <v>0</v>
      </c>
      <c r="T15" s="101">
        <f>SUMIFS($H$2:H1012,$C$2:C1012,"&gt;="&amp;Z15,$C$2:C1012,"&lt;="&amp;AA15)</f>
        <v>0</v>
      </c>
      <c r="U15" s="101">
        <f>SUMIFS($I$2:I1012,$C$2:C1012,"&gt;="&amp;Z15,$C$2:C1012,"&lt;="&amp;AA15)-V15</f>
        <v>0</v>
      </c>
      <c r="V15" s="101">
        <f>SUMIFS($J$2:J1012,$C$2:C1012,"&gt;="&amp;Z15,$C$2:C1012,"&lt;="&amp;AA15)</f>
        <v>0</v>
      </c>
      <c r="W15" s="101">
        <f>COUNTIFS($C$2:C1012,"&gt;="&amp;Z15,$C$2:C1012,"&lt;="&amp;AA15)</f>
        <v>3</v>
      </c>
      <c r="X15" s="108">
        <f t="shared" si="3"/>
        <v>60.666666666666664</v>
      </c>
      <c r="Y15" s="101">
        <f t="shared" si="1"/>
        <v>606.66666666666663</v>
      </c>
      <c r="Z15" s="102">
        <v>41487</v>
      </c>
      <c r="AA15" s="102">
        <v>41820</v>
      </c>
      <c r="AB15" s="101">
        <f t="shared" si="0"/>
        <v>0</v>
      </c>
      <c r="AC15" s="112">
        <f t="shared" si="2"/>
        <v>0</v>
      </c>
    </row>
    <row r="16" spans="1:29">
      <c r="A16" s="75" t="s">
        <v>456</v>
      </c>
      <c r="B16" s="75" t="s">
        <v>98</v>
      </c>
      <c r="C16" s="76">
        <v>37206</v>
      </c>
      <c r="D16" s="75" t="s">
        <v>99</v>
      </c>
      <c r="E16" s="77" t="s">
        <v>85</v>
      </c>
      <c r="F16" s="75">
        <v>90</v>
      </c>
      <c r="G16" s="75">
        <v>1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Q16" s="100" t="s">
        <v>450</v>
      </c>
      <c r="R16" s="101">
        <f>SUMIFS($F$2:F1013,$C$2:C1013,"&gt;="&amp;Z16,$C$2:C1013,"&lt;="&amp;AA16)</f>
        <v>86</v>
      </c>
      <c r="S16" s="101">
        <f>SUMIFS($G$2:G1013,$C$2:C1013,"&gt;="&amp;Z16,$C$2:C1013,"&lt;="&amp;AA16)</f>
        <v>0</v>
      </c>
      <c r="T16" s="101">
        <f>SUMIFS($H$2:H1013,$C$2:C1013,"&gt;="&amp;Z16,$C$2:C1013,"&lt;="&amp;AA16)</f>
        <v>0</v>
      </c>
      <c r="U16" s="101">
        <f>SUMIFS($I$2:I1013,$C$2:C1013,"&gt;="&amp;Z16,$C$2:C1013,"&lt;="&amp;AA16)-V16</f>
        <v>0</v>
      </c>
      <c r="V16" s="101">
        <f>SUMIFS($J$2:J1013,$C$2:C1013,"&gt;="&amp;Z16,$C$2:C1013,"&lt;="&amp;AA16)</f>
        <v>0</v>
      </c>
      <c r="W16" s="101">
        <f>COUNTIFS($C$2:C1013,"&gt;="&amp;Z16,$C$2:C1013,"&lt;="&amp;AA16)</f>
        <v>1</v>
      </c>
      <c r="X16" s="108">
        <f t="shared" si="3"/>
        <v>86</v>
      </c>
      <c r="Y16" s="101">
        <f t="shared" si="1"/>
        <v>860</v>
      </c>
      <c r="Z16" s="102">
        <v>41852</v>
      </c>
      <c r="AA16" s="102">
        <v>42185</v>
      </c>
      <c r="AB16" s="101">
        <f t="shared" si="0"/>
        <v>0</v>
      </c>
      <c r="AC16" s="112">
        <f t="shared" si="2"/>
        <v>0</v>
      </c>
    </row>
    <row r="17" spans="1:29" ht="16" thickBot="1">
      <c r="A17" s="75" t="s">
        <v>462</v>
      </c>
      <c r="B17" s="75" t="s">
        <v>463</v>
      </c>
      <c r="C17" s="76">
        <v>37209</v>
      </c>
      <c r="D17" s="75" t="s">
        <v>78</v>
      </c>
      <c r="E17" s="77" t="s">
        <v>31</v>
      </c>
      <c r="F17" s="75">
        <v>90</v>
      </c>
      <c r="G17" s="75">
        <v>1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Q17" s="103" t="s">
        <v>451</v>
      </c>
      <c r="R17" s="104">
        <f>SUMIFS($F$2:F1014,$C$2:C1014,"&gt;="&amp;Z17,$C$2:C1014,"&lt;="&amp;AA17)</f>
        <v>0</v>
      </c>
      <c r="S17" s="104">
        <f>SUMIFS($G$2:G1014,$C$2:C1014,"&gt;="&amp;Z17,$C$2:C1014,"&lt;="&amp;AA17)</f>
        <v>0</v>
      </c>
      <c r="T17" s="104">
        <f>SUMIFS($H$2:H1014,$C$2:C1014,"&gt;="&amp;Z17,$C$2:C1014,"&lt;="&amp;AA17)</f>
        <v>0</v>
      </c>
      <c r="U17" s="104">
        <f>SUMIFS($I$2:I1014,$C$2:C1014,"&gt;="&amp;Z17,$C$2:C1014,"&lt;="&amp;AA17)-V17</f>
        <v>0</v>
      </c>
      <c r="V17" s="104">
        <f>SUMIFS($J$2:J1014,$C$2:C1014,"&gt;="&amp;Z17,$C$2:C1014,"&lt;="&amp;AA17)</f>
        <v>0</v>
      </c>
      <c r="W17" s="104">
        <f>COUNTIFS($C$2:C1014,"&gt;="&amp;Z17,$C$2:C1014,"&lt;="&amp;AA17)</f>
        <v>0</v>
      </c>
      <c r="X17" s="109">
        <f t="shared" si="3"/>
        <v>0</v>
      </c>
      <c r="Y17" s="104">
        <f t="shared" si="1"/>
        <v>0</v>
      </c>
      <c r="Z17" s="105">
        <v>42217</v>
      </c>
      <c r="AA17" s="105">
        <v>42551</v>
      </c>
      <c r="AB17" s="104">
        <f t="shared" si="0"/>
        <v>0</v>
      </c>
      <c r="AC17" s="113">
        <f t="shared" si="2"/>
        <v>0</v>
      </c>
    </row>
    <row r="18" spans="1:29">
      <c r="A18" s="75" t="s">
        <v>456</v>
      </c>
      <c r="B18" s="75" t="s">
        <v>143</v>
      </c>
      <c r="C18" s="76">
        <v>37212</v>
      </c>
      <c r="D18" s="75" t="s">
        <v>99</v>
      </c>
      <c r="E18" s="77" t="s">
        <v>63</v>
      </c>
      <c r="F18" s="75">
        <v>90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AC18" s="84"/>
    </row>
    <row r="19" spans="1:29">
      <c r="A19" s="75" t="s">
        <v>456</v>
      </c>
      <c r="B19" s="75" t="s">
        <v>461</v>
      </c>
      <c r="C19" s="76">
        <v>37220</v>
      </c>
      <c r="D19" s="75" t="s">
        <v>99</v>
      </c>
      <c r="E19" s="77" t="s">
        <v>67</v>
      </c>
      <c r="F19" s="75">
        <v>90</v>
      </c>
      <c r="G19" s="75">
        <v>1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</row>
    <row r="20" spans="1:29">
      <c r="A20" s="75" t="s">
        <v>456</v>
      </c>
      <c r="B20" s="75" t="s">
        <v>141</v>
      </c>
      <c r="C20" s="76">
        <v>37226</v>
      </c>
      <c r="D20" s="75" t="s">
        <v>99</v>
      </c>
      <c r="E20" s="77" t="s">
        <v>63</v>
      </c>
      <c r="F20" s="75">
        <v>90</v>
      </c>
      <c r="G20" s="75">
        <v>1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</row>
    <row r="21" spans="1:29">
      <c r="A21" s="75" t="s">
        <v>456</v>
      </c>
      <c r="B21" s="75" t="s">
        <v>460</v>
      </c>
      <c r="C21" s="76">
        <v>37233</v>
      </c>
      <c r="D21" s="75" t="s">
        <v>99</v>
      </c>
      <c r="E21" s="77" t="s">
        <v>82</v>
      </c>
      <c r="F21" s="75">
        <v>90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</row>
    <row r="22" spans="1:29">
      <c r="A22" s="75" t="s">
        <v>456</v>
      </c>
      <c r="B22" s="75" t="s">
        <v>111</v>
      </c>
      <c r="C22" s="76">
        <v>37240</v>
      </c>
      <c r="D22" s="75" t="s">
        <v>99</v>
      </c>
      <c r="E22" s="77" t="s">
        <v>26</v>
      </c>
      <c r="F22" s="75">
        <v>90</v>
      </c>
      <c r="G22" s="75">
        <v>1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</row>
    <row r="23" spans="1:29">
      <c r="A23" s="75" t="s">
        <v>456</v>
      </c>
      <c r="B23" s="75" t="s">
        <v>133</v>
      </c>
      <c r="C23" s="76">
        <v>37248</v>
      </c>
      <c r="D23" s="75" t="s">
        <v>99</v>
      </c>
      <c r="E23" s="77" t="s">
        <v>22</v>
      </c>
      <c r="F23" s="75">
        <v>90</v>
      </c>
      <c r="G23" s="75">
        <v>1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</row>
    <row r="24" spans="1:29">
      <c r="A24" s="75" t="s">
        <v>456</v>
      </c>
      <c r="B24" s="75" t="s">
        <v>134</v>
      </c>
      <c r="C24" s="76">
        <v>37261</v>
      </c>
      <c r="D24" s="75" t="s">
        <v>99</v>
      </c>
      <c r="E24" s="77" t="s">
        <v>26</v>
      </c>
      <c r="F24" s="75">
        <v>90</v>
      </c>
      <c r="G24" s="75">
        <v>1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</row>
    <row r="25" spans="1:29">
      <c r="A25" s="75" t="s">
        <v>456</v>
      </c>
      <c r="B25" s="75" t="s">
        <v>138</v>
      </c>
      <c r="C25" s="76">
        <v>37269</v>
      </c>
      <c r="D25" s="75" t="s">
        <v>99</v>
      </c>
      <c r="E25" s="77" t="s">
        <v>31</v>
      </c>
      <c r="F25" s="75">
        <v>90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</row>
    <row r="26" spans="1:29">
      <c r="A26" s="75" t="s">
        <v>456</v>
      </c>
      <c r="B26" s="75" t="s">
        <v>147</v>
      </c>
      <c r="C26" s="76">
        <v>37275</v>
      </c>
      <c r="D26" s="75" t="s">
        <v>99</v>
      </c>
      <c r="E26" s="77" t="s">
        <v>22</v>
      </c>
      <c r="F26" s="75">
        <v>90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</row>
    <row r="27" spans="1:29">
      <c r="A27" s="75" t="s">
        <v>456</v>
      </c>
      <c r="B27" s="75" t="s">
        <v>128</v>
      </c>
      <c r="C27" s="76">
        <v>37283</v>
      </c>
      <c r="D27" s="75" t="s">
        <v>99</v>
      </c>
      <c r="E27" s="77" t="s">
        <v>22</v>
      </c>
      <c r="F27" s="75">
        <v>90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</row>
    <row r="28" spans="1:29">
      <c r="A28" s="75" t="s">
        <v>456</v>
      </c>
      <c r="B28" s="75" t="s">
        <v>127</v>
      </c>
      <c r="C28" s="76">
        <v>37290</v>
      </c>
      <c r="D28" s="75" t="s">
        <v>99</v>
      </c>
      <c r="E28" s="77" t="s">
        <v>85</v>
      </c>
      <c r="F28" s="75">
        <v>90</v>
      </c>
      <c r="G28" s="75">
        <v>1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</row>
    <row r="29" spans="1:29">
      <c r="A29" s="75" t="s">
        <v>456</v>
      </c>
      <c r="B29" s="75" t="s">
        <v>106</v>
      </c>
      <c r="C29" s="76">
        <v>37293</v>
      </c>
      <c r="D29" s="75" t="s">
        <v>99</v>
      </c>
      <c r="E29" s="77" t="s">
        <v>85</v>
      </c>
      <c r="F29" s="75">
        <v>90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</row>
    <row r="30" spans="1:29">
      <c r="A30" s="75" t="s">
        <v>456</v>
      </c>
      <c r="B30" s="75" t="s">
        <v>176</v>
      </c>
      <c r="C30" s="76">
        <v>37310</v>
      </c>
      <c r="D30" s="75" t="s">
        <v>99</v>
      </c>
      <c r="E30" s="77" t="s">
        <v>26</v>
      </c>
      <c r="F30" s="75">
        <f>90-55</f>
        <v>35</v>
      </c>
      <c r="G30" s="75">
        <v>1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</row>
    <row r="31" spans="1:29">
      <c r="A31" s="75" t="s">
        <v>456</v>
      </c>
      <c r="B31" s="75" t="s">
        <v>101</v>
      </c>
      <c r="C31" s="76">
        <v>37317</v>
      </c>
      <c r="D31" s="75" t="s">
        <v>99</v>
      </c>
      <c r="E31" s="77" t="s">
        <v>24</v>
      </c>
      <c r="F31" s="75">
        <v>90</v>
      </c>
      <c r="G31" s="75">
        <v>1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1</v>
      </c>
      <c r="N31" s="75">
        <v>0</v>
      </c>
    </row>
    <row r="32" spans="1:29">
      <c r="A32" s="75" t="s">
        <v>456</v>
      </c>
      <c r="B32" s="75" t="s">
        <v>108</v>
      </c>
      <c r="C32" s="76">
        <v>37324</v>
      </c>
      <c r="D32" s="75" t="s">
        <v>99</v>
      </c>
      <c r="E32" s="77" t="s">
        <v>59</v>
      </c>
      <c r="F32" s="75">
        <v>90</v>
      </c>
      <c r="G32" s="75">
        <v>1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</row>
    <row r="33" spans="1:14">
      <c r="A33" s="75" t="s">
        <v>456</v>
      </c>
      <c r="B33" s="75" t="s">
        <v>459</v>
      </c>
      <c r="C33" s="76">
        <v>37331</v>
      </c>
      <c r="D33" s="75" t="s">
        <v>99</v>
      </c>
      <c r="E33" s="77" t="s">
        <v>22</v>
      </c>
      <c r="F33" s="75">
        <v>90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</row>
    <row r="34" spans="1:14">
      <c r="A34" s="75" t="s">
        <v>456</v>
      </c>
      <c r="B34" s="75" t="s">
        <v>124</v>
      </c>
      <c r="C34" s="76">
        <v>37339</v>
      </c>
      <c r="D34" s="75" t="s">
        <v>99</v>
      </c>
      <c r="E34" s="77" t="s">
        <v>26</v>
      </c>
      <c r="F34" s="75">
        <v>90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</row>
    <row r="35" spans="1:14">
      <c r="A35" s="75" t="s">
        <v>462</v>
      </c>
      <c r="B35" s="75" t="s">
        <v>471</v>
      </c>
      <c r="C35" s="76">
        <v>37342</v>
      </c>
      <c r="D35" s="75" t="s">
        <v>78</v>
      </c>
      <c r="E35" s="77" t="s">
        <v>17</v>
      </c>
      <c r="F35" s="75">
        <v>46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</row>
    <row r="36" spans="1:14">
      <c r="A36" s="75" t="s">
        <v>456</v>
      </c>
      <c r="B36" s="75" t="s">
        <v>122</v>
      </c>
      <c r="C36" s="76">
        <v>37345</v>
      </c>
      <c r="D36" s="75" t="s">
        <v>99</v>
      </c>
      <c r="E36" s="77" t="s">
        <v>24</v>
      </c>
      <c r="F36" s="75">
        <v>90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</row>
    <row r="37" spans="1:14">
      <c r="A37" s="75" t="s">
        <v>456</v>
      </c>
      <c r="B37" s="75" t="s">
        <v>458</v>
      </c>
      <c r="C37" s="76">
        <v>37352</v>
      </c>
      <c r="D37" s="75" t="s">
        <v>99</v>
      </c>
      <c r="E37" s="77" t="s">
        <v>26</v>
      </c>
      <c r="F37" s="75">
        <v>81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</row>
    <row r="38" spans="1:14">
      <c r="A38" s="75" t="s">
        <v>456</v>
      </c>
      <c r="B38" s="75" t="s">
        <v>121</v>
      </c>
      <c r="C38" s="76">
        <v>37360</v>
      </c>
      <c r="D38" s="75" t="s">
        <v>99</v>
      </c>
      <c r="E38" s="77" t="s">
        <v>74</v>
      </c>
      <c r="F38" s="75">
        <v>90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1</v>
      </c>
      <c r="N38" s="75">
        <v>0</v>
      </c>
    </row>
    <row r="39" spans="1:14">
      <c r="A39" s="75" t="s">
        <v>462</v>
      </c>
      <c r="B39" s="75" t="s">
        <v>470</v>
      </c>
      <c r="C39" s="76">
        <v>37363</v>
      </c>
      <c r="D39" s="75" t="s">
        <v>78</v>
      </c>
      <c r="E39" s="77" t="s">
        <v>277</v>
      </c>
      <c r="F39" s="75">
        <v>90</v>
      </c>
      <c r="G39" s="75">
        <v>2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</row>
    <row r="40" spans="1:14">
      <c r="A40" s="75" t="s">
        <v>456</v>
      </c>
      <c r="B40" s="75" t="s">
        <v>457</v>
      </c>
      <c r="C40" s="76">
        <v>37366</v>
      </c>
      <c r="D40" s="75" t="s">
        <v>99</v>
      </c>
      <c r="E40" s="77" t="s">
        <v>103</v>
      </c>
      <c r="F40" s="75">
        <v>90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</row>
    <row r="41" spans="1:14">
      <c r="A41" s="75" t="s">
        <v>456</v>
      </c>
      <c r="B41" s="75" t="s">
        <v>130</v>
      </c>
      <c r="C41" s="76">
        <v>37373</v>
      </c>
      <c r="D41" s="75" t="s">
        <v>99</v>
      </c>
      <c r="E41" s="77" t="s">
        <v>29</v>
      </c>
      <c r="F41" s="75">
        <v>90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</row>
    <row r="42" spans="1:14">
      <c r="A42" s="75" t="s">
        <v>456</v>
      </c>
      <c r="B42" s="75" t="s">
        <v>114</v>
      </c>
      <c r="C42" s="76">
        <v>37381</v>
      </c>
      <c r="D42" s="75" t="s">
        <v>99</v>
      </c>
      <c r="E42" s="77" t="s">
        <v>33</v>
      </c>
      <c r="F42" s="75">
        <v>90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</row>
    <row r="43" spans="1:14">
      <c r="A43" s="75" t="s">
        <v>456</v>
      </c>
      <c r="B43" s="75" t="s">
        <v>102</v>
      </c>
      <c r="C43" s="76">
        <v>37501</v>
      </c>
      <c r="D43" s="75" t="s">
        <v>99</v>
      </c>
      <c r="E43" s="77" t="s">
        <v>19</v>
      </c>
      <c r="F43" s="75">
        <v>90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</row>
    <row r="44" spans="1:14">
      <c r="A44" s="75" t="s">
        <v>462</v>
      </c>
      <c r="B44" s="75" t="s">
        <v>488</v>
      </c>
      <c r="C44" s="76">
        <v>37506</v>
      </c>
      <c r="D44" s="75" t="s">
        <v>494</v>
      </c>
      <c r="E44" s="77" t="s">
        <v>82</v>
      </c>
      <c r="F44" s="75">
        <v>90</v>
      </c>
      <c r="G44" s="75">
        <v>1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</row>
    <row r="45" spans="1:14">
      <c r="A45" s="75" t="s">
        <v>456</v>
      </c>
      <c r="B45" s="75" t="s">
        <v>141</v>
      </c>
      <c r="C45" s="76">
        <v>37520</v>
      </c>
      <c r="D45" s="75" t="s">
        <v>99</v>
      </c>
      <c r="E45" s="77" t="s">
        <v>103</v>
      </c>
      <c r="F45" s="75">
        <v>90</v>
      </c>
      <c r="G45" s="75">
        <v>1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</row>
    <row r="46" spans="1:14">
      <c r="A46" s="75" t="s">
        <v>456</v>
      </c>
      <c r="B46" s="75" t="s">
        <v>469</v>
      </c>
      <c r="C46" s="76">
        <v>37524</v>
      </c>
      <c r="D46" s="75" t="s">
        <v>151</v>
      </c>
      <c r="E46" s="77" t="s">
        <v>374</v>
      </c>
      <c r="F46" s="75">
        <v>77</v>
      </c>
      <c r="G46" s="75">
        <v>1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</row>
    <row r="47" spans="1:14">
      <c r="A47" s="75" t="s">
        <v>456</v>
      </c>
      <c r="B47" s="75" t="s">
        <v>106</v>
      </c>
      <c r="C47" s="76">
        <v>37527</v>
      </c>
      <c r="D47" s="75" t="s">
        <v>99</v>
      </c>
      <c r="E47" s="77" t="s">
        <v>22</v>
      </c>
      <c r="F47" s="75">
        <v>90</v>
      </c>
      <c r="G47" s="75">
        <v>1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</row>
    <row r="48" spans="1:14">
      <c r="A48" s="75" t="s">
        <v>456</v>
      </c>
      <c r="B48" s="75" t="s">
        <v>161</v>
      </c>
      <c r="C48" s="76">
        <v>37537</v>
      </c>
      <c r="D48" s="75" t="s">
        <v>99</v>
      </c>
      <c r="E48" s="77" t="s">
        <v>22</v>
      </c>
      <c r="F48" s="75">
        <v>76</v>
      </c>
      <c r="G48" s="75">
        <v>1</v>
      </c>
      <c r="H48" s="75">
        <v>0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</row>
    <row r="49" spans="1:14">
      <c r="A49" s="75" t="s">
        <v>462</v>
      </c>
      <c r="B49" s="75" t="s">
        <v>500</v>
      </c>
      <c r="C49" s="76">
        <v>37541</v>
      </c>
      <c r="D49" s="75" t="s">
        <v>494</v>
      </c>
      <c r="E49" s="77" t="s">
        <v>59</v>
      </c>
      <c r="F49" s="75">
        <v>62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</row>
    <row r="50" spans="1:14">
      <c r="A50" s="75" t="s">
        <v>456</v>
      </c>
      <c r="B50" s="75" t="s">
        <v>108</v>
      </c>
      <c r="C50" s="76">
        <v>37555</v>
      </c>
      <c r="D50" s="75" t="s">
        <v>99</v>
      </c>
      <c r="E50" s="77" t="s">
        <v>22</v>
      </c>
      <c r="F50" s="75">
        <f>90-55</f>
        <v>35</v>
      </c>
      <c r="G50" s="75">
        <v>0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</row>
    <row r="51" spans="1:14">
      <c r="A51" s="75" t="s">
        <v>456</v>
      </c>
      <c r="B51" s="75" t="s">
        <v>111</v>
      </c>
      <c r="C51" s="76">
        <v>37577</v>
      </c>
      <c r="D51" s="75" t="s">
        <v>99</v>
      </c>
      <c r="E51" s="77" t="s">
        <v>33</v>
      </c>
      <c r="F51" s="75">
        <v>90</v>
      </c>
      <c r="G51" s="75">
        <v>0</v>
      </c>
      <c r="H51" s="75">
        <v>0</v>
      </c>
      <c r="I51" s="75">
        <v>0</v>
      </c>
      <c r="J51" s="75">
        <v>0</v>
      </c>
      <c r="K51" s="75">
        <v>0</v>
      </c>
      <c r="L51" s="75">
        <v>0</v>
      </c>
      <c r="M51" s="75">
        <v>0</v>
      </c>
      <c r="N51" s="75">
        <v>0</v>
      </c>
    </row>
    <row r="52" spans="1:14">
      <c r="A52" s="75" t="s">
        <v>456</v>
      </c>
      <c r="B52" s="75" t="s">
        <v>459</v>
      </c>
      <c r="C52" s="76">
        <v>37583</v>
      </c>
      <c r="D52" s="75" t="s">
        <v>99</v>
      </c>
      <c r="E52" s="77" t="s">
        <v>33</v>
      </c>
      <c r="F52" s="75">
        <v>90</v>
      </c>
      <c r="G52" s="75">
        <v>0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</row>
    <row r="53" spans="1:14">
      <c r="A53" s="75" t="s">
        <v>456</v>
      </c>
      <c r="B53" s="75" t="s">
        <v>133</v>
      </c>
      <c r="C53" s="76">
        <v>37598</v>
      </c>
      <c r="D53" s="75" t="s">
        <v>99</v>
      </c>
      <c r="E53" s="77" t="s">
        <v>191</v>
      </c>
      <c r="F53" s="75">
        <v>83</v>
      </c>
      <c r="G53" s="75">
        <v>2</v>
      </c>
      <c r="H53" s="75">
        <v>0</v>
      </c>
      <c r="I53" s="75">
        <v>0</v>
      </c>
      <c r="J53" s="75">
        <v>0</v>
      </c>
      <c r="K53" s="75">
        <v>0</v>
      </c>
      <c r="L53" s="75">
        <v>0</v>
      </c>
      <c r="M53" s="75">
        <v>0</v>
      </c>
      <c r="N53" s="75">
        <v>0</v>
      </c>
    </row>
    <row r="54" spans="1:14">
      <c r="A54" s="75" t="s">
        <v>456</v>
      </c>
      <c r="B54" s="75" t="s">
        <v>205</v>
      </c>
      <c r="C54" s="76">
        <v>37605</v>
      </c>
      <c r="D54" s="75" t="s">
        <v>99</v>
      </c>
      <c r="E54" s="77" t="s">
        <v>68</v>
      </c>
      <c r="F54" s="75">
        <v>90</v>
      </c>
      <c r="G54" s="75">
        <v>1</v>
      </c>
      <c r="H54" s="75">
        <v>0</v>
      </c>
      <c r="I54" s="75">
        <v>0</v>
      </c>
      <c r="J54" s="75">
        <v>0</v>
      </c>
      <c r="K54" s="75">
        <v>0</v>
      </c>
      <c r="L54" s="75">
        <v>0</v>
      </c>
      <c r="M54" s="75">
        <v>1</v>
      </c>
      <c r="N54" s="75">
        <v>0</v>
      </c>
    </row>
    <row r="55" spans="1:14">
      <c r="A55" s="75" t="s">
        <v>456</v>
      </c>
      <c r="B55" s="75" t="s">
        <v>147</v>
      </c>
      <c r="C55" s="76">
        <v>37611</v>
      </c>
      <c r="D55" s="75" t="s">
        <v>99</v>
      </c>
      <c r="E55" s="77" t="s">
        <v>79</v>
      </c>
      <c r="F55" s="75">
        <v>90</v>
      </c>
      <c r="G55" s="75">
        <v>1</v>
      </c>
      <c r="H55" s="75">
        <v>0</v>
      </c>
      <c r="I55" s="75">
        <v>0</v>
      </c>
      <c r="J55" s="75">
        <v>0</v>
      </c>
      <c r="K55" s="75">
        <v>0</v>
      </c>
      <c r="L55" s="75">
        <v>0</v>
      </c>
      <c r="M55" s="75">
        <v>0</v>
      </c>
      <c r="N55" s="75">
        <v>0</v>
      </c>
    </row>
    <row r="56" spans="1:14">
      <c r="A56" s="75" t="s">
        <v>456</v>
      </c>
      <c r="B56" s="75" t="s">
        <v>143</v>
      </c>
      <c r="C56" s="76">
        <v>37623</v>
      </c>
      <c r="D56" s="75" t="s">
        <v>99</v>
      </c>
      <c r="E56" s="77" t="s">
        <v>59</v>
      </c>
      <c r="F56" s="75">
        <v>75</v>
      </c>
      <c r="G56" s="75">
        <v>1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</row>
    <row r="57" spans="1:14">
      <c r="A57" s="75" t="s">
        <v>456</v>
      </c>
      <c r="B57" s="75" t="s">
        <v>138</v>
      </c>
      <c r="C57" s="76">
        <v>37626</v>
      </c>
      <c r="D57" s="75" t="s">
        <v>99</v>
      </c>
      <c r="E57" s="77" t="s">
        <v>103</v>
      </c>
      <c r="F57" s="75">
        <v>90</v>
      </c>
      <c r="G57" s="75">
        <v>0</v>
      </c>
      <c r="H57" s="75">
        <v>0</v>
      </c>
      <c r="I57" s="75">
        <v>0</v>
      </c>
      <c r="J57" s="75">
        <v>0</v>
      </c>
      <c r="K57" s="75">
        <v>0</v>
      </c>
      <c r="L57" s="75">
        <v>0</v>
      </c>
      <c r="M57" s="75">
        <v>0</v>
      </c>
      <c r="N57" s="75">
        <v>0</v>
      </c>
    </row>
    <row r="58" spans="1:14">
      <c r="A58" s="75" t="s">
        <v>456</v>
      </c>
      <c r="B58" s="75" t="s">
        <v>101</v>
      </c>
      <c r="C58" s="76">
        <v>37632</v>
      </c>
      <c r="D58" s="75" t="s">
        <v>99</v>
      </c>
      <c r="E58" s="77" t="s">
        <v>24</v>
      </c>
      <c r="F58" s="75">
        <v>90</v>
      </c>
      <c r="G58" s="75">
        <v>0</v>
      </c>
      <c r="H58" s="75">
        <v>0</v>
      </c>
      <c r="I58" s="75">
        <v>0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</row>
    <row r="59" spans="1:14">
      <c r="A59" s="75" t="s">
        <v>456</v>
      </c>
      <c r="B59" s="75" t="s">
        <v>120</v>
      </c>
      <c r="C59" s="76">
        <v>37640</v>
      </c>
      <c r="D59" s="75" t="s">
        <v>99</v>
      </c>
      <c r="E59" s="77" t="s">
        <v>53</v>
      </c>
      <c r="F59" s="75">
        <v>90</v>
      </c>
      <c r="G59" s="75">
        <v>0</v>
      </c>
      <c r="H59" s="75">
        <v>0</v>
      </c>
      <c r="I59" s="75">
        <v>0</v>
      </c>
      <c r="J59" s="75">
        <v>0</v>
      </c>
      <c r="K59" s="75">
        <v>0</v>
      </c>
      <c r="L59" s="75">
        <v>0</v>
      </c>
      <c r="M59" s="75">
        <v>0</v>
      </c>
      <c r="N59" s="75">
        <v>0</v>
      </c>
    </row>
    <row r="60" spans="1:14">
      <c r="A60" s="75" t="s">
        <v>456</v>
      </c>
      <c r="B60" s="75" t="s">
        <v>144</v>
      </c>
      <c r="C60" s="76">
        <v>37647</v>
      </c>
      <c r="D60" s="75" t="s">
        <v>99</v>
      </c>
      <c r="E60" s="77" t="s">
        <v>22</v>
      </c>
      <c r="F60" s="75">
        <v>90</v>
      </c>
      <c r="G60" s="75">
        <v>0</v>
      </c>
      <c r="H60" s="75">
        <v>0</v>
      </c>
      <c r="I60" s="75">
        <v>0</v>
      </c>
      <c r="J60" s="75">
        <v>0</v>
      </c>
      <c r="K60" s="75">
        <v>0</v>
      </c>
      <c r="L60" s="75">
        <v>0</v>
      </c>
      <c r="M60" s="75">
        <v>0</v>
      </c>
      <c r="N60" s="75">
        <v>0</v>
      </c>
    </row>
    <row r="61" spans="1:14">
      <c r="A61" s="75" t="s">
        <v>456</v>
      </c>
      <c r="B61" s="75" t="s">
        <v>127</v>
      </c>
      <c r="C61" s="76">
        <v>37654</v>
      </c>
      <c r="D61" s="75" t="s">
        <v>99</v>
      </c>
      <c r="E61" s="77" t="s">
        <v>53</v>
      </c>
      <c r="F61" s="75">
        <v>90</v>
      </c>
      <c r="G61" s="75">
        <v>0</v>
      </c>
      <c r="H61" s="75">
        <v>0</v>
      </c>
      <c r="I61" s="75">
        <v>0</v>
      </c>
      <c r="J61" s="75">
        <v>0</v>
      </c>
      <c r="K61" s="75">
        <v>0</v>
      </c>
      <c r="L61" s="75">
        <v>0</v>
      </c>
      <c r="M61" s="75">
        <v>0</v>
      </c>
      <c r="N61" s="75">
        <v>0</v>
      </c>
    </row>
    <row r="62" spans="1:14">
      <c r="A62" s="75" t="s">
        <v>456</v>
      </c>
      <c r="B62" s="75" t="s">
        <v>128</v>
      </c>
      <c r="C62" s="76">
        <v>37660</v>
      </c>
      <c r="D62" s="75" t="s">
        <v>99</v>
      </c>
      <c r="E62" s="77" t="s">
        <v>103</v>
      </c>
      <c r="F62" s="75">
        <v>90</v>
      </c>
      <c r="G62" s="75">
        <v>1</v>
      </c>
      <c r="H62" s="75">
        <v>0</v>
      </c>
      <c r="I62" s="75">
        <v>0</v>
      </c>
      <c r="J62" s="75">
        <v>0</v>
      </c>
      <c r="K62" s="75">
        <v>0</v>
      </c>
      <c r="L62" s="75">
        <v>0</v>
      </c>
      <c r="M62" s="75">
        <v>0</v>
      </c>
      <c r="N62" s="75">
        <v>0</v>
      </c>
    </row>
    <row r="63" spans="1:14">
      <c r="A63" s="75" t="s">
        <v>462</v>
      </c>
      <c r="B63" s="75" t="s">
        <v>478</v>
      </c>
      <c r="C63" s="76">
        <v>37664</v>
      </c>
      <c r="D63" s="75" t="s">
        <v>78</v>
      </c>
      <c r="E63" s="77" t="s">
        <v>26</v>
      </c>
      <c r="F63" s="75">
        <v>83</v>
      </c>
      <c r="G63" s="75">
        <v>2</v>
      </c>
      <c r="H63" s="75">
        <v>0</v>
      </c>
      <c r="I63" s="75">
        <v>0</v>
      </c>
      <c r="J63" s="75">
        <v>0</v>
      </c>
      <c r="K63" s="75">
        <v>0</v>
      </c>
      <c r="L63" s="75">
        <v>0</v>
      </c>
      <c r="M63" s="75">
        <v>0</v>
      </c>
      <c r="N63" s="75">
        <v>0</v>
      </c>
    </row>
    <row r="64" spans="1:14">
      <c r="A64" s="75" t="s">
        <v>456</v>
      </c>
      <c r="B64" s="75" t="s">
        <v>121</v>
      </c>
      <c r="C64" s="76">
        <v>37668</v>
      </c>
      <c r="D64" s="75" t="s">
        <v>99</v>
      </c>
      <c r="E64" s="77" t="s">
        <v>17</v>
      </c>
      <c r="F64" s="75">
        <v>90</v>
      </c>
      <c r="G64" s="75">
        <v>0</v>
      </c>
      <c r="H64" s="75">
        <v>0</v>
      </c>
      <c r="I64" s="75">
        <v>0</v>
      </c>
      <c r="J64" s="75">
        <v>0</v>
      </c>
      <c r="K64" s="75">
        <v>0</v>
      </c>
      <c r="L64" s="75">
        <v>0</v>
      </c>
      <c r="M64" s="75">
        <v>0</v>
      </c>
      <c r="N64" s="75">
        <v>0</v>
      </c>
    </row>
    <row r="65" spans="1:14">
      <c r="A65" s="75" t="s">
        <v>456</v>
      </c>
      <c r="B65" s="75" t="s">
        <v>467</v>
      </c>
      <c r="C65" s="76">
        <v>37674</v>
      </c>
      <c r="D65" s="75" t="s">
        <v>99</v>
      </c>
      <c r="E65" s="77" t="s">
        <v>26</v>
      </c>
      <c r="F65" s="75">
        <v>90</v>
      </c>
      <c r="G65" s="75">
        <v>0</v>
      </c>
      <c r="H65" s="75">
        <v>0</v>
      </c>
      <c r="I65" s="75">
        <v>0</v>
      </c>
      <c r="J65" s="75">
        <v>0</v>
      </c>
      <c r="K65" s="75">
        <v>0</v>
      </c>
      <c r="L65" s="75">
        <v>0</v>
      </c>
      <c r="M65" s="75">
        <v>0</v>
      </c>
      <c r="N65" s="75">
        <v>0</v>
      </c>
    </row>
    <row r="66" spans="1:14">
      <c r="A66" s="75" t="s">
        <v>456</v>
      </c>
      <c r="B66" s="75" t="s">
        <v>182</v>
      </c>
      <c r="C66" s="76">
        <v>37681</v>
      </c>
      <c r="D66" s="75" t="s">
        <v>99</v>
      </c>
      <c r="E66" s="77" t="s">
        <v>191</v>
      </c>
      <c r="F66" s="75">
        <v>90</v>
      </c>
      <c r="G66" s="75">
        <v>2</v>
      </c>
      <c r="H66" s="75">
        <v>0</v>
      </c>
      <c r="I66" s="75">
        <v>0</v>
      </c>
      <c r="J66" s="75">
        <v>0</v>
      </c>
      <c r="K66" s="75">
        <v>0</v>
      </c>
      <c r="L66" s="75">
        <v>0</v>
      </c>
      <c r="M66" s="75">
        <v>0</v>
      </c>
      <c r="N66" s="75">
        <v>0</v>
      </c>
    </row>
    <row r="67" spans="1:14">
      <c r="A67" s="75" t="s">
        <v>456</v>
      </c>
      <c r="B67" s="75" t="s">
        <v>100</v>
      </c>
      <c r="C67" s="76">
        <v>37688</v>
      </c>
      <c r="D67" s="75" t="s">
        <v>99</v>
      </c>
      <c r="E67" s="77" t="s">
        <v>103</v>
      </c>
      <c r="F67" s="75">
        <v>90</v>
      </c>
      <c r="G67" s="75">
        <v>0</v>
      </c>
      <c r="H67" s="75">
        <v>0</v>
      </c>
      <c r="I67" s="75">
        <v>0</v>
      </c>
      <c r="J67" s="75">
        <v>0</v>
      </c>
      <c r="K67" s="75">
        <v>0</v>
      </c>
      <c r="L67" s="75">
        <v>0</v>
      </c>
      <c r="M67" s="75">
        <v>0</v>
      </c>
      <c r="N67" s="75">
        <v>0</v>
      </c>
    </row>
    <row r="68" spans="1:14">
      <c r="A68" s="75" t="s">
        <v>456</v>
      </c>
      <c r="B68" s="75" t="s">
        <v>155</v>
      </c>
      <c r="C68" s="76">
        <v>37695</v>
      </c>
      <c r="D68" s="75" t="s">
        <v>99</v>
      </c>
      <c r="E68" s="77" t="s">
        <v>24</v>
      </c>
      <c r="F68" s="75">
        <v>90</v>
      </c>
      <c r="G68" s="75">
        <v>0</v>
      </c>
      <c r="H68" s="75">
        <v>0</v>
      </c>
      <c r="I68" s="75">
        <v>0</v>
      </c>
      <c r="J68" s="75">
        <v>0</v>
      </c>
      <c r="K68" s="75">
        <v>0</v>
      </c>
      <c r="L68" s="75">
        <v>0</v>
      </c>
      <c r="M68" s="75">
        <v>0</v>
      </c>
      <c r="N68" s="75">
        <v>0</v>
      </c>
    </row>
    <row r="69" spans="1:14">
      <c r="A69" s="75" t="s">
        <v>456</v>
      </c>
      <c r="B69" s="75" t="s">
        <v>134</v>
      </c>
      <c r="C69" s="76">
        <v>37703</v>
      </c>
      <c r="D69" s="75" t="s">
        <v>99</v>
      </c>
      <c r="E69" s="77" t="s">
        <v>19</v>
      </c>
      <c r="F69" s="75">
        <v>90</v>
      </c>
      <c r="G69" s="75">
        <v>0</v>
      </c>
      <c r="H69" s="75">
        <v>0</v>
      </c>
      <c r="I69" s="75">
        <v>0</v>
      </c>
      <c r="J69" s="75">
        <v>0</v>
      </c>
      <c r="K69" s="75">
        <v>0</v>
      </c>
      <c r="L69" s="75">
        <v>0</v>
      </c>
      <c r="M69" s="75">
        <v>0</v>
      </c>
      <c r="N69" s="75">
        <v>0</v>
      </c>
    </row>
    <row r="70" spans="1:14">
      <c r="A70" s="75" t="s">
        <v>462</v>
      </c>
      <c r="B70" s="75" t="s">
        <v>499</v>
      </c>
      <c r="C70" s="76">
        <v>37709</v>
      </c>
      <c r="D70" s="75" t="s">
        <v>494</v>
      </c>
      <c r="E70" s="77" t="s">
        <v>53</v>
      </c>
      <c r="F70" s="75">
        <v>90</v>
      </c>
      <c r="G70" s="75">
        <v>1</v>
      </c>
      <c r="H70" s="75">
        <v>0</v>
      </c>
      <c r="I70" s="75">
        <v>0</v>
      </c>
      <c r="J70" s="75">
        <v>0</v>
      </c>
      <c r="K70" s="75">
        <v>0</v>
      </c>
      <c r="L70" s="75">
        <v>0</v>
      </c>
      <c r="M70" s="75">
        <v>0</v>
      </c>
      <c r="N70" s="75">
        <v>0</v>
      </c>
    </row>
    <row r="71" spans="1:14">
      <c r="A71" s="75" t="s">
        <v>462</v>
      </c>
      <c r="B71" s="75" t="s">
        <v>498</v>
      </c>
      <c r="C71" s="76">
        <v>37713</v>
      </c>
      <c r="D71" s="75" t="s">
        <v>494</v>
      </c>
      <c r="E71" s="77" t="s">
        <v>59</v>
      </c>
      <c r="F71" s="75">
        <v>90</v>
      </c>
      <c r="G71" s="75">
        <v>0</v>
      </c>
      <c r="H71" s="75">
        <v>0</v>
      </c>
      <c r="I71" s="75">
        <v>0</v>
      </c>
      <c r="J71" s="75">
        <v>0</v>
      </c>
      <c r="K71" s="75">
        <v>0</v>
      </c>
      <c r="L71" s="75">
        <v>0</v>
      </c>
      <c r="M71" s="75">
        <v>0</v>
      </c>
      <c r="N71" s="75">
        <v>0</v>
      </c>
    </row>
    <row r="72" spans="1:14">
      <c r="A72" s="75" t="s">
        <v>456</v>
      </c>
      <c r="B72" s="75" t="s">
        <v>458</v>
      </c>
      <c r="C72" s="76">
        <v>37716</v>
      </c>
      <c r="D72" s="75" t="s">
        <v>99</v>
      </c>
      <c r="E72" s="77" t="s">
        <v>26</v>
      </c>
      <c r="F72" s="75">
        <v>90</v>
      </c>
      <c r="G72" s="75">
        <v>0</v>
      </c>
      <c r="H72" s="75">
        <v>0</v>
      </c>
      <c r="I72" s="75">
        <v>0</v>
      </c>
      <c r="J72" s="75">
        <v>0</v>
      </c>
      <c r="K72" s="75">
        <v>0</v>
      </c>
      <c r="L72" s="75">
        <v>0</v>
      </c>
      <c r="M72" s="75">
        <v>0</v>
      </c>
      <c r="N72" s="75">
        <v>0</v>
      </c>
    </row>
    <row r="73" spans="1:14">
      <c r="A73" s="75" t="s">
        <v>456</v>
      </c>
      <c r="B73" s="75" t="s">
        <v>130</v>
      </c>
      <c r="C73" s="76">
        <v>37724</v>
      </c>
      <c r="D73" s="75" t="s">
        <v>99</v>
      </c>
      <c r="E73" s="77" t="s">
        <v>149</v>
      </c>
      <c r="F73" s="75">
        <v>90</v>
      </c>
      <c r="G73" s="75">
        <v>0</v>
      </c>
      <c r="H73" s="75">
        <v>0</v>
      </c>
      <c r="I73" s="75">
        <v>0</v>
      </c>
      <c r="J73" s="75">
        <v>0</v>
      </c>
      <c r="K73" s="75">
        <v>0</v>
      </c>
      <c r="L73" s="75">
        <v>0</v>
      </c>
      <c r="M73" s="75">
        <v>0</v>
      </c>
      <c r="N73" s="75">
        <v>0</v>
      </c>
    </row>
    <row r="74" spans="1:14">
      <c r="A74" s="75" t="s">
        <v>456</v>
      </c>
      <c r="B74" s="75" t="s">
        <v>464</v>
      </c>
      <c r="C74" s="76">
        <v>37730</v>
      </c>
      <c r="D74" s="75" t="s">
        <v>99</v>
      </c>
      <c r="E74" s="77" t="s">
        <v>22</v>
      </c>
      <c r="F74" s="75">
        <v>90</v>
      </c>
      <c r="G74" s="75">
        <v>0</v>
      </c>
      <c r="H74" s="75">
        <v>0</v>
      </c>
      <c r="I74" s="75">
        <v>0</v>
      </c>
      <c r="J74" s="75">
        <v>0</v>
      </c>
      <c r="K74" s="75">
        <v>0</v>
      </c>
      <c r="L74" s="75">
        <v>0</v>
      </c>
      <c r="M74" s="75">
        <v>0</v>
      </c>
      <c r="N74" s="75">
        <v>0</v>
      </c>
    </row>
    <row r="75" spans="1:14">
      <c r="A75" s="75" t="s">
        <v>456</v>
      </c>
      <c r="B75" s="75" t="s">
        <v>105</v>
      </c>
      <c r="C75" s="76">
        <v>37759</v>
      </c>
      <c r="D75" s="75" t="s">
        <v>99</v>
      </c>
      <c r="E75" s="77" t="s">
        <v>175</v>
      </c>
      <c r="F75" s="75">
        <v>90</v>
      </c>
      <c r="G75" s="75">
        <v>2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</row>
    <row r="76" spans="1:14">
      <c r="A76" s="75" t="s">
        <v>456</v>
      </c>
      <c r="B76" s="75" t="s">
        <v>119</v>
      </c>
      <c r="C76" s="76">
        <v>37765</v>
      </c>
      <c r="D76" s="75" t="s">
        <v>99</v>
      </c>
      <c r="E76" s="77" t="s">
        <v>38</v>
      </c>
      <c r="F76" s="75">
        <v>90</v>
      </c>
      <c r="G76" s="75">
        <v>0</v>
      </c>
      <c r="H76" s="75">
        <v>0</v>
      </c>
      <c r="I76" s="75">
        <v>0</v>
      </c>
      <c r="J76" s="75">
        <v>0</v>
      </c>
      <c r="K76" s="75">
        <v>0</v>
      </c>
      <c r="L76" s="75">
        <v>0</v>
      </c>
      <c r="M76" s="75">
        <v>0</v>
      </c>
      <c r="N76" s="75">
        <v>0</v>
      </c>
    </row>
    <row r="77" spans="1:14">
      <c r="A77" s="75" t="s">
        <v>456</v>
      </c>
      <c r="B77" s="75" t="s">
        <v>126</v>
      </c>
      <c r="C77" s="76">
        <v>37772</v>
      </c>
      <c r="D77" s="75" t="s">
        <v>99</v>
      </c>
      <c r="E77" s="77" t="s">
        <v>22</v>
      </c>
      <c r="F77" s="75">
        <v>90</v>
      </c>
      <c r="G77" s="75">
        <v>1</v>
      </c>
      <c r="H77" s="75">
        <v>0</v>
      </c>
      <c r="I77" s="75">
        <v>0</v>
      </c>
      <c r="J77" s="75">
        <v>0</v>
      </c>
      <c r="K77" s="75">
        <v>0</v>
      </c>
      <c r="L77" s="75">
        <v>0</v>
      </c>
      <c r="M77" s="75">
        <v>0</v>
      </c>
      <c r="N77" s="75">
        <v>0</v>
      </c>
    </row>
    <row r="78" spans="1:14">
      <c r="A78" s="75" t="s">
        <v>462</v>
      </c>
      <c r="B78" s="75" t="s">
        <v>187</v>
      </c>
      <c r="C78" s="76">
        <v>37779</v>
      </c>
      <c r="D78" s="75" t="s">
        <v>494</v>
      </c>
      <c r="E78" s="77" t="s">
        <v>64</v>
      </c>
      <c r="F78" s="75">
        <v>90</v>
      </c>
      <c r="G78" s="75">
        <v>0</v>
      </c>
      <c r="H78" s="75">
        <v>0</v>
      </c>
      <c r="I78" s="75">
        <v>0</v>
      </c>
      <c r="J78" s="75">
        <v>0</v>
      </c>
      <c r="K78" s="75">
        <v>0</v>
      </c>
      <c r="L78" s="75">
        <v>0</v>
      </c>
      <c r="M78" s="75">
        <v>0</v>
      </c>
      <c r="N78" s="75">
        <v>0</v>
      </c>
    </row>
    <row r="79" spans="1:14">
      <c r="A79" s="75" t="s">
        <v>462</v>
      </c>
      <c r="B79" s="75" t="s">
        <v>470</v>
      </c>
      <c r="C79" s="76">
        <v>37783</v>
      </c>
      <c r="D79" s="75" t="s">
        <v>494</v>
      </c>
      <c r="E79" s="77" t="s">
        <v>33</v>
      </c>
      <c r="F79" s="75">
        <v>90</v>
      </c>
      <c r="G79" s="75">
        <v>0</v>
      </c>
      <c r="H79" s="75">
        <v>0</v>
      </c>
      <c r="I79" s="75">
        <v>0</v>
      </c>
      <c r="J79" s="75">
        <v>0</v>
      </c>
      <c r="K79" s="75">
        <v>0</v>
      </c>
      <c r="L79" s="75">
        <v>0</v>
      </c>
      <c r="M79" s="75">
        <v>0</v>
      </c>
      <c r="N79" s="75">
        <v>0</v>
      </c>
    </row>
    <row r="80" spans="1:14">
      <c r="A80" s="75" t="s">
        <v>456</v>
      </c>
      <c r="B80" s="75" t="s">
        <v>139</v>
      </c>
      <c r="C80" s="76">
        <v>37787</v>
      </c>
      <c r="D80" s="75" t="s">
        <v>99</v>
      </c>
      <c r="E80" s="77" t="s">
        <v>95</v>
      </c>
      <c r="F80" s="75">
        <v>90</v>
      </c>
      <c r="G80" s="75">
        <v>2</v>
      </c>
      <c r="H80" s="75">
        <v>0</v>
      </c>
      <c r="I80" s="75">
        <v>0</v>
      </c>
      <c r="J80" s="75">
        <v>0</v>
      </c>
      <c r="K80" s="75">
        <v>0</v>
      </c>
      <c r="L80" s="75">
        <v>0</v>
      </c>
      <c r="M80" s="75">
        <v>0</v>
      </c>
      <c r="N80" s="75">
        <v>0</v>
      </c>
    </row>
    <row r="81" spans="1:14">
      <c r="A81" s="75" t="s">
        <v>456</v>
      </c>
      <c r="B81" s="75" t="s">
        <v>123</v>
      </c>
      <c r="C81" s="76">
        <v>37794</v>
      </c>
      <c r="D81" s="75" t="s">
        <v>99</v>
      </c>
      <c r="E81" s="77" t="s">
        <v>26</v>
      </c>
      <c r="F81" s="75">
        <v>90</v>
      </c>
      <c r="G81" s="75">
        <v>0</v>
      </c>
      <c r="H81" s="75">
        <v>0</v>
      </c>
      <c r="I81" s="75">
        <v>0</v>
      </c>
      <c r="J81" s="75">
        <v>0</v>
      </c>
      <c r="K81" s="75">
        <v>0</v>
      </c>
      <c r="L81" s="75">
        <v>0</v>
      </c>
      <c r="M81" s="75">
        <v>0</v>
      </c>
      <c r="N81" s="75">
        <v>0</v>
      </c>
    </row>
    <row r="82" spans="1:14">
      <c r="A82" s="75" t="s">
        <v>456</v>
      </c>
      <c r="B82" s="75" t="s">
        <v>128</v>
      </c>
      <c r="C82" s="76">
        <v>37863</v>
      </c>
      <c r="D82" s="75" t="s">
        <v>99</v>
      </c>
      <c r="E82" s="77" t="s">
        <v>63</v>
      </c>
      <c r="F82" s="75">
        <v>77</v>
      </c>
      <c r="G82" s="75">
        <v>0</v>
      </c>
      <c r="H82" s="75">
        <v>0</v>
      </c>
      <c r="I82" s="75">
        <v>0</v>
      </c>
      <c r="J82" s="75">
        <v>0</v>
      </c>
      <c r="K82" s="75">
        <v>0</v>
      </c>
      <c r="L82" s="75">
        <v>0</v>
      </c>
      <c r="M82" s="75">
        <v>0</v>
      </c>
      <c r="N82" s="75">
        <v>0</v>
      </c>
    </row>
    <row r="83" spans="1:14">
      <c r="A83" s="75" t="s">
        <v>456</v>
      </c>
      <c r="B83" s="75" t="s">
        <v>155</v>
      </c>
      <c r="C83" s="76">
        <v>37866</v>
      </c>
      <c r="D83" s="75" t="s">
        <v>99</v>
      </c>
      <c r="E83" s="77" t="s">
        <v>22</v>
      </c>
      <c r="F83" s="75">
        <v>90</v>
      </c>
      <c r="G83" s="75">
        <v>0</v>
      </c>
      <c r="H83" s="75">
        <v>0</v>
      </c>
      <c r="I83" s="75">
        <v>0</v>
      </c>
      <c r="J83" s="75">
        <v>0</v>
      </c>
      <c r="K83" s="75">
        <v>0</v>
      </c>
      <c r="L83" s="75">
        <v>0</v>
      </c>
      <c r="M83" s="75">
        <v>0</v>
      </c>
      <c r="N83" s="75">
        <v>0</v>
      </c>
    </row>
    <row r="84" spans="1:14">
      <c r="A84" s="75" t="s">
        <v>462</v>
      </c>
      <c r="B84" s="75" t="s">
        <v>96</v>
      </c>
      <c r="C84" s="76">
        <v>37870</v>
      </c>
      <c r="D84" s="75" t="s">
        <v>78</v>
      </c>
      <c r="E84" s="77" t="s">
        <v>67</v>
      </c>
      <c r="F84" s="75">
        <v>46</v>
      </c>
      <c r="G84" s="75">
        <v>0</v>
      </c>
      <c r="H84" s="75">
        <v>0</v>
      </c>
      <c r="I84" s="75">
        <v>0</v>
      </c>
      <c r="J84" s="75">
        <v>0</v>
      </c>
      <c r="K84" s="75">
        <v>0</v>
      </c>
      <c r="L84" s="75">
        <v>0</v>
      </c>
      <c r="M84" s="75">
        <v>0</v>
      </c>
      <c r="N84" s="75">
        <v>0</v>
      </c>
    </row>
    <row r="85" spans="1:14">
      <c r="A85" s="75" t="s">
        <v>462</v>
      </c>
      <c r="B85" s="75" t="s">
        <v>497</v>
      </c>
      <c r="C85" s="76">
        <v>37874</v>
      </c>
      <c r="D85" s="75" t="s">
        <v>494</v>
      </c>
      <c r="E85" s="77" t="s">
        <v>63</v>
      </c>
      <c r="F85" s="75">
        <v>90</v>
      </c>
      <c r="G85" s="75">
        <v>2</v>
      </c>
      <c r="H85" s="75">
        <v>0</v>
      </c>
      <c r="I85" s="75">
        <v>0</v>
      </c>
      <c r="J85" s="75">
        <v>0</v>
      </c>
      <c r="K85" s="75">
        <v>0</v>
      </c>
      <c r="L85" s="75">
        <v>0</v>
      </c>
      <c r="M85" s="75">
        <v>0</v>
      </c>
      <c r="N85" s="75">
        <v>0</v>
      </c>
    </row>
    <row r="86" spans="1:14">
      <c r="A86" s="75" t="s">
        <v>456</v>
      </c>
      <c r="B86" s="75" t="s">
        <v>467</v>
      </c>
      <c r="C86" s="76">
        <v>37877</v>
      </c>
      <c r="D86" s="75" t="s">
        <v>99</v>
      </c>
      <c r="E86" s="77" t="s">
        <v>477</v>
      </c>
      <c r="F86" s="75">
        <v>90</v>
      </c>
      <c r="G86" s="75">
        <v>3</v>
      </c>
      <c r="H86" s="75">
        <v>0</v>
      </c>
      <c r="I86" s="75">
        <v>0</v>
      </c>
      <c r="J86" s="75">
        <v>0</v>
      </c>
      <c r="K86" s="75">
        <v>0</v>
      </c>
      <c r="L86" s="75">
        <v>0</v>
      </c>
      <c r="M86" s="75">
        <v>0</v>
      </c>
      <c r="N86" s="75">
        <v>0</v>
      </c>
    </row>
    <row r="87" spans="1:14">
      <c r="A87" s="75" t="s">
        <v>456</v>
      </c>
      <c r="B87" s="75" t="s">
        <v>43</v>
      </c>
      <c r="C87" s="76">
        <v>37880</v>
      </c>
      <c r="D87" s="75" t="s">
        <v>151</v>
      </c>
      <c r="E87" s="77" t="s">
        <v>68</v>
      </c>
      <c r="F87" s="75">
        <v>90</v>
      </c>
      <c r="G87" s="75">
        <v>0</v>
      </c>
      <c r="H87" s="75">
        <v>0</v>
      </c>
      <c r="I87" s="75">
        <v>0</v>
      </c>
      <c r="J87" s="75">
        <v>0</v>
      </c>
      <c r="K87" s="75">
        <v>0</v>
      </c>
      <c r="L87" s="75">
        <v>0</v>
      </c>
      <c r="M87" s="75">
        <v>0</v>
      </c>
      <c r="N87" s="75">
        <v>0</v>
      </c>
    </row>
    <row r="88" spans="1:14">
      <c r="A88" s="75" t="s">
        <v>456</v>
      </c>
      <c r="B88" s="75" t="s">
        <v>147</v>
      </c>
      <c r="C88" s="76">
        <v>37885</v>
      </c>
      <c r="D88" s="75" t="s">
        <v>99</v>
      </c>
      <c r="E88" s="77" t="s">
        <v>107</v>
      </c>
      <c r="F88" s="75">
        <v>44</v>
      </c>
      <c r="G88" s="75">
        <v>0</v>
      </c>
      <c r="H88" s="75">
        <v>0</v>
      </c>
      <c r="I88" s="75">
        <v>0</v>
      </c>
      <c r="J88" s="75">
        <v>0</v>
      </c>
      <c r="K88" s="75">
        <v>0</v>
      </c>
      <c r="L88" s="75">
        <v>0</v>
      </c>
      <c r="M88" s="75">
        <v>0</v>
      </c>
      <c r="N88" s="75">
        <v>0</v>
      </c>
    </row>
    <row r="89" spans="1:14">
      <c r="A89" s="75" t="s">
        <v>456</v>
      </c>
      <c r="B89" s="75" t="s">
        <v>476</v>
      </c>
      <c r="C89" s="76">
        <v>37895</v>
      </c>
      <c r="D89" s="75" t="s">
        <v>151</v>
      </c>
      <c r="E89" s="77" t="s">
        <v>107</v>
      </c>
      <c r="F89" s="75">
        <f>90-83</f>
        <v>7</v>
      </c>
      <c r="G89" s="75">
        <v>0</v>
      </c>
      <c r="H89" s="75">
        <v>0</v>
      </c>
      <c r="I89" s="75">
        <v>0</v>
      </c>
      <c r="J89" s="75">
        <v>0</v>
      </c>
      <c r="K89" s="75">
        <v>0</v>
      </c>
      <c r="L89" s="75">
        <v>0</v>
      </c>
      <c r="M89" s="75">
        <v>0</v>
      </c>
      <c r="N89" s="75">
        <v>0</v>
      </c>
    </row>
    <row r="90" spans="1:14">
      <c r="A90" s="75" t="s">
        <v>456</v>
      </c>
      <c r="B90" s="75" t="s">
        <v>102</v>
      </c>
      <c r="C90" s="76">
        <v>37899</v>
      </c>
      <c r="D90" s="75" t="s">
        <v>99</v>
      </c>
      <c r="E90" s="77" t="s">
        <v>63</v>
      </c>
      <c r="F90" s="75">
        <v>90</v>
      </c>
      <c r="G90" s="75">
        <v>0</v>
      </c>
      <c r="H90" s="75">
        <v>0</v>
      </c>
      <c r="I90" s="75">
        <v>0</v>
      </c>
      <c r="J90" s="75">
        <v>0</v>
      </c>
      <c r="K90" s="75">
        <v>0</v>
      </c>
      <c r="L90" s="75">
        <v>0</v>
      </c>
      <c r="M90" s="75">
        <v>1</v>
      </c>
      <c r="N90" s="75">
        <v>0</v>
      </c>
    </row>
    <row r="91" spans="1:14">
      <c r="A91" s="75" t="s">
        <v>462</v>
      </c>
      <c r="B91" s="75" t="s">
        <v>496</v>
      </c>
      <c r="C91" s="76">
        <v>37905</v>
      </c>
      <c r="D91" s="75" t="s">
        <v>494</v>
      </c>
      <c r="E91" s="77" t="s">
        <v>95</v>
      </c>
      <c r="F91" s="75">
        <v>78</v>
      </c>
      <c r="G91" s="75">
        <v>1</v>
      </c>
      <c r="H91" s="75">
        <v>0</v>
      </c>
      <c r="I91" s="75">
        <v>0</v>
      </c>
      <c r="J91" s="75">
        <v>0</v>
      </c>
      <c r="K91" s="75">
        <v>0</v>
      </c>
      <c r="L91" s="75">
        <v>0</v>
      </c>
      <c r="M91" s="75">
        <v>0</v>
      </c>
      <c r="N91" s="75">
        <v>0</v>
      </c>
    </row>
    <row r="92" spans="1:14">
      <c r="A92" s="75" t="s">
        <v>456</v>
      </c>
      <c r="B92" s="75" t="s">
        <v>101</v>
      </c>
      <c r="C92" s="76">
        <v>37912</v>
      </c>
      <c r="D92" s="75" t="s">
        <v>99</v>
      </c>
      <c r="E92" s="77" t="s">
        <v>82</v>
      </c>
      <c r="F92" s="75">
        <v>90</v>
      </c>
      <c r="G92" s="75">
        <v>0</v>
      </c>
      <c r="H92" s="75">
        <v>0</v>
      </c>
      <c r="I92" s="75">
        <v>0</v>
      </c>
      <c r="J92" s="75">
        <v>0</v>
      </c>
      <c r="K92" s="75">
        <v>0</v>
      </c>
      <c r="L92" s="75">
        <v>0</v>
      </c>
      <c r="M92" s="75">
        <v>0</v>
      </c>
      <c r="N92" s="75">
        <v>0</v>
      </c>
    </row>
    <row r="93" spans="1:14">
      <c r="A93" s="75" t="s">
        <v>456</v>
      </c>
      <c r="B93" s="75" t="s">
        <v>475</v>
      </c>
      <c r="C93" s="76">
        <v>37916</v>
      </c>
      <c r="D93" s="75" t="s">
        <v>151</v>
      </c>
      <c r="E93" s="77" t="s">
        <v>31</v>
      </c>
      <c r="F93" s="75">
        <v>90</v>
      </c>
      <c r="G93" s="75">
        <v>1</v>
      </c>
      <c r="H93" s="75">
        <v>0</v>
      </c>
      <c r="I93" s="75">
        <v>0</v>
      </c>
      <c r="J93" s="75">
        <v>0</v>
      </c>
      <c r="K93" s="75">
        <v>0</v>
      </c>
      <c r="L93" s="75">
        <v>0</v>
      </c>
      <c r="M93" s="75">
        <v>0</v>
      </c>
      <c r="N93" s="75">
        <v>0</v>
      </c>
    </row>
    <row r="94" spans="1:14">
      <c r="A94" s="75" t="s">
        <v>456</v>
      </c>
      <c r="B94" s="75" t="s">
        <v>100</v>
      </c>
      <c r="C94" s="76">
        <v>37919</v>
      </c>
      <c r="D94" s="75" t="s">
        <v>99</v>
      </c>
      <c r="E94" s="77" t="s">
        <v>26</v>
      </c>
      <c r="F94" s="75">
        <v>90</v>
      </c>
      <c r="G94" s="75">
        <v>2</v>
      </c>
      <c r="H94" s="75">
        <v>0</v>
      </c>
      <c r="I94" s="75">
        <v>0</v>
      </c>
      <c r="J94" s="75">
        <v>0</v>
      </c>
      <c r="K94" s="75">
        <v>0</v>
      </c>
      <c r="L94" s="75">
        <v>0</v>
      </c>
      <c r="M94" s="75">
        <v>0</v>
      </c>
      <c r="N94" s="75">
        <v>0</v>
      </c>
    </row>
    <row r="95" spans="1:14">
      <c r="A95" s="75" t="s">
        <v>456</v>
      </c>
      <c r="B95" s="75" t="s">
        <v>98</v>
      </c>
      <c r="C95" s="76">
        <v>37922</v>
      </c>
      <c r="D95" s="75" t="s">
        <v>99</v>
      </c>
      <c r="E95" s="77" t="s">
        <v>33</v>
      </c>
      <c r="F95" s="75">
        <v>90</v>
      </c>
      <c r="G95" s="75">
        <v>0</v>
      </c>
      <c r="H95" s="75">
        <v>0</v>
      </c>
      <c r="I95" s="75">
        <v>0</v>
      </c>
      <c r="J95" s="75">
        <v>0</v>
      </c>
      <c r="K95" s="75">
        <v>0</v>
      </c>
      <c r="L95" s="75">
        <v>0</v>
      </c>
      <c r="M95" s="75">
        <v>0</v>
      </c>
      <c r="N95" s="75">
        <v>0</v>
      </c>
    </row>
    <row r="96" spans="1:14">
      <c r="A96" s="75" t="s">
        <v>456</v>
      </c>
      <c r="B96" s="75" t="s">
        <v>123</v>
      </c>
      <c r="C96" s="76">
        <v>37926</v>
      </c>
      <c r="D96" s="75" t="s">
        <v>99</v>
      </c>
      <c r="E96" s="77" t="s">
        <v>59</v>
      </c>
      <c r="F96" s="75">
        <v>90</v>
      </c>
      <c r="G96" s="75">
        <v>0</v>
      </c>
      <c r="H96" s="75">
        <v>0</v>
      </c>
      <c r="I96" s="75">
        <v>0</v>
      </c>
      <c r="J96" s="75">
        <v>0</v>
      </c>
      <c r="K96" s="75">
        <v>0</v>
      </c>
      <c r="L96" s="75">
        <v>0</v>
      </c>
      <c r="M96" s="75">
        <v>0</v>
      </c>
      <c r="N96" s="75">
        <v>0</v>
      </c>
    </row>
    <row r="97" spans="1:14">
      <c r="A97" s="75" t="s">
        <v>456</v>
      </c>
      <c r="B97" s="75" t="s">
        <v>474</v>
      </c>
      <c r="C97" s="76">
        <v>37929</v>
      </c>
      <c r="D97" s="75" t="s">
        <v>151</v>
      </c>
      <c r="E97" s="77" t="s">
        <v>33</v>
      </c>
      <c r="F97" s="75">
        <v>90</v>
      </c>
      <c r="G97" s="75">
        <v>0</v>
      </c>
      <c r="H97" s="75">
        <v>0</v>
      </c>
      <c r="I97" s="75">
        <v>0</v>
      </c>
      <c r="J97" s="75">
        <v>0</v>
      </c>
      <c r="K97" s="75">
        <v>0</v>
      </c>
      <c r="L97" s="75">
        <v>0</v>
      </c>
      <c r="M97" s="75">
        <v>0</v>
      </c>
      <c r="N97" s="75">
        <v>0</v>
      </c>
    </row>
    <row r="98" spans="1:14">
      <c r="A98" s="75" t="s">
        <v>456</v>
      </c>
      <c r="B98" s="75" t="s">
        <v>122</v>
      </c>
      <c r="C98" s="76">
        <v>37934</v>
      </c>
      <c r="D98" s="75" t="s">
        <v>99</v>
      </c>
      <c r="E98" s="77" t="s">
        <v>430</v>
      </c>
      <c r="F98" s="75">
        <v>90</v>
      </c>
      <c r="G98" s="75">
        <v>0</v>
      </c>
      <c r="H98" s="75">
        <v>0</v>
      </c>
      <c r="I98" s="75">
        <v>0</v>
      </c>
      <c r="J98" s="75">
        <v>0</v>
      </c>
      <c r="K98" s="75">
        <v>0</v>
      </c>
      <c r="L98" s="75">
        <v>0</v>
      </c>
      <c r="M98" s="75">
        <v>0</v>
      </c>
      <c r="N98" s="75">
        <v>0</v>
      </c>
    </row>
    <row r="99" spans="1:14">
      <c r="A99" s="75" t="s">
        <v>462</v>
      </c>
      <c r="B99" s="75" t="s">
        <v>495</v>
      </c>
      <c r="C99" s="76">
        <v>37940</v>
      </c>
      <c r="D99" s="75" t="s">
        <v>494</v>
      </c>
      <c r="E99" s="77" t="s">
        <v>63</v>
      </c>
      <c r="F99" s="75">
        <v>90</v>
      </c>
      <c r="G99" s="75">
        <v>1</v>
      </c>
      <c r="H99" s="75">
        <v>0</v>
      </c>
      <c r="I99" s="75">
        <v>0</v>
      </c>
      <c r="J99" s="75">
        <v>0</v>
      </c>
      <c r="K99" s="75">
        <v>0</v>
      </c>
      <c r="L99" s="75">
        <v>0</v>
      </c>
      <c r="M99" s="75">
        <v>0</v>
      </c>
      <c r="N99" s="75">
        <v>0</v>
      </c>
    </row>
    <row r="100" spans="1:14">
      <c r="A100" s="75" t="s">
        <v>462</v>
      </c>
      <c r="B100" s="75" t="s">
        <v>493</v>
      </c>
      <c r="C100" s="76">
        <v>37944</v>
      </c>
      <c r="D100" s="75" t="s">
        <v>494</v>
      </c>
      <c r="E100" s="77" t="s">
        <v>67</v>
      </c>
      <c r="F100" s="75">
        <v>90</v>
      </c>
      <c r="G100" s="75">
        <v>1</v>
      </c>
      <c r="H100" s="75">
        <v>0</v>
      </c>
      <c r="I100" s="75">
        <v>0</v>
      </c>
      <c r="J100" s="75">
        <v>0</v>
      </c>
      <c r="K100" s="75">
        <v>0</v>
      </c>
      <c r="L100" s="75">
        <v>0</v>
      </c>
      <c r="M100" s="75">
        <v>0</v>
      </c>
      <c r="N100" s="75">
        <v>0</v>
      </c>
    </row>
    <row r="101" spans="1:14">
      <c r="A101" s="75" t="s">
        <v>456</v>
      </c>
      <c r="B101" s="75" t="s">
        <v>146</v>
      </c>
      <c r="C101" s="76">
        <v>37948</v>
      </c>
      <c r="D101" s="75" t="s">
        <v>99</v>
      </c>
      <c r="E101" s="77" t="s">
        <v>63</v>
      </c>
      <c r="F101" s="75">
        <v>90</v>
      </c>
      <c r="G101" s="75">
        <v>0</v>
      </c>
      <c r="H101" s="75">
        <v>0</v>
      </c>
      <c r="I101" s="75">
        <v>0</v>
      </c>
      <c r="J101" s="75">
        <v>0</v>
      </c>
      <c r="K101" s="75">
        <v>0</v>
      </c>
      <c r="L101" s="75">
        <v>0</v>
      </c>
      <c r="M101" s="75">
        <v>0</v>
      </c>
      <c r="N101" s="75">
        <v>0</v>
      </c>
    </row>
    <row r="102" spans="1:14">
      <c r="A102" s="75" t="s">
        <v>456</v>
      </c>
      <c r="B102" s="75" t="s">
        <v>20</v>
      </c>
      <c r="C102" s="76">
        <v>37951</v>
      </c>
      <c r="D102" s="75" t="s">
        <v>151</v>
      </c>
      <c r="E102" s="77" t="s">
        <v>38</v>
      </c>
      <c r="F102" s="75">
        <v>90</v>
      </c>
      <c r="G102" s="75">
        <v>0</v>
      </c>
      <c r="H102" s="75">
        <v>0</v>
      </c>
      <c r="I102" s="75">
        <v>0</v>
      </c>
      <c r="J102" s="75">
        <v>0</v>
      </c>
      <c r="K102" s="75">
        <v>0</v>
      </c>
      <c r="L102" s="75">
        <v>0</v>
      </c>
      <c r="M102" s="75">
        <v>1</v>
      </c>
      <c r="N102" s="75">
        <v>0</v>
      </c>
    </row>
    <row r="103" spans="1:14">
      <c r="A103" s="75" t="s">
        <v>456</v>
      </c>
      <c r="B103" s="75" t="s">
        <v>121</v>
      </c>
      <c r="C103" s="76">
        <v>37954</v>
      </c>
      <c r="D103" s="75" t="s">
        <v>99</v>
      </c>
      <c r="E103" s="77" t="s">
        <v>22</v>
      </c>
      <c r="F103" s="75">
        <v>90</v>
      </c>
      <c r="G103" s="75">
        <v>0</v>
      </c>
      <c r="H103" s="75">
        <v>0</v>
      </c>
      <c r="I103" s="75">
        <v>0</v>
      </c>
      <c r="J103" s="75">
        <v>0</v>
      </c>
      <c r="K103" s="75">
        <v>0</v>
      </c>
      <c r="L103" s="75">
        <v>0</v>
      </c>
      <c r="M103" s="75">
        <v>0</v>
      </c>
      <c r="N103" s="75">
        <v>0</v>
      </c>
    </row>
    <row r="104" spans="1:14">
      <c r="A104" s="75" t="s">
        <v>456</v>
      </c>
      <c r="B104" s="75" t="s">
        <v>120</v>
      </c>
      <c r="C104" s="76">
        <v>37958</v>
      </c>
      <c r="D104" s="75" t="s">
        <v>99</v>
      </c>
      <c r="E104" s="77" t="s">
        <v>19</v>
      </c>
      <c r="F104" s="75">
        <v>80</v>
      </c>
      <c r="G104" s="75">
        <v>1</v>
      </c>
      <c r="H104" s="75">
        <v>0</v>
      </c>
      <c r="I104" s="75">
        <v>0</v>
      </c>
      <c r="J104" s="75">
        <v>0</v>
      </c>
      <c r="K104" s="75">
        <v>0</v>
      </c>
      <c r="L104" s="75">
        <v>0</v>
      </c>
      <c r="M104" s="75">
        <v>0</v>
      </c>
      <c r="N104" s="75">
        <v>0</v>
      </c>
    </row>
    <row r="105" spans="1:14">
      <c r="A105" s="75" t="s">
        <v>456</v>
      </c>
      <c r="B105" s="75" t="s">
        <v>459</v>
      </c>
      <c r="C105" s="76">
        <v>37961</v>
      </c>
      <c r="D105" s="75" t="s">
        <v>99</v>
      </c>
      <c r="E105" s="77" t="s">
        <v>38</v>
      </c>
      <c r="F105" s="75">
        <v>86</v>
      </c>
      <c r="G105" s="75">
        <v>0</v>
      </c>
      <c r="H105" s="75">
        <v>0</v>
      </c>
      <c r="I105" s="75">
        <v>0</v>
      </c>
      <c r="J105" s="75">
        <v>0</v>
      </c>
      <c r="K105" s="75">
        <v>0</v>
      </c>
      <c r="L105" s="75">
        <v>0</v>
      </c>
      <c r="M105" s="75">
        <v>0</v>
      </c>
      <c r="N105" s="75">
        <v>0</v>
      </c>
    </row>
    <row r="106" spans="1:14">
      <c r="A106" s="75" t="s">
        <v>456</v>
      </c>
      <c r="B106" s="75" t="s">
        <v>134</v>
      </c>
      <c r="C106" s="76">
        <v>37969</v>
      </c>
      <c r="D106" s="75" t="s">
        <v>99</v>
      </c>
      <c r="E106" s="77" t="s">
        <v>63</v>
      </c>
      <c r="F106" s="75">
        <v>90</v>
      </c>
      <c r="G106" s="75">
        <v>1</v>
      </c>
      <c r="H106" s="75">
        <v>0</v>
      </c>
      <c r="I106" s="75">
        <v>0</v>
      </c>
      <c r="J106" s="75">
        <v>0</v>
      </c>
      <c r="K106" s="75">
        <v>0</v>
      </c>
      <c r="L106" s="75">
        <v>0</v>
      </c>
      <c r="M106" s="75">
        <v>0</v>
      </c>
      <c r="N106" s="75">
        <v>0</v>
      </c>
    </row>
    <row r="107" spans="1:14">
      <c r="A107" s="75" t="s">
        <v>456</v>
      </c>
      <c r="B107" s="75" t="s">
        <v>133</v>
      </c>
      <c r="C107" s="76">
        <v>37976</v>
      </c>
      <c r="D107" s="75" t="s">
        <v>99</v>
      </c>
      <c r="E107" s="77" t="s">
        <v>107</v>
      </c>
      <c r="F107" s="75">
        <v>77</v>
      </c>
      <c r="G107" s="75">
        <v>1</v>
      </c>
      <c r="H107" s="75">
        <v>0</v>
      </c>
      <c r="I107" s="75">
        <v>0</v>
      </c>
      <c r="J107" s="75">
        <v>0</v>
      </c>
      <c r="K107" s="75">
        <v>0</v>
      </c>
      <c r="L107" s="75">
        <v>0</v>
      </c>
      <c r="M107" s="75">
        <v>0</v>
      </c>
      <c r="N107" s="75">
        <v>0</v>
      </c>
    </row>
    <row r="108" spans="1:14">
      <c r="A108" s="75" t="s">
        <v>456</v>
      </c>
      <c r="B108" s="75" t="s">
        <v>132</v>
      </c>
      <c r="C108" s="76">
        <v>37989</v>
      </c>
      <c r="D108" s="75" t="s">
        <v>99</v>
      </c>
      <c r="E108" s="77" t="s">
        <v>31</v>
      </c>
      <c r="F108" s="75">
        <v>90</v>
      </c>
      <c r="G108" s="75">
        <v>1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0</v>
      </c>
    </row>
    <row r="109" spans="1:14">
      <c r="A109" s="75" t="s">
        <v>456</v>
      </c>
      <c r="B109" s="75" t="s">
        <v>130</v>
      </c>
      <c r="C109" s="76">
        <v>37996</v>
      </c>
      <c r="D109" s="75" t="s">
        <v>99</v>
      </c>
      <c r="E109" s="77" t="s">
        <v>17</v>
      </c>
      <c r="F109" s="75">
        <v>90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0</v>
      </c>
      <c r="M109" s="75">
        <v>0</v>
      </c>
      <c r="N109" s="75">
        <v>0</v>
      </c>
    </row>
    <row r="110" spans="1:14">
      <c r="A110" s="75" t="s">
        <v>456</v>
      </c>
      <c r="B110" s="75" t="s">
        <v>161</v>
      </c>
      <c r="C110" s="76">
        <v>38004</v>
      </c>
      <c r="D110" s="75" t="s">
        <v>99</v>
      </c>
      <c r="E110" s="77" t="s">
        <v>22</v>
      </c>
      <c r="F110" s="75">
        <v>90</v>
      </c>
      <c r="G110" s="75">
        <v>0</v>
      </c>
      <c r="H110" s="75">
        <v>0</v>
      </c>
      <c r="I110" s="75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0</v>
      </c>
    </row>
    <row r="111" spans="1:14">
      <c r="A111" s="75" t="s">
        <v>456</v>
      </c>
      <c r="B111" s="75" t="s">
        <v>108</v>
      </c>
      <c r="C111" s="76">
        <v>38010</v>
      </c>
      <c r="D111" s="75" t="s">
        <v>99</v>
      </c>
      <c r="E111" s="77" t="s">
        <v>63</v>
      </c>
      <c r="F111" s="75">
        <v>78</v>
      </c>
      <c r="G111" s="75">
        <v>0</v>
      </c>
      <c r="H111" s="75">
        <v>0</v>
      </c>
      <c r="I111" s="75">
        <v>0</v>
      </c>
      <c r="J111" s="75">
        <v>0</v>
      </c>
      <c r="K111" s="75">
        <v>0</v>
      </c>
      <c r="L111" s="75">
        <v>0</v>
      </c>
      <c r="M111" s="75">
        <v>0</v>
      </c>
      <c r="N111" s="75">
        <v>0</v>
      </c>
    </row>
    <row r="112" spans="1:14">
      <c r="A112" s="75" t="s">
        <v>456</v>
      </c>
      <c r="B112" s="75" t="s">
        <v>106</v>
      </c>
      <c r="C112" s="76">
        <v>38018</v>
      </c>
      <c r="D112" s="75" t="s">
        <v>99</v>
      </c>
      <c r="E112" s="77" t="s">
        <v>79</v>
      </c>
      <c r="F112" s="75">
        <v>90</v>
      </c>
      <c r="G112" s="75">
        <v>0</v>
      </c>
      <c r="H112" s="75">
        <v>0</v>
      </c>
      <c r="I112" s="75">
        <v>0</v>
      </c>
      <c r="J112" s="75">
        <v>0</v>
      </c>
      <c r="K112" s="75">
        <v>0</v>
      </c>
      <c r="L112" s="75">
        <v>0</v>
      </c>
      <c r="M112" s="75">
        <v>0</v>
      </c>
      <c r="N112" s="75">
        <v>0</v>
      </c>
    </row>
    <row r="113" spans="1:14">
      <c r="A113" s="75" t="s">
        <v>456</v>
      </c>
      <c r="B113" s="75" t="s">
        <v>105</v>
      </c>
      <c r="C113" s="76">
        <v>38024</v>
      </c>
      <c r="D113" s="75" t="s">
        <v>99</v>
      </c>
      <c r="E113" s="77" t="s">
        <v>63</v>
      </c>
      <c r="F113" s="75">
        <v>70</v>
      </c>
      <c r="G113" s="75">
        <v>0</v>
      </c>
      <c r="H113" s="75">
        <v>0</v>
      </c>
      <c r="I113" s="75">
        <v>0</v>
      </c>
      <c r="J113" s="75">
        <v>0</v>
      </c>
      <c r="K113" s="75">
        <v>0</v>
      </c>
      <c r="L113" s="75">
        <v>0</v>
      </c>
      <c r="M113" s="75">
        <v>0</v>
      </c>
      <c r="N113" s="75">
        <v>0</v>
      </c>
    </row>
    <row r="114" spans="1:14">
      <c r="A114" s="75" t="s">
        <v>456</v>
      </c>
      <c r="B114" s="75" t="s">
        <v>138</v>
      </c>
      <c r="C114" s="76">
        <v>38032</v>
      </c>
      <c r="D114" s="75" t="s">
        <v>99</v>
      </c>
      <c r="E114" s="77" t="s">
        <v>22</v>
      </c>
      <c r="F114" s="75">
        <v>90</v>
      </c>
      <c r="G114" s="75">
        <v>0</v>
      </c>
      <c r="H114" s="75">
        <v>0</v>
      </c>
      <c r="I114" s="75">
        <v>0</v>
      </c>
      <c r="J114" s="75">
        <v>0</v>
      </c>
      <c r="K114" s="75">
        <v>0</v>
      </c>
      <c r="L114" s="75">
        <v>0</v>
      </c>
      <c r="M114" s="75">
        <v>0</v>
      </c>
      <c r="N114" s="75">
        <v>0</v>
      </c>
    </row>
    <row r="115" spans="1:14">
      <c r="A115" s="75" t="s">
        <v>462</v>
      </c>
      <c r="B115" s="75" t="s">
        <v>239</v>
      </c>
      <c r="C115" s="76">
        <v>38035</v>
      </c>
      <c r="D115" s="75" t="s">
        <v>78</v>
      </c>
      <c r="E115" s="77" t="s">
        <v>63</v>
      </c>
      <c r="F115" s="75">
        <v>46</v>
      </c>
      <c r="G115" s="75">
        <v>0</v>
      </c>
      <c r="H115" s="75">
        <v>0</v>
      </c>
      <c r="I115" s="75">
        <v>0</v>
      </c>
      <c r="J115" s="75">
        <v>0</v>
      </c>
      <c r="K115" s="75">
        <v>0</v>
      </c>
      <c r="L115" s="75">
        <v>0</v>
      </c>
      <c r="M115" s="75">
        <v>0</v>
      </c>
      <c r="N115" s="75">
        <v>0</v>
      </c>
    </row>
    <row r="116" spans="1:14">
      <c r="A116" s="75" t="s">
        <v>456</v>
      </c>
      <c r="B116" s="75" t="s">
        <v>127</v>
      </c>
      <c r="C116" s="76">
        <v>38038</v>
      </c>
      <c r="D116" s="75" t="s">
        <v>99</v>
      </c>
      <c r="E116" s="77" t="s">
        <v>382</v>
      </c>
      <c r="F116" s="75">
        <v>90</v>
      </c>
      <c r="G116" s="75">
        <v>0</v>
      </c>
      <c r="H116" s="75">
        <v>0</v>
      </c>
      <c r="I116" s="75">
        <v>0</v>
      </c>
      <c r="J116" s="75">
        <v>0</v>
      </c>
      <c r="K116" s="75">
        <v>0</v>
      </c>
      <c r="L116" s="75">
        <v>0</v>
      </c>
      <c r="M116" s="75">
        <v>0</v>
      </c>
      <c r="N116" s="75">
        <v>0</v>
      </c>
    </row>
    <row r="117" spans="1:14">
      <c r="A117" s="75" t="s">
        <v>456</v>
      </c>
      <c r="B117" s="75" t="s">
        <v>473</v>
      </c>
      <c r="C117" s="76">
        <v>38041</v>
      </c>
      <c r="D117" s="75" t="s">
        <v>151</v>
      </c>
      <c r="E117" s="77" t="s">
        <v>22</v>
      </c>
      <c r="F117" s="75">
        <v>90</v>
      </c>
      <c r="G117" s="75">
        <v>0</v>
      </c>
      <c r="H117" s="75">
        <v>0</v>
      </c>
      <c r="I117" s="75">
        <v>0</v>
      </c>
      <c r="J117" s="75">
        <v>0</v>
      </c>
      <c r="K117" s="75">
        <v>0</v>
      </c>
      <c r="L117" s="75">
        <v>0</v>
      </c>
      <c r="M117" s="75">
        <v>0</v>
      </c>
      <c r="N117" s="75">
        <v>0</v>
      </c>
    </row>
    <row r="118" spans="1:14">
      <c r="A118" s="75" t="s">
        <v>456</v>
      </c>
      <c r="B118" s="75" t="s">
        <v>126</v>
      </c>
      <c r="C118" s="76">
        <v>38046</v>
      </c>
      <c r="D118" s="75" t="s">
        <v>99</v>
      </c>
      <c r="E118" s="77" t="s">
        <v>68</v>
      </c>
      <c r="F118" s="75">
        <v>80</v>
      </c>
      <c r="G118" s="75">
        <v>0</v>
      </c>
      <c r="H118" s="75">
        <v>0</v>
      </c>
      <c r="I118" s="75">
        <v>0</v>
      </c>
      <c r="J118" s="75">
        <v>0</v>
      </c>
      <c r="K118" s="75">
        <v>0</v>
      </c>
      <c r="L118" s="75">
        <v>0</v>
      </c>
      <c r="M118" s="75">
        <v>0</v>
      </c>
      <c r="N118" s="75">
        <v>0</v>
      </c>
    </row>
    <row r="119" spans="1:14">
      <c r="A119" s="75" t="s">
        <v>456</v>
      </c>
      <c r="B119" s="75" t="s">
        <v>144</v>
      </c>
      <c r="C119" s="76">
        <v>38066</v>
      </c>
      <c r="D119" s="75" t="s">
        <v>99</v>
      </c>
      <c r="E119" s="77" t="s">
        <v>149</v>
      </c>
      <c r="F119" s="75">
        <v>86</v>
      </c>
      <c r="G119" s="75">
        <v>2</v>
      </c>
      <c r="H119" s="75">
        <v>0</v>
      </c>
      <c r="I119" s="75">
        <v>0</v>
      </c>
      <c r="J119" s="75">
        <v>0</v>
      </c>
      <c r="K119" s="75">
        <v>0</v>
      </c>
      <c r="L119" s="75">
        <v>0</v>
      </c>
      <c r="M119" s="75">
        <v>0</v>
      </c>
      <c r="N119" s="75">
        <v>0</v>
      </c>
    </row>
    <row r="120" spans="1:14">
      <c r="A120" s="75" t="s">
        <v>456</v>
      </c>
      <c r="B120" s="75" t="s">
        <v>39</v>
      </c>
      <c r="C120" s="76">
        <v>38070</v>
      </c>
      <c r="D120" s="75" t="s">
        <v>151</v>
      </c>
      <c r="E120" s="77" t="s">
        <v>68</v>
      </c>
      <c r="F120" s="75">
        <v>90</v>
      </c>
      <c r="G120" s="75">
        <v>0</v>
      </c>
      <c r="H120" s="75">
        <v>0</v>
      </c>
      <c r="I120" s="75">
        <v>0</v>
      </c>
      <c r="J120" s="75">
        <v>0</v>
      </c>
      <c r="K120" s="75">
        <v>0</v>
      </c>
      <c r="L120" s="75">
        <v>0</v>
      </c>
      <c r="M120" s="75">
        <v>0</v>
      </c>
      <c r="N120" s="75">
        <v>0</v>
      </c>
    </row>
    <row r="121" spans="1:14">
      <c r="A121" s="75" t="s">
        <v>456</v>
      </c>
      <c r="B121" s="75" t="s">
        <v>143</v>
      </c>
      <c r="C121" s="76">
        <v>38074</v>
      </c>
      <c r="D121" s="75" t="s">
        <v>99</v>
      </c>
      <c r="E121" s="77" t="s">
        <v>175</v>
      </c>
      <c r="F121" s="75">
        <v>90</v>
      </c>
      <c r="G121" s="75">
        <v>0</v>
      </c>
      <c r="H121" s="75">
        <v>0</v>
      </c>
      <c r="I121" s="75">
        <v>0</v>
      </c>
      <c r="J121" s="75">
        <v>0</v>
      </c>
      <c r="K121" s="75">
        <v>0</v>
      </c>
      <c r="L121" s="75">
        <v>0</v>
      </c>
      <c r="M121" s="75">
        <v>0</v>
      </c>
      <c r="N121" s="75">
        <v>0</v>
      </c>
    </row>
    <row r="122" spans="1:14">
      <c r="A122" s="75" t="s">
        <v>462</v>
      </c>
      <c r="B122" s="75" t="s">
        <v>492</v>
      </c>
      <c r="C122" s="76">
        <v>38077</v>
      </c>
      <c r="D122" s="75" t="s">
        <v>78</v>
      </c>
      <c r="E122" s="77" t="s">
        <v>19</v>
      </c>
      <c r="F122" s="75">
        <f>90-46</f>
        <v>44</v>
      </c>
      <c r="G122" s="75">
        <v>1</v>
      </c>
      <c r="H122" s="75">
        <v>0</v>
      </c>
      <c r="I122" s="75">
        <v>0</v>
      </c>
      <c r="J122" s="75">
        <v>0</v>
      </c>
      <c r="K122" s="75">
        <v>0</v>
      </c>
      <c r="L122" s="75">
        <v>0</v>
      </c>
      <c r="M122" s="75">
        <v>0</v>
      </c>
      <c r="N122" s="75">
        <v>0</v>
      </c>
    </row>
    <row r="123" spans="1:14">
      <c r="A123" s="75" t="s">
        <v>456</v>
      </c>
      <c r="B123" s="75" t="s">
        <v>142</v>
      </c>
      <c r="C123" s="76">
        <v>38080</v>
      </c>
      <c r="D123" s="75" t="s">
        <v>99</v>
      </c>
      <c r="E123" s="77" t="s">
        <v>38</v>
      </c>
      <c r="F123" s="75">
        <v>90</v>
      </c>
      <c r="G123" s="75">
        <v>0</v>
      </c>
      <c r="H123" s="75">
        <v>0</v>
      </c>
      <c r="I123" s="75">
        <v>0</v>
      </c>
      <c r="J123" s="75">
        <v>0</v>
      </c>
      <c r="K123" s="75">
        <v>0</v>
      </c>
      <c r="L123" s="75">
        <v>0</v>
      </c>
      <c r="M123" s="75">
        <v>0</v>
      </c>
      <c r="N123" s="75">
        <v>0</v>
      </c>
    </row>
    <row r="124" spans="1:14">
      <c r="A124" s="75" t="s">
        <v>456</v>
      </c>
      <c r="B124" s="75" t="s">
        <v>60</v>
      </c>
      <c r="C124" s="76">
        <v>38083</v>
      </c>
      <c r="D124" s="75" t="s">
        <v>151</v>
      </c>
      <c r="E124" s="77" t="s">
        <v>472</v>
      </c>
      <c r="F124" s="75">
        <v>90</v>
      </c>
      <c r="G124" s="75">
        <v>1</v>
      </c>
      <c r="H124" s="75">
        <v>0</v>
      </c>
      <c r="I124" s="75">
        <v>0</v>
      </c>
      <c r="J124" s="75">
        <v>0</v>
      </c>
      <c r="K124" s="75">
        <v>0</v>
      </c>
      <c r="L124" s="75">
        <v>0</v>
      </c>
      <c r="M124" s="75">
        <v>0</v>
      </c>
      <c r="N124" s="75">
        <v>0</v>
      </c>
    </row>
    <row r="125" spans="1:14">
      <c r="A125" s="75" t="s">
        <v>456</v>
      </c>
      <c r="B125" s="75" t="s">
        <v>141</v>
      </c>
      <c r="C125" s="76">
        <v>38088</v>
      </c>
      <c r="D125" s="75" t="s">
        <v>99</v>
      </c>
      <c r="E125" s="77" t="s">
        <v>209</v>
      </c>
      <c r="F125" s="75">
        <v>90</v>
      </c>
      <c r="G125" s="75">
        <v>0</v>
      </c>
      <c r="H125" s="75">
        <v>0</v>
      </c>
      <c r="I125" s="75">
        <v>0</v>
      </c>
      <c r="J125" s="75">
        <v>0</v>
      </c>
      <c r="K125" s="75">
        <v>0</v>
      </c>
      <c r="L125" s="75">
        <v>0</v>
      </c>
      <c r="M125" s="75">
        <v>0</v>
      </c>
      <c r="N125" s="75">
        <v>0</v>
      </c>
    </row>
    <row r="126" spans="1:14">
      <c r="A126" s="75" t="s">
        <v>456</v>
      </c>
      <c r="B126" s="75" t="s">
        <v>139</v>
      </c>
      <c r="C126" s="76">
        <v>38094</v>
      </c>
      <c r="D126" s="75" t="s">
        <v>99</v>
      </c>
      <c r="E126" s="77" t="s">
        <v>38</v>
      </c>
      <c r="F126" s="75">
        <v>90</v>
      </c>
      <c r="G126" s="75">
        <v>0</v>
      </c>
      <c r="H126" s="75">
        <v>0</v>
      </c>
      <c r="I126" s="75">
        <v>0</v>
      </c>
      <c r="J126" s="75">
        <v>0</v>
      </c>
      <c r="K126" s="75">
        <v>0</v>
      </c>
      <c r="L126" s="75">
        <v>0</v>
      </c>
      <c r="M126" s="75">
        <v>0</v>
      </c>
      <c r="N126" s="75">
        <v>0</v>
      </c>
    </row>
    <row r="127" spans="1:14">
      <c r="A127" s="75" t="s">
        <v>456</v>
      </c>
      <c r="B127" s="75" t="s">
        <v>464</v>
      </c>
      <c r="C127" s="76">
        <v>38102</v>
      </c>
      <c r="D127" s="75" t="s">
        <v>99</v>
      </c>
      <c r="E127" s="77" t="s">
        <v>40</v>
      </c>
      <c r="F127" s="75">
        <v>90</v>
      </c>
      <c r="G127" s="75">
        <v>0</v>
      </c>
      <c r="H127" s="75">
        <v>0</v>
      </c>
      <c r="I127" s="75">
        <v>0</v>
      </c>
      <c r="J127" s="75">
        <v>0</v>
      </c>
      <c r="K127" s="75">
        <v>0</v>
      </c>
      <c r="L127" s="75">
        <v>0</v>
      </c>
      <c r="M127" s="75">
        <v>0</v>
      </c>
      <c r="N127" s="75">
        <v>0</v>
      </c>
    </row>
    <row r="128" spans="1:14">
      <c r="A128" s="75" t="s">
        <v>462</v>
      </c>
      <c r="B128" s="75" t="s">
        <v>491</v>
      </c>
      <c r="C128" s="76">
        <v>38105</v>
      </c>
      <c r="D128" s="75" t="s">
        <v>78</v>
      </c>
      <c r="E128" s="77" t="s">
        <v>22</v>
      </c>
      <c r="F128" s="75">
        <v>46</v>
      </c>
      <c r="G128" s="75">
        <v>0</v>
      </c>
      <c r="H128" s="75">
        <v>0</v>
      </c>
      <c r="I128" s="75">
        <v>0</v>
      </c>
      <c r="J128" s="75">
        <v>0</v>
      </c>
      <c r="K128" s="75">
        <v>0</v>
      </c>
      <c r="L128" s="75">
        <v>0</v>
      </c>
      <c r="M128" s="75">
        <v>0</v>
      </c>
      <c r="N128" s="75">
        <v>0</v>
      </c>
    </row>
    <row r="129" spans="1:14">
      <c r="A129" s="75" t="s">
        <v>456</v>
      </c>
      <c r="B129" s="75" t="s">
        <v>117</v>
      </c>
      <c r="C129" s="76">
        <v>38108</v>
      </c>
      <c r="D129" s="75" t="s">
        <v>99</v>
      </c>
      <c r="E129" s="77" t="s">
        <v>158</v>
      </c>
      <c r="F129" s="75">
        <v>90</v>
      </c>
      <c r="G129" s="75">
        <v>0</v>
      </c>
      <c r="H129" s="75">
        <v>0</v>
      </c>
      <c r="I129" s="75">
        <v>0</v>
      </c>
      <c r="J129" s="75">
        <v>0</v>
      </c>
      <c r="K129" s="75">
        <v>0</v>
      </c>
      <c r="L129" s="75">
        <v>0</v>
      </c>
      <c r="M129" s="75">
        <v>0</v>
      </c>
      <c r="N129" s="75">
        <v>0</v>
      </c>
    </row>
    <row r="130" spans="1:14">
      <c r="A130" s="75" t="s">
        <v>456</v>
      </c>
      <c r="B130" s="75" t="s">
        <v>114</v>
      </c>
      <c r="C130" s="76">
        <v>38115</v>
      </c>
      <c r="D130" s="75" t="s">
        <v>99</v>
      </c>
      <c r="E130" s="77" t="s">
        <v>231</v>
      </c>
      <c r="F130" s="75">
        <v>90</v>
      </c>
      <c r="G130" s="75">
        <v>0</v>
      </c>
      <c r="H130" s="75">
        <v>0</v>
      </c>
      <c r="I130" s="75">
        <v>0</v>
      </c>
      <c r="J130" s="75">
        <v>0</v>
      </c>
      <c r="K130" s="75">
        <v>0</v>
      </c>
      <c r="L130" s="75">
        <v>0</v>
      </c>
      <c r="M130" s="75">
        <v>0</v>
      </c>
      <c r="N130" s="75">
        <v>0</v>
      </c>
    </row>
    <row r="131" spans="1:14">
      <c r="A131" s="75" t="s">
        <v>456</v>
      </c>
      <c r="B131" s="75" t="s">
        <v>112</v>
      </c>
      <c r="C131" s="76">
        <v>38123</v>
      </c>
      <c r="D131" s="75" t="s">
        <v>99</v>
      </c>
      <c r="E131" s="77" t="s">
        <v>85</v>
      </c>
      <c r="F131" s="75">
        <v>90</v>
      </c>
      <c r="G131" s="75">
        <v>0</v>
      </c>
      <c r="H131" s="75">
        <v>0</v>
      </c>
      <c r="I131" s="75">
        <v>0</v>
      </c>
      <c r="J131" s="75">
        <v>0</v>
      </c>
      <c r="K131" s="75">
        <v>0</v>
      </c>
      <c r="L131" s="75">
        <v>0</v>
      </c>
      <c r="M131" s="75">
        <v>0</v>
      </c>
      <c r="N131" s="75">
        <v>0</v>
      </c>
    </row>
    <row r="132" spans="1:14">
      <c r="A132" s="75" t="s">
        <v>456</v>
      </c>
      <c r="B132" s="75" t="s">
        <v>111</v>
      </c>
      <c r="C132" s="76">
        <v>38130</v>
      </c>
      <c r="D132" s="75" t="s">
        <v>99</v>
      </c>
      <c r="E132" s="77" t="s">
        <v>416</v>
      </c>
      <c r="F132" s="75">
        <v>90</v>
      </c>
      <c r="G132" s="75">
        <v>0</v>
      </c>
      <c r="H132" s="75">
        <v>0</v>
      </c>
      <c r="I132" s="75">
        <v>0</v>
      </c>
      <c r="J132" s="75">
        <v>0</v>
      </c>
      <c r="K132" s="75">
        <v>0</v>
      </c>
      <c r="L132" s="75">
        <v>0</v>
      </c>
      <c r="M132" s="75">
        <v>0</v>
      </c>
      <c r="N132" s="75">
        <v>0</v>
      </c>
    </row>
    <row r="133" spans="1:14">
      <c r="A133" s="75" t="s">
        <v>462</v>
      </c>
      <c r="B133" s="75" t="s">
        <v>490</v>
      </c>
      <c r="C133" s="76">
        <v>38143</v>
      </c>
      <c r="D133" s="75" t="s">
        <v>78</v>
      </c>
      <c r="E133" s="77" t="s">
        <v>51</v>
      </c>
      <c r="F133" s="75">
        <v>46</v>
      </c>
      <c r="G133" s="75">
        <v>0</v>
      </c>
      <c r="H133" s="75">
        <v>0</v>
      </c>
      <c r="I133" s="75">
        <v>0</v>
      </c>
      <c r="J133" s="75">
        <v>0</v>
      </c>
      <c r="K133" s="75">
        <v>0</v>
      </c>
      <c r="L133" s="75">
        <v>0</v>
      </c>
      <c r="M133" s="75">
        <v>0</v>
      </c>
      <c r="N133" s="75">
        <v>0</v>
      </c>
    </row>
    <row r="134" spans="1:14">
      <c r="A134" s="75" t="s">
        <v>462</v>
      </c>
      <c r="B134" s="75" t="s">
        <v>489</v>
      </c>
      <c r="C134" s="76">
        <v>38150</v>
      </c>
      <c r="D134" s="75" t="s">
        <v>487</v>
      </c>
      <c r="E134" s="77" t="s">
        <v>31</v>
      </c>
      <c r="F134" s="75">
        <v>77</v>
      </c>
      <c r="G134" s="75">
        <v>0</v>
      </c>
      <c r="H134" s="75">
        <v>0</v>
      </c>
      <c r="I134" s="75">
        <v>4</v>
      </c>
      <c r="J134" s="75">
        <v>1</v>
      </c>
      <c r="K134" s="75">
        <v>0</v>
      </c>
      <c r="L134" s="75">
        <v>0</v>
      </c>
      <c r="M134" s="75">
        <v>0</v>
      </c>
      <c r="N134" s="75">
        <v>0</v>
      </c>
    </row>
    <row r="135" spans="1:14">
      <c r="A135" s="75" t="s">
        <v>462</v>
      </c>
      <c r="B135" s="75" t="s">
        <v>488</v>
      </c>
      <c r="C135" s="76">
        <v>38154</v>
      </c>
      <c r="D135" s="75" t="s">
        <v>487</v>
      </c>
      <c r="E135" s="77" t="s">
        <v>22</v>
      </c>
      <c r="F135" s="75">
        <v>79</v>
      </c>
      <c r="G135" s="75">
        <v>0</v>
      </c>
      <c r="H135" s="75">
        <v>1</v>
      </c>
      <c r="I135" s="75">
        <v>3</v>
      </c>
      <c r="J135" s="75">
        <v>1</v>
      </c>
      <c r="K135" s="75">
        <v>1</v>
      </c>
      <c r="L135" s="75">
        <v>1</v>
      </c>
      <c r="M135" s="75">
        <v>0</v>
      </c>
      <c r="N135" s="75">
        <v>0</v>
      </c>
    </row>
    <row r="136" spans="1:14">
      <c r="A136" s="75" t="s">
        <v>462</v>
      </c>
      <c r="B136" s="75" t="s">
        <v>486</v>
      </c>
      <c r="C136" s="76">
        <v>38158</v>
      </c>
      <c r="D136" s="75" t="s">
        <v>487</v>
      </c>
      <c r="E136" s="77" t="s">
        <v>64</v>
      </c>
      <c r="F136" s="75">
        <v>90</v>
      </c>
      <c r="G136" s="75">
        <v>0</v>
      </c>
      <c r="H136" s="75">
        <v>0</v>
      </c>
      <c r="I136" s="75">
        <v>1</v>
      </c>
      <c r="J136" s="75">
        <v>0</v>
      </c>
      <c r="K136" s="75">
        <v>2</v>
      </c>
      <c r="L136" s="75">
        <v>3</v>
      </c>
      <c r="M136" s="75">
        <v>0</v>
      </c>
      <c r="N136" s="75">
        <v>0</v>
      </c>
    </row>
    <row r="137" spans="1:14">
      <c r="A137" s="75" t="s">
        <v>456</v>
      </c>
      <c r="B137" s="75" t="s">
        <v>485</v>
      </c>
      <c r="C137" s="76">
        <v>38210</v>
      </c>
      <c r="D137" s="75" t="s">
        <v>151</v>
      </c>
      <c r="E137" s="77" t="s">
        <v>82</v>
      </c>
      <c r="F137" s="75">
        <v>90</v>
      </c>
      <c r="G137" s="75">
        <v>0</v>
      </c>
      <c r="H137" s="75">
        <v>0</v>
      </c>
      <c r="I137" s="75">
        <v>0</v>
      </c>
      <c r="J137" s="75">
        <v>0</v>
      </c>
      <c r="K137" s="75">
        <v>0</v>
      </c>
      <c r="L137" s="75">
        <v>0</v>
      </c>
      <c r="M137" s="75">
        <v>0</v>
      </c>
      <c r="N137" s="75">
        <v>0</v>
      </c>
    </row>
    <row r="138" spans="1:14">
      <c r="A138" s="75" t="s">
        <v>462</v>
      </c>
      <c r="B138" s="75" t="s">
        <v>215</v>
      </c>
      <c r="C138" s="76">
        <v>38217</v>
      </c>
      <c r="D138" s="75" t="s">
        <v>78</v>
      </c>
      <c r="E138" s="77" t="s">
        <v>115</v>
      </c>
      <c r="F138" s="75">
        <v>46</v>
      </c>
      <c r="G138" s="75">
        <v>0</v>
      </c>
      <c r="H138" s="75">
        <v>0</v>
      </c>
      <c r="I138" s="75">
        <v>0</v>
      </c>
      <c r="J138" s="75">
        <v>0</v>
      </c>
      <c r="K138" s="75">
        <v>0</v>
      </c>
      <c r="L138" s="75">
        <v>0</v>
      </c>
      <c r="M138" s="75">
        <v>0</v>
      </c>
      <c r="N138" s="75">
        <v>0</v>
      </c>
    </row>
    <row r="139" spans="1:14">
      <c r="A139" s="75" t="s">
        <v>456</v>
      </c>
      <c r="B139" s="75" t="s">
        <v>484</v>
      </c>
      <c r="C139" s="76">
        <v>38224</v>
      </c>
      <c r="D139" s="75" t="s">
        <v>151</v>
      </c>
      <c r="E139" s="77" t="s">
        <v>26</v>
      </c>
      <c r="F139" s="75">
        <v>63</v>
      </c>
      <c r="G139" s="75">
        <v>0</v>
      </c>
      <c r="H139" s="75">
        <v>0</v>
      </c>
      <c r="I139" s="75">
        <v>0</v>
      </c>
      <c r="J139" s="75">
        <v>0</v>
      </c>
      <c r="K139" s="75">
        <v>0</v>
      </c>
      <c r="L139" s="75">
        <v>0</v>
      </c>
      <c r="M139" s="75">
        <v>0</v>
      </c>
      <c r="N139" s="75">
        <v>0</v>
      </c>
    </row>
    <row r="140" spans="1:14">
      <c r="A140" s="75" t="s">
        <v>456</v>
      </c>
      <c r="B140" s="75" t="s">
        <v>133</v>
      </c>
      <c r="C140" s="76">
        <v>38228</v>
      </c>
      <c r="D140" s="75" t="s">
        <v>99</v>
      </c>
      <c r="E140" s="77" t="s">
        <v>24</v>
      </c>
      <c r="F140" s="75">
        <v>90</v>
      </c>
      <c r="G140" s="75">
        <v>0</v>
      </c>
      <c r="H140" s="75">
        <v>0</v>
      </c>
      <c r="I140" s="75">
        <v>0</v>
      </c>
      <c r="J140" s="75">
        <v>0</v>
      </c>
      <c r="K140" s="75">
        <v>2</v>
      </c>
      <c r="L140" s="75">
        <v>0</v>
      </c>
      <c r="M140" s="75">
        <v>0</v>
      </c>
      <c r="N140" s="75">
        <v>0</v>
      </c>
    </row>
    <row r="141" spans="1:14">
      <c r="A141" s="75" t="s">
        <v>456</v>
      </c>
      <c r="B141" s="75" t="s">
        <v>164</v>
      </c>
      <c r="C141" s="76">
        <v>38241</v>
      </c>
      <c r="D141" s="75" t="s">
        <v>99</v>
      </c>
      <c r="E141" s="77" t="s">
        <v>31</v>
      </c>
      <c r="F141" s="75">
        <v>90</v>
      </c>
      <c r="G141" s="75">
        <v>0</v>
      </c>
      <c r="H141" s="75">
        <v>0</v>
      </c>
      <c r="I141" s="75">
        <v>0</v>
      </c>
      <c r="J141" s="75">
        <v>0</v>
      </c>
      <c r="K141" s="75">
        <v>1</v>
      </c>
      <c r="L141" s="75">
        <v>1</v>
      </c>
      <c r="M141" s="75">
        <v>0</v>
      </c>
      <c r="N141" s="75">
        <v>0</v>
      </c>
    </row>
    <row r="142" spans="1:14">
      <c r="A142" s="75" t="s">
        <v>456</v>
      </c>
      <c r="B142" s="75" t="s">
        <v>483</v>
      </c>
      <c r="C142" s="76">
        <v>38245</v>
      </c>
      <c r="D142" s="75" t="s">
        <v>151</v>
      </c>
      <c r="E142" s="77" t="s">
        <v>29</v>
      </c>
      <c r="F142" s="75">
        <v>90</v>
      </c>
      <c r="G142" s="75">
        <v>0</v>
      </c>
      <c r="H142" s="75">
        <v>0</v>
      </c>
      <c r="I142" s="75">
        <v>0</v>
      </c>
      <c r="J142" s="75">
        <v>0</v>
      </c>
      <c r="K142" s="75">
        <v>0</v>
      </c>
      <c r="L142" s="75">
        <v>0</v>
      </c>
      <c r="M142" s="75">
        <v>1</v>
      </c>
      <c r="N142" s="75">
        <v>0</v>
      </c>
    </row>
    <row r="143" spans="1:14">
      <c r="A143" s="75" t="s">
        <v>456</v>
      </c>
      <c r="B143" s="75" t="s">
        <v>141</v>
      </c>
      <c r="C143" s="76">
        <v>38251</v>
      </c>
      <c r="D143" s="75" t="s">
        <v>99</v>
      </c>
      <c r="E143" s="77" t="s">
        <v>31</v>
      </c>
      <c r="F143" s="75">
        <v>90</v>
      </c>
      <c r="G143" s="75">
        <v>0</v>
      </c>
      <c r="H143" s="75">
        <v>0</v>
      </c>
      <c r="I143" s="75">
        <v>1</v>
      </c>
      <c r="J143" s="75">
        <v>0</v>
      </c>
      <c r="K143" s="75">
        <v>0</v>
      </c>
      <c r="L143" s="75">
        <v>0</v>
      </c>
      <c r="M143" s="75">
        <v>0</v>
      </c>
      <c r="N143" s="75">
        <v>0</v>
      </c>
    </row>
    <row r="144" spans="1:14">
      <c r="A144" s="75" t="s">
        <v>456</v>
      </c>
      <c r="B144" s="75" t="s">
        <v>144</v>
      </c>
      <c r="C144" s="76">
        <v>38255</v>
      </c>
      <c r="D144" s="75" t="s">
        <v>99</v>
      </c>
      <c r="E144" s="77" t="s">
        <v>85</v>
      </c>
      <c r="F144" s="75">
        <v>90</v>
      </c>
      <c r="G144" s="75">
        <v>1</v>
      </c>
      <c r="H144" s="75">
        <v>0</v>
      </c>
      <c r="I144" s="75">
        <v>2</v>
      </c>
      <c r="J144" s="75">
        <v>1</v>
      </c>
      <c r="K144" s="75">
        <v>0</v>
      </c>
      <c r="L144" s="75">
        <v>5</v>
      </c>
      <c r="M144" s="75">
        <v>0</v>
      </c>
      <c r="N144" s="75">
        <v>0</v>
      </c>
    </row>
    <row r="145" spans="1:14">
      <c r="A145" s="75" t="s">
        <v>456</v>
      </c>
      <c r="B145" s="75" t="s">
        <v>230</v>
      </c>
      <c r="C145" s="76">
        <v>38258</v>
      </c>
      <c r="D145" s="75" t="s">
        <v>151</v>
      </c>
      <c r="E145" s="77" t="s">
        <v>68</v>
      </c>
      <c r="F145" s="75">
        <v>82</v>
      </c>
      <c r="G145" s="75">
        <v>2</v>
      </c>
      <c r="H145" s="75">
        <v>0</v>
      </c>
      <c r="I145" s="75">
        <v>0</v>
      </c>
      <c r="J145" s="75">
        <v>0</v>
      </c>
      <c r="K145" s="75">
        <v>0</v>
      </c>
      <c r="L145" s="75">
        <v>0</v>
      </c>
      <c r="M145" s="75">
        <v>0</v>
      </c>
      <c r="N145" s="75">
        <v>0</v>
      </c>
    </row>
    <row r="146" spans="1:14">
      <c r="A146" s="75" t="s">
        <v>456</v>
      </c>
      <c r="B146" s="75" t="s">
        <v>134</v>
      </c>
      <c r="C146" s="76">
        <v>38263</v>
      </c>
      <c r="D146" s="75" t="s">
        <v>99</v>
      </c>
      <c r="E146" s="77" t="s">
        <v>64</v>
      </c>
      <c r="F146" s="75">
        <v>90</v>
      </c>
      <c r="G146" s="75">
        <v>0</v>
      </c>
      <c r="H146" s="75">
        <v>0</v>
      </c>
      <c r="I146" s="75">
        <v>2</v>
      </c>
      <c r="J146" s="75">
        <v>0</v>
      </c>
      <c r="K146" s="75">
        <v>0</v>
      </c>
      <c r="L146" s="75">
        <v>0</v>
      </c>
      <c r="M146" s="75">
        <v>0</v>
      </c>
      <c r="N146" s="75">
        <v>0</v>
      </c>
    </row>
    <row r="147" spans="1:14">
      <c r="A147" s="75" t="s">
        <v>462</v>
      </c>
      <c r="B147" s="75" t="s">
        <v>91</v>
      </c>
      <c r="C147" s="76">
        <v>38269</v>
      </c>
      <c r="D147" s="75" t="s">
        <v>216</v>
      </c>
      <c r="E147" s="77" t="s">
        <v>19</v>
      </c>
      <c r="F147" s="75">
        <v>90</v>
      </c>
      <c r="G147" s="75">
        <v>1</v>
      </c>
      <c r="H147" s="75">
        <v>0</v>
      </c>
      <c r="I147" s="75">
        <v>0</v>
      </c>
      <c r="J147" s="75">
        <v>0</v>
      </c>
      <c r="K147" s="75">
        <v>0</v>
      </c>
      <c r="L147" s="75">
        <v>0</v>
      </c>
      <c r="M147" s="75">
        <v>0</v>
      </c>
      <c r="N147" s="75">
        <v>0</v>
      </c>
    </row>
    <row r="148" spans="1:14">
      <c r="A148" s="75" t="s">
        <v>462</v>
      </c>
      <c r="B148" s="75" t="s">
        <v>524</v>
      </c>
      <c r="C148" s="76">
        <v>38273</v>
      </c>
      <c r="D148" s="75" t="s">
        <v>216</v>
      </c>
      <c r="E148" s="77" t="s">
        <v>33</v>
      </c>
      <c r="F148" s="75">
        <v>90</v>
      </c>
      <c r="G148" s="75">
        <v>0</v>
      </c>
      <c r="H148" s="75">
        <v>0</v>
      </c>
      <c r="I148" s="75">
        <v>0</v>
      </c>
      <c r="J148" s="75">
        <v>0</v>
      </c>
      <c r="K148" s="75">
        <v>0</v>
      </c>
      <c r="L148" s="75">
        <v>0</v>
      </c>
      <c r="M148" s="75">
        <v>0</v>
      </c>
      <c r="N148" s="75">
        <v>0</v>
      </c>
    </row>
    <row r="149" spans="1:14">
      <c r="A149" s="75" t="s">
        <v>456</v>
      </c>
      <c r="B149" s="75" t="s">
        <v>161</v>
      </c>
      <c r="C149" s="76">
        <v>38276</v>
      </c>
      <c r="D149" s="75" t="s">
        <v>99</v>
      </c>
      <c r="E149" s="77" t="s">
        <v>22</v>
      </c>
      <c r="F149" s="75">
        <v>90</v>
      </c>
      <c r="G149" s="75">
        <v>0</v>
      </c>
      <c r="H149" s="75">
        <v>0</v>
      </c>
      <c r="I149" s="75">
        <v>0</v>
      </c>
      <c r="J149" s="75">
        <v>0</v>
      </c>
      <c r="K149" s="75">
        <v>0</v>
      </c>
      <c r="L149" s="75">
        <v>0</v>
      </c>
      <c r="M149" s="75">
        <v>0</v>
      </c>
      <c r="N149" s="75">
        <v>0</v>
      </c>
    </row>
    <row r="150" spans="1:14">
      <c r="A150" s="75" t="s">
        <v>456</v>
      </c>
      <c r="B150" s="75" t="s">
        <v>482</v>
      </c>
      <c r="C150" s="76">
        <v>38279</v>
      </c>
      <c r="D150" s="75" t="s">
        <v>151</v>
      </c>
      <c r="E150" s="77" t="s">
        <v>31</v>
      </c>
      <c r="F150" s="75">
        <v>90</v>
      </c>
      <c r="G150" s="75">
        <v>0</v>
      </c>
      <c r="H150" s="75">
        <v>0</v>
      </c>
      <c r="I150" s="75">
        <v>0</v>
      </c>
      <c r="J150" s="75">
        <v>0</v>
      </c>
      <c r="K150" s="75">
        <v>0</v>
      </c>
      <c r="L150" s="75">
        <v>0</v>
      </c>
      <c r="M150" s="75">
        <v>0</v>
      </c>
      <c r="N150" s="75">
        <v>0</v>
      </c>
    </row>
    <row r="151" spans="1:14">
      <c r="A151" s="75" t="s">
        <v>456</v>
      </c>
      <c r="B151" s="75" t="s">
        <v>138</v>
      </c>
      <c r="C151" s="76">
        <v>38283</v>
      </c>
      <c r="D151" s="75" t="s">
        <v>99</v>
      </c>
      <c r="E151" s="77" t="s">
        <v>31</v>
      </c>
      <c r="F151" s="75">
        <v>90</v>
      </c>
      <c r="G151" s="75">
        <v>0</v>
      </c>
      <c r="H151" s="75">
        <v>0</v>
      </c>
      <c r="I151" s="75">
        <v>0</v>
      </c>
      <c r="J151" s="75">
        <v>0</v>
      </c>
      <c r="K151" s="75">
        <v>0</v>
      </c>
      <c r="L151" s="75">
        <v>0</v>
      </c>
      <c r="M151" s="75">
        <v>1</v>
      </c>
      <c r="N151" s="75">
        <v>0</v>
      </c>
    </row>
    <row r="152" spans="1:14">
      <c r="A152" s="75" t="s">
        <v>456</v>
      </c>
      <c r="B152" s="75" t="s">
        <v>148</v>
      </c>
      <c r="C152" s="76">
        <v>38291</v>
      </c>
      <c r="D152" s="75" t="s">
        <v>99</v>
      </c>
      <c r="E152" s="77" t="s">
        <v>19</v>
      </c>
      <c r="F152" s="75">
        <v>81</v>
      </c>
      <c r="G152" s="75">
        <v>0</v>
      </c>
      <c r="H152" s="75">
        <v>0</v>
      </c>
      <c r="I152" s="75">
        <v>0</v>
      </c>
      <c r="J152" s="75">
        <v>0</v>
      </c>
      <c r="K152" s="75">
        <v>0</v>
      </c>
      <c r="L152" s="75">
        <v>0</v>
      </c>
      <c r="M152" s="75">
        <v>0</v>
      </c>
      <c r="N152" s="75">
        <v>0</v>
      </c>
    </row>
    <row r="153" spans="1:14">
      <c r="A153" s="75" t="s">
        <v>456</v>
      </c>
      <c r="B153" s="75" t="s">
        <v>481</v>
      </c>
      <c r="C153" s="76">
        <v>38294</v>
      </c>
      <c r="D153" s="75" t="s">
        <v>151</v>
      </c>
      <c r="E153" s="77" t="s">
        <v>53</v>
      </c>
      <c r="F153" s="75">
        <v>90</v>
      </c>
      <c r="G153" s="75">
        <v>1</v>
      </c>
      <c r="H153" s="75">
        <v>0</v>
      </c>
      <c r="I153" s="75">
        <v>0</v>
      </c>
      <c r="J153" s="75">
        <v>0</v>
      </c>
      <c r="K153" s="75">
        <v>0</v>
      </c>
      <c r="L153" s="75">
        <v>0</v>
      </c>
      <c r="M153" s="75">
        <v>0</v>
      </c>
      <c r="N153" s="75">
        <v>0</v>
      </c>
    </row>
    <row r="154" spans="1:14">
      <c r="A154" s="75" t="s">
        <v>456</v>
      </c>
      <c r="B154" s="75" t="s">
        <v>147</v>
      </c>
      <c r="C154" s="76">
        <v>38298</v>
      </c>
      <c r="D154" s="75" t="s">
        <v>99</v>
      </c>
      <c r="E154" s="77" t="s">
        <v>82</v>
      </c>
      <c r="F154" s="75">
        <v>82</v>
      </c>
      <c r="G154" s="75">
        <v>0</v>
      </c>
      <c r="H154" s="75">
        <v>0</v>
      </c>
      <c r="I154" s="75">
        <v>0</v>
      </c>
      <c r="J154" s="75">
        <v>0</v>
      </c>
      <c r="K154" s="75">
        <v>0</v>
      </c>
      <c r="L154" s="75">
        <v>0</v>
      </c>
      <c r="M154" s="75">
        <v>0</v>
      </c>
      <c r="N154" s="75">
        <v>0</v>
      </c>
    </row>
    <row r="155" spans="1:14">
      <c r="A155" s="75" t="s">
        <v>456</v>
      </c>
      <c r="B155" s="75" t="s">
        <v>146</v>
      </c>
      <c r="C155" s="76">
        <v>38305</v>
      </c>
      <c r="D155" s="75" t="s">
        <v>99</v>
      </c>
      <c r="E155" s="77" t="s">
        <v>480</v>
      </c>
      <c r="F155" s="75">
        <v>90</v>
      </c>
      <c r="G155" s="75">
        <v>1</v>
      </c>
      <c r="H155" s="75">
        <v>0</v>
      </c>
      <c r="I155" s="75">
        <v>0</v>
      </c>
      <c r="J155" s="75">
        <v>0</v>
      </c>
      <c r="K155" s="75">
        <v>0</v>
      </c>
      <c r="L155" s="75">
        <v>0</v>
      </c>
      <c r="M155" s="75">
        <v>0</v>
      </c>
      <c r="N155" s="75">
        <v>0</v>
      </c>
    </row>
    <row r="156" spans="1:14">
      <c r="A156" s="75" t="s">
        <v>462</v>
      </c>
      <c r="B156" s="75" t="s">
        <v>90</v>
      </c>
      <c r="C156" s="76">
        <v>38308</v>
      </c>
      <c r="D156" s="75" t="s">
        <v>78</v>
      </c>
      <c r="E156" s="77" t="s">
        <v>31</v>
      </c>
      <c r="F156" s="75">
        <v>46</v>
      </c>
      <c r="G156" s="75">
        <v>0</v>
      </c>
      <c r="H156" s="75">
        <v>0</v>
      </c>
      <c r="I156" s="75">
        <v>0</v>
      </c>
      <c r="J156" s="75">
        <v>0</v>
      </c>
      <c r="K156" s="75">
        <v>0</v>
      </c>
      <c r="L156" s="75">
        <v>0</v>
      </c>
      <c r="M156" s="75">
        <v>0</v>
      </c>
      <c r="N156" s="75">
        <v>0</v>
      </c>
    </row>
    <row r="157" spans="1:14">
      <c r="A157" s="75" t="s">
        <v>456</v>
      </c>
      <c r="B157" s="75" t="s">
        <v>459</v>
      </c>
      <c r="C157" s="76">
        <v>38311</v>
      </c>
      <c r="D157" s="75" t="s">
        <v>99</v>
      </c>
      <c r="E157" s="77" t="s">
        <v>29</v>
      </c>
      <c r="F157" s="75">
        <v>83</v>
      </c>
      <c r="G157" s="75">
        <v>0</v>
      </c>
      <c r="H157" s="75">
        <v>0</v>
      </c>
      <c r="I157" s="75">
        <v>0</v>
      </c>
      <c r="J157" s="75">
        <v>0</v>
      </c>
      <c r="K157" s="75">
        <v>0</v>
      </c>
      <c r="L157" s="75">
        <v>0</v>
      </c>
      <c r="M157" s="75">
        <v>0</v>
      </c>
      <c r="N157" s="75">
        <v>0</v>
      </c>
    </row>
    <row r="158" spans="1:14">
      <c r="A158" s="75" t="s">
        <v>456</v>
      </c>
      <c r="B158" s="75" t="s">
        <v>479</v>
      </c>
      <c r="C158" s="76">
        <v>38314</v>
      </c>
      <c r="D158" s="75" t="s">
        <v>151</v>
      </c>
      <c r="E158" s="77" t="s">
        <v>22</v>
      </c>
      <c r="F158" s="75">
        <v>90</v>
      </c>
      <c r="G158" s="75">
        <v>1</v>
      </c>
      <c r="H158" s="75">
        <v>0</v>
      </c>
      <c r="I158" s="75">
        <v>0</v>
      </c>
      <c r="J158" s="75">
        <v>0</v>
      </c>
      <c r="K158" s="75">
        <v>0</v>
      </c>
      <c r="L158" s="75">
        <v>0</v>
      </c>
      <c r="M158" s="75">
        <v>0</v>
      </c>
      <c r="N158" s="75">
        <v>0</v>
      </c>
    </row>
    <row r="159" spans="1:14">
      <c r="A159" s="75" t="s">
        <v>456</v>
      </c>
      <c r="B159" s="75" t="s">
        <v>156</v>
      </c>
      <c r="C159" s="76">
        <v>38319</v>
      </c>
      <c r="D159" s="75" t="s">
        <v>99</v>
      </c>
      <c r="E159" s="77" t="s">
        <v>35</v>
      </c>
      <c r="F159" s="75">
        <v>67</v>
      </c>
      <c r="G159" s="75">
        <v>0</v>
      </c>
      <c r="H159" s="75">
        <v>0</v>
      </c>
      <c r="I159" s="75">
        <v>0</v>
      </c>
      <c r="J159" s="75">
        <v>0</v>
      </c>
      <c r="K159" s="75">
        <v>0</v>
      </c>
      <c r="L159" s="75">
        <v>0</v>
      </c>
      <c r="M159" s="75">
        <v>0</v>
      </c>
      <c r="N159" s="75">
        <v>0</v>
      </c>
    </row>
    <row r="160" spans="1:14">
      <c r="A160" s="75" t="s">
        <v>456</v>
      </c>
      <c r="B160" s="75" t="s">
        <v>155</v>
      </c>
      <c r="C160" s="76">
        <v>38326</v>
      </c>
      <c r="D160" s="75" t="s">
        <v>99</v>
      </c>
      <c r="E160" s="77" t="s">
        <v>33</v>
      </c>
      <c r="F160" s="75">
        <v>0</v>
      </c>
      <c r="G160" s="75"/>
      <c r="H160" s="75"/>
      <c r="I160" s="75"/>
      <c r="J160" s="75"/>
      <c r="K160" s="75"/>
      <c r="L160" s="75"/>
      <c r="M160" s="75"/>
      <c r="N160" s="75"/>
    </row>
    <row r="161" spans="1:14">
      <c r="A161" s="75" t="s">
        <v>456</v>
      </c>
      <c r="B161" s="75" t="s">
        <v>249</v>
      </c>
      <c r="C161" s="76">
        <v>38329</v>
      </c>
      <c r="D161" s="75" t="s">
        <v>151</v>
      </c>
      <c r="E161" s="77" t="s">
        <v>67</v>
      </c>
      <c r="F161" s="75">
        <v>90</v>
      </c>
      <c r="G161" s="75">
        <v>0</v>
      </c>
      <c r="H161" s="75">
        <v>0</v>
      </c>
      <c r="I161" s="75">
        <v>0</v>
      </c>
      <c r="J161" s="75">
        <v>0</v>
      </c>
      <c r="K161" s="75">
        <v>0</v>
      </c>
      <c r="L161" s="75">
        <v>0</v>
      </c>
      <c r="M161" s="75">
        <v>0</v>
      </c>
      <c r="N161" s="75">
        <v>0</v>
      </c>
    </row>
    <row r="162" spans="1:14">
      <c r="A162" s="75" t="s">
        <v>456</v>
      </c>
      <c r="B162" s="75" t="s">
        <v>125</v>
      </c>
      <c r="C162" s="76">
        <v>38339</v>
      </c>
      <c r="D162" s="75" t="s">
        <v>99</v>
      </c>
      <c r="E162" s="77" t="s">
        <v>79</v>
      </c>
      <c r="F162" s="75">
        <v>90</v>
      </c>
      <c r="G162" s="75">
        <v>1</v>
      </c>
      <c r="H162" s="75">
        <v>0</v>
      </c>
      <c r="I162" s="75">
        <v>0</v>
      </c>
      <c r="J162" s="75">
        <v>0</v>
      </c>
      <c r="K162" s="75">
        <v>0</v>
      </c>
      <c r="L162" s="75">
        <v>0</v>
      </c>
      <c r="M162" s="75">
        <v>0</v>
      </c>
      <c r="N162" s="75">
        <v>0</v>
      </c>
    </row>
    <row r="163" spans="1:14">
      <c r="A163" s="75" t="s">
        <v>456</v>
      </c>
      <c r="B163" s="75" t="s">
        <v>143</v>
      </c>
      <c r="C163" s="76">
        <v>38343</v>
      </c>
      <c r="D163" s="75" t="s">
        <v>99</v>
      </c>
      <c r="E163" s="77" t="s">
        <v>64</v>
      </c>
      <c r="F163" s="75">
        <v>90</v>
      </c>
      <c r="G163" s="75">
        <v>0</v>
      </c>
      <c r="H163" s="75">
        <v>0</v>
      </c>
      <c r="I163" s="75">
        <v>0</v>
      </c>
      <c r="J163" s="75">
        <v>0</v>
      </c>
      <c r="K163" s="75">
        <v>0</v>
      </c>
      <c r="L163" s="75">
        <v>0</v>
      </c>
      <c r="M163" s="75">
        <v>0</v>
      </c>
      <c r="N163" s="75">
        <v>0</v>
      </c>
    </row>
    <row r="164" spans="1:14">
      <c r="A164" s="75" t="s">
        <v>456</v>
      </c>
      <c r="B164" s="75" t="s">
        <v>139</v>
      </c>
      <c r="C164" s="76">
        <v>38361</v>
      </c>
      <c r="D164" s="75" t="s">
        <v>99</v>
      </c>
      <c r="E164" s="77" t="s">
        <v>67</v>
      </c>
      <c r="F164" s="75">
        <v>90</v>
      </c>
      <c r="G164" s="75">
        <v>0</v>
      </c>
      <c r="H164" s="75">
        <v>0</v>
      </c>
      <c r="I164" s="75">
        <v>0</v>
      </c>
      <c r="J164" s="75">
        <v>0</v>
      </c>
      <c r="K164" s="75">
        <v>0</v>
      </c>
      <c r="L164" s="75">
        <v>0</v>
      </c>
      <c r="M164" s="75">
        <v>0</v>
      </c>
      <c r="N164" s="75">
        <v>0</v>
      </c>
    </row>
    <row r="165" spans="1:14">
      <c r="A165" s="75" t="s">
        <v>456</v>
      </c>
      <c r="B165" s="75" t="s">
        <v>124</v>
      </c>
      <c r="C165" s="76">
        <v>38368</v>
      </c>
      <c r="D165" s="75" t="s">
        <v>99</v>
      </c>
      <c r="E165" s="77" t="s">
        <v>26</v>
      </c>
      <c r="F165" s="75">
        <v>90</v>
      </c>
      <c r="G165" s="75">
        <v>1</v>
      </c>
      <c r="H165" s="75">
        <v>0</v>
      </c>
      <c r="I165" s="75">
        <v>2</v>
      </c>
      <c r="J165" s="75">
        <v>2</v>
      </c>
      <c r="K165" s="75">
        <v>1</v>
      </c>
      <c r="L165" s="75">
        <v>2</v>
      </c>
      <c r="M165" s="75">
        <v>0</v>
      </c>
      <c r="N165" s="75">
        <v>0</v>
      </c>
    </row>
    <row r="166" spans="1:14">
      <c r="A166" s="75" t="s">
        <v>456</v>
      </c>
      <c r="B166" s="75" t="s">
        <v>114</v>
      </c>
      <c r="C166" s="76">
        <v>38375</v>
      </c>
      <c r="D166" s="75" t="s">
        <v>99</v>
      </c>
      <c r="E166" s="77" t="s">
        <v>26</v>
      </c>
      <c r="F166" s="75">
        <v>90</v>
      </c>
      <c r="G166" s="75">
        <v>0</v>
      </c>
      <c r="H166" s="75">
        <v>0</v>
      </c>
      <c r="I166" s="75">
        <v>1</v>
      </c>
      <c r="J166" s="75">
        <v>1</v>
      </c>
      <c r="K166" s="75">
        <v>2</v>
      </c>
      <c r="L166" s="75">
        <v>2</v>
      </c>
      <c r="M166" s="75">
        <v>0</v>
      </c>
      <c r="N166" s="75">
        <v>0</v>
      </c>
    </row>
    <row r="167" spans="1:14">
      <c r="A167" s="75" t="s">
        <v>456</v>
      </c>
      <c r="B167" s="75" t="s">
        <v>102</v>
      </c>
      <c r="C167" s="76">
        <v>38388</v>
      </c>
      <c r="D167" s="75" t="s">
        <v>99</v>
      </c>
      <c r="E167" s="77" t="s">
        <v>51</v>
      </c>
      <c r="F167" s="75">
        <v>77</v>
      </c>
      <c r="G167" s="75">
        <v>2</v>
      </c>
      <c r="H167" s="75">
        <v>0</v>
      </c>
      <c r="I167" s="75">
        <v>0</v>
      </c>
      <c r="J167" s="75">
        <v>0</v>
      </c>
      <c r="K167" s="75">
        <v>0</v>
      </c>
      <c r="L167" s="75">
        <v>0</v>
      </c>
      <c r="M167" s="75">
        <v>0</v>
      </c>
      <c r="N167" s="75">
        <v>0</v>
      </c>
    </row>
    <row r="168" spans="1:14">
      <c r="A168" s="75" t="s">
        <v>462</v>
      </c>
      <c r="B168" s="75" t="s">
        <v>523</v>
      </c>
      <c r="C168" s="76">
        <v>38392</v>
      </c>
      <c r="D168" s="75" t="s">
        <v>216</v>
      </c>
      <c r="E168" s="77" t="s">
        <v>35</v>
      </c>
      <c r="F168" s="75">
        <v>46</v>
      </c>
      <c r="G168" s="75">
        <v>1</v>
      </c>
      <c r="H168" s="75">
        <v>0</v>
      </c>
      <c r="I168" s="75">
        <v>0</v>
      </c>
      <c r="J168" s="75">
        <v>0</v>
      </c>
      <c r="K168" s="75">
        <v>0</v>
      </c>
      <c r="L168" s="75">
        <v>0</v>
      </c>
      <c r="M168" s="75">
        <v>0</v>
      </c>
      <c r="N168" s="75">
        <v>0</v>
      </c>
    </row>
    <row r="169" spans="1:14">
      <c r="A169" s="75" t="s">
        <v>456</v>
      </c>
      <c r="B169" s="75" t="s">
        <v>121</v>
      </c>
      <c r="C169" s="76">
        <v>38396</v>
      </c>
      <c r="D169" s="75" t="s">
        <v>99</v>
      </c>
      <c r="E169" s="77" t="s">
        <v>38</v>
      </c>
      <c r="F169" s="75">
        <v>90</v>
      </c>
      <c r="G169" s="75">
        <v>0</v>
      </c>
      <c r="H169" s="75">
        <v>0</v>
      </c>
      <c r="I169" s="75">
        <v>0</v>
      </c>
      <c r="J169" s="75">
        <v>0</v>
      </c>
      <c r="K169" s="75">
        <v>0</v>
      </c>
      <c r="L169" s="75">
        <v>0</v>
      </c>
      <c r="M169" s="75">
        <v>0</v>
      </c>
      <c r="N169" s="75">
        <v>0</v>
      </c>
    </row>
    <row r="170" spans="1:14">
      <c r="A170" s="75" t="s">
        <v>456</v>
      </c>
      <c r="B170" s="75" t="s">
        <v>123</v>
      </c>
      <c r="C170" s="76">
        <v>38402</v>
      </c>
      <c r="D170" s="75" t="s">
        <v>99</v>
      </c>
      <c r="E170" s="77" t="s">
        <v>135</v>
      </c>
      <c r="F170" s="75" t="s">
        <v>221</v>
      </c>
      <c r="G170" s="75">
        <v>0</v>
      </c>
      <c r="H170" s="75">
        <v>0</v>
      </c>
      <c r="I170" s="75">
        <v>0</v>
      </c>
      <c r="J170" s="75">
        <v>0</v>
      </c>
      <c r="K170" s="75">
        <v>0</v>
      </c>
      <c r="L170" s="75">
        <v>0</v>
      </c>
      <c r="M170" s="75">
        <v>0</v>
      </c>
      <c r="N170" s="75">
        <v>0</v>
      </c>
    </row>
    <row r="171" spans="1:14">
      <c r="A171" s="75" t="s">
        <v>456</v>
      </c>
      <c r="B171" s="75" t="s">
        <v>233</v>
      </c>
      <c r="C171" s="76">
        <v>38405</v>
      </c>
      <c r="D171" s="75" t="s">
        <v>151</v>
      </c>
      <c r="E171" s="77" t="s">
        <v>31</v>
      </c>
      <c r="F171" s="75">
        <v>90</v>
      </c>
      <c r="G171" s="75">
        <v>0</v>
      </c>
      <c r="H171" s="75">
        <v>0</v>
      </c>
      <c r="I171" s="75">
        <v>3</v>
      </c>
      <c r="J171" s="75">
        <v>0</v>
      </c>
      <c r="K171" s="75">
        <v>1</v>
      </c>
      <c r="L171" s="75">
        <v>0</v>
      </c>
      <c r="M171" s="75">
        <v>0</v>
      </c>
      <c r="N171" s="75">
        <v>0</v>
      </c>
    </row>
    <row r="172" spans="1:14">
      <c r="A172" s="75" t="s">
        <v>456</v>
      </c>
      <c r="B172" s="75" t="s">
        <v>251</v>
      </c>
      <c r="C172" s="76">
        <v>38420</v>
      </c>
      <c r="D172" s="75" t="s">
        <v>151</v>
      </c>
      <c r="E172" s="77" t="s">
        <v>158</v>
      </c>
      <c r="F172" s="75">
        <v>95</v>
      </c>
      <c r="G172" s="75">
        <v>0</v>
      </c>
      <c r="H172" s="75">
        <v>0</v>
      </c>
      <c r="I172" s="75">
        <v>0</v>
      </c>
      <c r="J172" s="75">
        <v>0</v>
      </c>
      <c r="K172" s="75">
        <v>3</v>
      </c>
      <c r="L172" s="75">
        <v>0</v>
      </c>
      <c r="M172" s="75">
        <v>0</v>
      </c>
      <c r="N172" s="75">
        <v>0</v>
      </c>
    </row>
    <row r="173" spans="1:14">
      <c r="A173" s="75" t="s">
        <v>456</v>
      </c>
      <c r="B173" s="75" t="s">
        <v>251</v>
      </c>
      <c r="C173" s="76">
        <v>38420</v>
      </c>
      <c r="D173" s="75" t="s">
        <v>151</v>
      </c>
      <c r="E173" s="77" t="s">
        <v>158</v>
      </c>
      <c r="F173" s="75">
        <v>95</v>
      </c>
      <c r="G173" s="75">
        <v>0</v>
      </c>
      <c r="H173" s="75">
        <v>0</v>
      </c>
      <c r="I173" s="75">
        <v>0</v>
      </c>
      <c r="J173" s="75">
        <v>0</v>
      </c>
      <c r="K173" s="75">
        <v>3</v>
      </c>
      <c r="L173" s="75">
        <v>0</v>
      </c>
      <c r="M173" s="75">
        <v>0</v>
      </c>
      <c r="N173" s="75">
        <v>0</v>
      </c>
    </row>
    <row r="174" spans="1:14">
      <c r="A174" s="75" t="s">
        <v>456</v>
      </c>
      <c r="B174" s="75" t="s">
        <v>159</v>
      </c>
      <c r="C174" s="76">
        <v>38424</v>
      </c>
      <c r="D174" s="75" t="s">
        <v>99</v>
      </c>
      <c r="E174" s="77" t="s">
        <v>85</v>
      </c>
      <c r="F174" s="75">
        <v>90</v>
      </c>
      <c r="G174" s="75">
        <v>0</v>
      </c>
      <c r="H174" s="75">
        <v>0</v>
      </c>
      <c r="I174" s="75">
        <v>3</v>
      </c>
      <c r="J174" s="75">
        <v>3</v>
      </c>
      <c r="K174" s="75">
        <v>0</v>
      </c>
      <c r="L174" s="75">
        <v>1</v>
      </c>
      <c r="M174" s="75">
        <v>0</v>
      </c>
      <c r="N174" s="75">
        <v>0</v>
      </c>
    </row>
    <row r="175" spans="1:14">
      <c r="A175" s="75" t="s">
        <v>456</v>
      </c>
      <c r="B175" s="75" t="s">
        <v>105</v>
      </c>
      <c r="C175" s="76">
        <v>38431</v>
      </c>
      <c r="D175" s="75" t="s">
        <v>99</v>
      </c>
      <c r="E175" s="77" t="s">
        <v>31</v>
      </c>
      <c r="F175" s="75">
        <v>90</v>
      </c>
      <c r="G175" s="75">
        <v>0</v>
      </c>
      <c r="H175" s="75">
        <v>0</v>
      </c>
      <c r="I175" s="75">
        <v>2</v>
      </c>
      <c r="J175" s="75">
        <v>1</v>
      </c>
      <c r="K175" s="75">
        <v>1</v>
      </c>
      <c r="L175" s="75">
        <v>2</v>
      </c>
      <c r="M175" s="75">
        <v>0</v>
      </c>
      <c r="N175" s="75">
        <v>0</v>
      </c>
    </row>
    <row r="176" spans="1:14">
      <c r="A176" s="75" t="s">
        <v>462</v>
      </c>
      <c r="B176" s="75" t="s">
        <v>522</v>
      </c>
      <c r="C176" s="76">
        <v>38441</v>
      </c>
      <c r="D176" s="75" t="s">
        <v>216</v>
      </c>
      <c r="E176" s="77" t="s">
        <v>33</v>
      </c>
      <c r="F176" s="75">
        <f>90-46</f>
        <v>44</v>
      </c>
      <c r="G176" s="75">
        <v>0</v>
      </c>
      <c r="H176" s="75">
        <v>0</v>
      </c>
      <c r="I176" s="75">
        <v>0</v>
      </c>
      <c r="J176" s="75">
        <v>0</v>
      </c>
      <c r="K176" s="75">
        <v>0</v>
      </c>
      <c r="L176" s="75">
        <v>0</v>
      </c>
      <c r="M176" s="75">
        <v>0</v>
      </c>
      <c r="N176" s="75">
        <v>0</v>
      </c>
    </row>
    <row r="177" spans="1:14">
      <c r="A177" s="75" t="s">
        <v>456</v>
      </c>
      <c r="B177" s="75" t="s">
        <v>142</v>
      </c>
      <c r="C177" s="76">
        <v>38445</v>
      </c>
      <c r="D177" s="75" t="s">
        <v>99</v>
      </c>
      <c r="E177" s="77" t="s">
        <v>38</v>
      </c>
      <c r="F177" s="75">
        <v>0</v>
      </c>
      <c r="G177" s="75"/>
      <c r="H177" s="75"/>
      <c r="I177" s="75"/>
      <c r="J177" s="75"/>
      <c r="K177" s="75"/>
      <c r="L177" s="75"/>
      <c r="M177" s="75"/>
      <c r="N177" s="75"/>
    </row>
    <row r="178" spans="1:14">
      <c r="A178" s="75" t="s">
        <v>456</v>
      </c>
      <c r="B178" s="75" t="s">
        <v>464</v>
      </c>
      <c r="C178" s="76">
        <v>38452</v>
      </c>
      <c r="D178" s="75" t="s">
        <v>99</v>
      </c>
      <c r="E178" s="77" t="s">
        <v>68</v>
      </c>
      <c r="F178" s="75">
        <v>90</v>
      </c>
      <c r="G178" s="75">
        <v>1</v>
      </c>
      <c r="H178" s="75">
        <v>0</v>
      </c>
      <c r="I178" s="75">
        <v>1</v>
      </c>
      <c r="J178" s="75">
        <v>1</v>
      </c>
      <c r="K178" s="75">
        <v>3</v>
      </c>
      <c r="L178" s="75">
        <v>2</v>
      </c>
      <c r="M178" s="75">
        <v>0</v>
      </c>
      <c r="N178" s="75">
        <v>0</v>
      </c>
    </row>
    <row r="179" spans="1:14">
      <c r="A179" s="75" t="s">
        <v>456</v>
      </c>
      <c r="B179" s="75" t="s">
        <v>145</v>
      </c>
      <c r="C179" s="76">
        <v>38459</v>
      </c>
      <c r="D179" s="75" t="s">
        <v>99</v>
      </c>
      <c r="E179" s="77" t="s">
        <v>82</v>
      </c>
      <c r="F179" s="75">
        <v>90</v>
      </c>
      <c r="G179" s="75">
        <v>0</v>
      </c>
      <c r="H179" s="75">
        <v>0</v>
      </c>
      <c r="I179" s="75">
        <v>2</v>
      </c>
      <c r="J179" s="75">
        <v>0</v>
      </c>
      <c r="K179" s="75">
        <v>0</v>
      </c>
      <c r="L179" s="75">
        <v>1</v>
      </c>
      <c r="M179" s="75">
        <v>0</v>
      </c>
      <c r="N179" s="75">
        <v>0</v>
      </c>
    </row>
    <row r="180" spans="1:14">
      <c r="A180" s="75" t="s">
        <v>456</v>
      </c>
      <c r="B180" s="75" t="s">
        <v>108</v>
      </c>
      <c r="C180" s="76">
        <v>38465</v>
      </c>
      <c r="D180" s="75" t="s">
        <v>99</v>
      </c>
      <c r="E180" s="77" t="s">
        <v>63</v>
      </c>
      <c r="F180" s="75">
        <v>90</v>
      </c>
      <c r="G180" s="75">
        <v>0</v>
      </c>
      <c r="H180" s="75">
        <v>0</v>
      </c>
      <c r="I180" s="75">
        <v>2</v>
      </c>
      <c r="J180" s="75">
        <v>2</v>
      </c>
      <c r="K180" s="75">
        <v>1</v>
      </c>
      <c r="L180" s="75">
        <v>1</v>
      </c>
      <c r="M180" s="75">
        <v>0</v>
      </c>
      <c r="N180" s="75">
        <v>0</v>
      </c>
    </row>
    <row r="181" spans="1:14">
      <c r="A181" s="75" t="s">
        <v>456</v>
      </c>
      <c r="B181" s="75" t="s">
        <v>130</v>
      </c>
      <c r="C181" s="76">
        <v>38472</v>
      </c>
      <c r="D181" s="75" t="s">
        <v>99</v>
      </c>
      <c r="E181" s="77" t="s">
        <v>82</v>
      </c>
      <c r="F181" s="75">
        <v>90</v>
      </c>
      <c r="G181" s="75">
        <v>0</v>
      </c>
      <c r="H181" s="75">
        <v>0</v>
      </c>
      <c r="I181" s="75">
        <v>0</v>
      </c>
      <c r="J181" s="75">
        <v>0</v>
      </c>
      <c r="K181" s="75">
        <v>1</v>
      </c>
      <c r="L181" s="75">
        <v>1</v>
      </c>
      <c r="M181" s="75">
        <v>0</v>
      </c>
      <c r="N181" s="75">
        <v>0</v>
      </c>
    </row>
    <row r="182" spans="1:14">
      <c r="A182" s="75" t="s">
        <v>456</v>
      </c>
      <c r="B182" s="75" t="s">
        <v>100</v>
      </c>
      <c r="C182" s="76">
        <v>38479</v>
      </c>
      <c r="D182" s="75" t="s">
        <v>99</v>
      </c>
      <c r="E182" s="77" t="s">
        <v>35</v>
      </c>
      <c r="F182" s="75">
        <v>90</v>
      </c>
      <c r="G182" s="75">
        <v>2</v>
      </c>
      <c r="H182" s="75">
        <v>0</v>
      </c>
      <c r="I182" s="75">
        <v>4</v>
      </c>
      <c r="J182" s="75">
        <v>3</v>
      </c>
      <c r="K182" s="75">
        <v>2</v>
      </c>
      <c r="L182" s="75">
        <v>1</v>
      </c>
      <c r="M182" s="75">
        <v>0</v>
      </c>
      <c r="N182" s="75">
        <v>0</v>
      </c>
    </row>
    <row r="183" spans="1:14">
      <c r="A183" s="75" t="s">
        <v>456</v>
      </c>
      <c r="B183" s="75" t="s">
        <v>122</v>
      </c>
      <c r="C183" s="76">
        <v>38486</v>
      </c>
      <c r="D183" s="75" t="s">
        <v>99</v>
      </c>
      <c r="E183" s="77" t="s">
        <v>53</v>
      </c>
      <c r="F183" s="75">
        <v>90</v>
      </c>
      <c r="G183" s="75">
        <v>0</v>
      </c>
      <c r="H183" s="75">
        <v>0</v>
      </c>
      <c r="I183" s="75">
        <v>0</v>
      </c>
      <c r="J183" s="75">
        <v>0</v>
      </c>
      <c r="K183" s="75">
        <v>0</v>
      </c>
      <c r="L183" s="75">
        <v>2</v>
      </c>
      <c r="M183" s="75">
        <v>0</v>
      </c>
      <c r="N183" s="75">
        <v>0</v>
      </c>
    </row>
    <row r="184" spans="1:14">
      <c r="A184" s="75" t="s">
        <v>456</v>
      </c>
      <c r="B184" s="75" t="s">
        <v>120</v>
      </c>
      <c r="C184" s="76">
        <v>38493</v>
      </c>
      <c r="D184" s="75" t="s">
        <v>99</v>
      </c>
      <c r="E184" s="77" t="s">
        <v>33</v>
      </c>
      <c r="F184" s="75">
        <v>90</v>
      </c>
      <c r="G184" s="75">
        <v>0</v>
      </c>
      <c r="H184" s="75">
        <v>0</v>
      </c>
      <c r="I184" s="75">
        <v>1</v>
      </c>
      <c r="J184" s="75">
        <v>1</v>
      </c>
      <c r="K184" s="75">
        <v>1</v>
      </c>
      <c r="L184" s="75">
        <v>2</v>
      </c>
      <c r="M184" s="75">
        <v>0</v>
      </c>
      <c r="N184" s="75">
        <v>0</v>
      </c>
    </row>
    <row r="185" spans="1:14">
      <c r="A185" s="75" t="s">
        <v>456</v>
      </c>
      <c r="B185" s="75" t="s">
        <v>98</v>
      </c>
      <c r="C185" s="76">
        <v>38500</v>
      </c>
      <c r="D185" s="75" t="s">
        <v>99</v>
      </c>
      <c r="E185" s="77" t="s">
        <v>107</v>
      </c>
      <c r="F185" s="75">
        <v>90</v>
      </c>
      <c r="G185" s="75">
        <v>0</v>
      </c>
      <c r="H185" s="75">
        <v>1</v>
      </c>
      <c r="I185" s="75">
        <v>0</v>
      </c>
      <c r="J185" s="75">
        <v>0</v>
      </c>
      <c r="K185" s="75">
        <v>1</v>
      </c>
      <c r="L185" s="75">
        <v>1</v>
      </c>
      <c r="M185" s="75">
        <v>0</v>
      </c>
      <c r="N185" s="75">
        <v>0</v>
      </c>
    </row>
    <row r="186" spans="1:14">
      <c r="A186" s="75" t="s">
        <v>462</v>
      </c>
      <c r="B186" s="75" t="s">
        <v>521</v>
      </c>
      <c r="C186" s="76">
        <v>38507</v>
      </c>
      <c r="D186" s="75" t="s">
        <v>216</v>
      </c>
      <c r="E186" s="77" t="s">
        <v>31</v>
      </c>
      <c r="F186" s="75">
        <v>79</v>
      </c>
      <c r="G186" s="75">
        <v>0</v>
      </c>
      <c r="H186" s="75">
        <v>0</v>
      </c>
      <c r="I186" s="75">
        <v>0</v>
      </c>
      <c r="J186" s="75">
        <v>0</v>
      </c>
      <c r="K186" s="75">
        <v>0</v>
      </c>
      <c r="L186" s="75">
        <v>0</v>
      </c>
      <c r="M186" s="75">
        <v>0</v>
      </c>
      <c r="N186" s="75">
        <v>0</v>
      </c>
    </row>
    <row r="187" spans="1:14">
      <c r="A187" s="75" t="s">
        <v>462</v>
      </c>
      <c r="B187" s="75" t="s">
        <v>520</v>
      </c>
      <c r="C187" s="76">
        <v>38511</v>
      </c>
      <c r="D187" s="75" t="s">
        <v>216</v>
      </c>
      <c r="E187" s="77" t="s">
        <v>22</v>
      </c>
      <c r="F187" s="75">
        <v>90</v>
      </c>
      <c r="G187" s="75">
        <v>0</v>
      </c>
      <c r="H187" s="75">
        <v>0</v>
      </c>
      <c r="I187" s="75">
        <v>0</v>
      </c>
      <c r="J187" s="75">
        <v>0</v>
      </c>
      <c r="K187" s="75">
        <v>0</v>
      </c>
      <c r="L187" s="75">
        <v>0</v>
      </c>
      <c r="M187" s="75">
        <v>0</v>
      </c>
      <c r="N187" s="75">
        <v>0</v>
      </c>
    </row>
    <row r="188" spans="1:14">
      <c r="A188" s="75" t="s">
        <v>462</v>
      </c>
      <c r="B188" s="75" t="s">
        <v>222</v>
      </c>
      <c r="C188" s="76">
        <v>38581</v>
      </c>
      <c r="D188" s="75" t="s">
        <v>78</v>
      </c>
      <c r="E188" s="77" t="s">
        <v>19</v>
      </c>
      <c r="F188" s="75">
        <v>68</v>
      </c>
      <c r="G188" s="75">
        <v>0</v>
      </c>
      <c r="H188" s="75">
        <v>0</v>
      </c>
      <c r="I188" s="75">
        <v>0</v>
      </c>
      <c r="J188" s="75">
        <v>0</v>
      </c>
      <c r="K188" s="75">
        <v>0</v>
      </c>
      <c r="L188" s="75">
        <v>0</v>
      </c>
      <c r="M188" s="75">
        <v>0</v>
      </c>
      <c r="N188" s="75">
        <v>0</v>
      </c>
    </row>
    <row r="189" spans="1:14">
      <c r="A189" s="75" t="s">
        <v>456</v>
      </c>
      <c r="B189" s="75" t="s">
        <v>507</v>
      </c>
      <c r="C189" s="76">
        <v>38592</v>
      </c>
      <c r="D189" s="75" t="s">
        <v>99</v>
      </c>
      <c r="E189" s="77" t="s">
        <v>38</v>
      </c>
      <c r="F189" s="75">
        <v>90</v>
      </c>
      <c r="G189" s="75">
        <v>1</v>
      </c>
      <c r="H189" s="75">
        <v>0</v>
      </c>
      <c r="I189" s="75">
        <v>1</v>
      </c>
      <c r="J189" s="75">
        <v>1</v>
      </c>
      <c r="K189" s="75">
        <v>2</v>
      </c>
      <c r="L189" s="75">
        <v>0</v>
      </c>
      <c r="M189" s="75">
        <v>0</v>
      </c>
      <c r="N189" s="75">
        <v>0</v>
      </c>
    </row>
    <row r="190" spans="1:14">
      <c r="A190" s="75" t="s">
        <v>462</v>
      </c>
      <c r="B190" s="75" t="s">
        <v>506</v>
      </c>
      <c r="C190" s="76">
        <v>38598</v>
      </c>
      <c r="D190" s="75" t="s">
        <v>78</v>
      </c>
      <c r="E190" s="77" t="s">
        <v>63</v>
      </c>
      <c r="F190" s="75">
        <f>90-55</f>
        <v>35</v>
      </c>
      <c r="G190" s="75">
        <v>0</v>
      </c>
      <c r="H190" s="75">
        <v>0</v>
      </c>
      <c r="I190" s="75">
        <v>0</v>
      </c>
      <c r="J190" s="75">
        <v>0</v>
      </c>
      <c r="K190" s="75">
        <v>0</v>
      </c>
      <c r="L190" s="75">
        <v>0</v>
      </c>
      <c r="M190" s="75">
        <v>0</v>
      </c>
      <c r="N190" s="75">
        <v>0</v>
      </c>
    </row>
    <row r="191" spans="1:14">
      <c r="A191" s="75" t="s">
        <v>462</v>
      </c>
      <c r="B191" s="75" t="s">
        <v>519</v>
      </c>
      <c r="C191" s="76">
        <v>38602</v>
      </c>
      <c r="D191" s="75" t="s">
        <v>216</v>
      </c>
      <c r="E191" s="77" t="s">
        <v>22</v>
      </c>
      <c r="F191" s="75">
        <v>90</v>
      </c>
      <c r="G191" s="75">
        <v>1</v>
      </c>
      <c r="H191" s="75">
        <v>0</v>
      </c>
      <c r="I191" s="75">
        <v>0</v>
      </c>
      <c r="J191" s="75">
        <v>0</v>
      </c>
      <c r="K191" s="75">
        <v>0</v>
      </c>
      <c r="L191" s="75">
        <v>0</v>
      </c>
      <c r="M191" s="75">
        <v>0</v>
      </c>
      <c r="N191" s="75">
        <v>0</v>
      </c>
    </row>
    <row r="192" spans="1:14">
      <c r="A192" s="75" t="s">
        <v>456</v>
      </c>
      <c r="B192" s="75" t="s">
        <v>126</v>
      </c>
      <c r="C192" s="76">
        <v>38605</v>
      </c>
      <c r="D192" s="75" t="s">
        <v>99</v>
      </c>
      <c r="E192" s="77" t="s">
        <v>231</v>
      </c>
      <c r="F192" s="75" t="s">
        <v>221</v>
      </c>
      <c r="G192" s="75">
        <v>0</v>
      </c>
      <c r="H192" s="75">
        <v>0</v>
      </c>
      <c r="I192" s="75">
        <v>0</v>
      </c>
      <c r="J192" s="75">
        <v>0</v>
      </c>
      <c r="K192" s="75">
        <v>1</v>
      </c>
      <c r="L192" s="75">
        <v>0</v>
      </c>
      <c r="M192" s="75">
        <v>0</v>
      </c>
      <c r="N192" s="75">
        <v>0</v>
      </c>
    </row>
    <row r="193" spans="1:14">
      <c r="A193" s="75" t="s">
        <v>456</v>
      </c>
      <c r="B193" s="75" t="s">
        <v>28</v>
      </c>
      <c r="C193" s="76">
        <v>38608</v>
      </c>
      <c r="D193" s="75" t="s">
        <v>151</v>
      </c>
      <c r="E193" s="77" t="s">
        <v>29</v>
      </c>
      <c r="F193" s="75">
        <v>90</v>
      </c>
      <c r="G193" s="75">
        <v>0</v>
      </c>
      <c r="H193" s="75">
        <v>0</v>
      </c>
      <c r="I193" s="75">
        <v>3</v>
      </c>
      <c r="J193" s="75">
        <v>1</v>
      </c>
      <c r="K193" s="75">
        <v>2</v>
      </c>
      <c r="L193" s="75">
        <v>0</v>
      </c>
      <c r="M193" s="75">
        <v>0</v>
      </c>
      <c r="N193" s="75">
        <v>0</v>
      </c>
    </row>
    <row r="194" spans="1:14">
      <c r="A194" s="75" t="s">
        <v>456</v>
      </c>
      <c r="B194" s="75" t="s">
        <v>127</v>
      </c>
      <c r="C194" s="76">
        <v>38613</v>
      </c>
      <c r="D194" s="75" t="s">
        <v>99</v>
      </c>
      <c r="E194" s="77" t="s">
        <v>17</v>
      </c>
      <c r="F194" s="75">
        <v>90</v>
      </c>
      <c r="G194" s="75">
        <v>0</v>
      </c>
      <c r="H194" s="75">
        <v>0</v>
      </c>
      <c r="I194" s="75">
        <v>5</v>
      </c>
      <c r="J194" s="75">
        <v>0</v>
      </c>
      <c r="K194" s="75">
        <v>0</v>
      </c>
      <c r="L194" s="75">
        <v>0</v>
      </c>
      <c r="M194" s="75">
        <v>0</v>
      </c>
      <c r="N194" s="75">
        <v>0</v>
      </c>
    </row>
    <row r="195" spans="1:14">
      <c r="A195" s="75" t="s">
        <v>456</v>
      </c>
      <c r="B195" s="75" t="s">
        <v>123</v>
      </c>
      <c r="C195" s="76">
        <v>38617</v>
      </c>
      <c r="D195" s="75" t="s">
        <v>99</v>
      </c>
      <c r="E195" s="77" t="s">
        <v>26</v>
      </c>
      <c r="F195" s="75">
        <v>90</v>
      </c>
      <c r="G195" s="75">
        <v>2</v>
      </c>
      <c r="H195" s="75">
        <v>0</v>
      </c>
      <c r="I195" s="75">
        <v>4</v>
      </c>
      <c r="J195" s="75">
        <v>3</v>
      </c>
      <c r="K195" s="75">
        <v>1</v>
      </c>
      <c r="L195" s="75">
        <v>1</v>
      </c>
      <c r="M195" s="75">
        <v>0</v>
      </c>
      <c r="N195" s="75">
        <v>0</v>
      </c>
    </row>
    <row r="196" spans="1:14">
      <c r="A196" s="75" t="s">
        <v>456</v>
      </c>
      <c r="B196" s="75" t="s">
        <v>182</v>
      </c>
      <c r="C196" s="76">
        <v>38620</v>
      </c>
      <c r="D196" s="75" t="s">
        <v>99</v>
      </c>
      <c r="E196" s="77" t="s">
        <v>67</v>
      </c>
      <c r="F196" s="75">
        <v>90</v>
      </c>
      <c r="G196" s="75">
        <v>0</v>
      </c>
      <c r="H196" s="75">
        <v>0</v>
      </c>
      <c r="I196" s="75">
        <v>1</v>
      </c>
      <c r="J196" s="75">
        <v>0</v>
      </c>
      <c r="K196" s="75">
        <v>1</v>
      </c>
      <c r="L196" s="75">
        <v>1</v>
      </c>
      <c r="M196" s="75">
        <v>0</v>
      </c>
      <c r="N196" s="75">
        <v>0</v>
      </c>
    </row>
    <row r="197" spans="1:14">
      <c r="A197" s="75" t="s">
        <v>456</v>
      </c>
      <c r="B197" s="75" t="s">
        <v>505</v>
      </c>
      <c r="C197" s="76">
        <v>38623</v>
      </c>
      <c r="D197" s="75" t="s">
        <v>151</v>
      </c>
      <c r="E197" s="77" t="s">
        <v>63</v>
      </c>
      <c r="F197" s="75">
        <v>90</v>
      </c>
      <c r="G197" s="75">
        <v>1</v>
      </c>
      <c r="H197" s="75">
        <v>0</v>
      </c>
      <c r="I197" s="75">
        <v>5</v>
      </c>
      <c r="J197" s="75">
        <v>1</v>
      </c>
      <c r="K197" s="75">
        <v>0</v>
      </c>
      <c r="L197" s="75">
        <v>0</v>
      </c>
      <c r="M197" s="75">
        <v>0</v>
      </c>
      <c r="N197" s="75">
        <v>0</v>
      </c>
    </row>
    <row r="198" spans="1:14">
      <c r="A198" s="75" t="s">
        <v>456</v>
      </c>
      <c r="B198" s="75" t="s">
        <v>114</v>
      </c>
      <c r="C198" s="76">
        <v>38627</v>
      </c>
      <c r="D198" s="75" t="s">
        <v>99</v>
      </c>
      <c r="E198" s="77" t="s">
        <v>51</v>
      </c>
      <c r="F198" s="75">
        <v>90</v>
      </c>
      <c r="G198" s="75">
        <v>0</v>
      </c>
      <c r="H198" s="75">
        <v>0</v>
      </c>
      <c r="I198" s="75">
        <v>1</v>
      </c>
      <c r="J198" s="75">
        <v>1</v>
      </c>
      <c r="K198" s="75">
        <v>1</v>
      </c>
      <c r="L198" s="75">
        <v>1</v>
      </c>
      <c r="M198" s="75">
        <v>0</v>
      </c>
      <c r="N198" s="75">
        <v>0</v>
      </c>
    </row>
    <row r="199" spans="1:14">
      <c r="A199" s="75" t="s">
        <v>462</v>
      </c>
      <c r="B199" s="75" t="s">
        <v>271</v>
      </c>
      <c r="C199" s="76">
        <v>38633</v>
      </c>
      <c r="D199" s="75" t="s">
        <v>216</v>
      </c>
      <c r="E199" s="77" t="s">
        <v>82</v>
      </c>
      <c r="F199" s="75">
        <v>90</v>
      </c>
      <c r="G199" s="75">
        <v>0</v>
      </c>
      <c r="H199" s="75">
        <v>0</v>
      </c>
      <c r="I199" s="75">
        <v>0</v>
      </c>
      <c r="J199" s="75">
        <v>0</v>
      </c>
      <c r="K199" s="75">
        <v>0</v>
      </c>
      <c r="L199" s="75">
        <v>0</v>
      </c>
      <c r="M199" s="75">
        <v>0</v>
      </c>
      <c r="N199" s="75">
        <v>0</v>
      </c>
    </row>
    <row r="200" spans="1:14">
      <c r="A200" s="75" t="s">
        <v>462</v>
      </c>
      <c r="B200" s="75" t="s">
        <v>518</v>
      </c>
      <c r="C200" s="76">
        <v>38637</v>
      </c>
      <c r="D200" s="75" t="s">
        <v>216</v>
      </c>
      <c r="E200" s="77" t="s">
        <v>192</v>
      </c>
      <c r="F200" s="75">
        <v>72</v>
      </c>
      <c r="G200" s="75">
        <v>0</v>
      </c>
      <c r="H200" s="75">
        <v>0</v>
      </c>
      <c r="I200" s="75">
        <v>0</v>
      </c>
      <c r="J200" s="75">
        <v>0</v>
      </c>
      <c r="K200" s="75">
        <v>0</v>
      </c>
      <c r="L200" s="75">
        <v>0</v>
      </c>
      <c r="M200" s="75">
        <v>0</v>
      </c>
      <c r="N200" s="75">
        <v>0</v>
      </c>
    </row>
    <row r="201" spans="1:14">
      <c r="A201" s="75" t="s">
        <v>456</v>
      </c>
      <c r="B201" s="75" t="s">
        <v>139</v>
      </c>
      <c r="C201" s="76">
        <v>38640</v>
      </c>
      <c r="D201" s="75" t="s">
        <v>99</v>
      </c>
      <c r="E201" s="77" t="s">
        <v>67</v>
      </c>
      <c r="F201" s="75">
        <v>90</v>
      </c>
      <c r="G201" s="75">
        <v>0</v>
      </c>
      <c r="H201" s="75">
        <v>0</v>
      </c>
      <c r="I201" s="75">
        <v>3</v>
      </c>
      <c r="J201" s="75">
        <v>1</v>
      </c>
      <c r="K201" s="75">
        <v>1</v>
      </c>
      <c r="L201" s="75">
        <v>1</v>
      </c>
      <c r="M201" s="75">
        <v>0</v>
      </c>
      <c r="N201" s="75">
        <v>0</v>
      </c>
    </row>
    <row r="202" spans="1:14">
      <c r="A202" s="75" t="s">
        <v>456</v>
      </c>
      <c r="B202" s="75" t="s">
        <v>504</v>
      </c>
      <c r="C202" s="76">
        <v>38644</v>
      </c>
      <c r="D202" s="75" t="s">
        <v>151</v>
      </c>
      <c r="E202" s="77" t="s">
        <v>103</v>
      </c>
      <c r="F202" s="75">
        <v>90</v>
      </c>
      <c r="G202" s="75">
        <v>1</v>
      </c>
      <c r="H202" s="75">
        <v>0</v>
      </c>
      <c r="I202" s="75">
        <v>5</v>
      </c>
      <c r="J202" s="75">
        <v>4</v>
      </c>
      <c r="K202" s="75">
        <v>0</v>
      </c>
      <c r="L202" s="75">
        <v>0</v>
      </c>
      <c r="M202" s="75">
        <v>0</v>
      </c>
      <c r="N202" s="75">
        <v>0</v>
      </c>
    </row>
    <row r="203" spans="1:14">
      <c r="A203" s="75" t="s">
        <v>456</v>
      </c>
      <c r="B203" s="75" t="s">
        <v>138</v>
      </c>
      <c r="C203" s="76">
        <v>38648</v>
      </c>
      <c r="D203" s="75" t="s">
        <v>99</v>
      </c>
      <c r="E203" s="77" t="s">
        <v>40</v>
      </c>
      <c r="F203" s="75">
        <v>90</v>
      </c>
      <c r="G203" s="75">
        <v>1</v>
      </c>
      <c r="H203" s="75">
        <v>0</v>
      </c>
      <c r="I203" s="75">
        <v>3</v>
      </c>
      <c r="J203" s="75">
        <v>1</v>
      </c>
      <c r="K203" s="75">
        <v>3</v>
      </c>
      <c r="L203" s="75">
        <v>1</v>
      </c>
      <c r="M203" s="75">
        <v>0</v>
      </c>
      <c r="N203" s="75">
        <v>0</v>
      </c>
    </row>
    <row r="204" spans="1:14">
      <c r="A204" s="75" t="s">
        <v>456</v>
      </c>
      <c r="B204" s="75" t="s">
        <v>117</v>
      </c>
      <c r="C204" s="76">
        <v>38651</v>
      </c>
      <c r="D204" s="75" t="s">
        <v>99</v>
      </c>
      <c r="E204" s="77" t="s">
        <v>74</v>
      </c>
      <c r="F204" s="75">
        <v>90</v>
      </c>
      <c r="G204" s="75">
        <v>1</v>
      </c>
      <c r="H204" s="75">
        <v>0</v>
      </c>
      <c r="I204" s="75">
        <v>3</v>
      </c>
      <c r="J204" s="75">
        <v>2</v>
      </c>
      <c r="K204" s="75">
        <v>2</v>
      </c>
      <c r="L204" s="75">
        <v>3</v>
      </c>
      <c r="M204" s="75">
        <v>0</v>
      </c>
      <c r="N204" s="75">
        <v>0</v>
      </c>
    </row>
    <row r="205" spans="1:14">
      <c r="A205" s="75" t="s">
        <v>456</v>
      </c>
      <c r="B205" s="75" t="s">
        <v>161</v>
      </c>
      <c r="C205" s="76">
        <v>38654</v>
      </c>
      <c r="D205" s="75" t="s">
        <v>99</v>
      </c>
      <c r="E205" s="77" t="s">
        <v>82</v>
      </c>
      <c r="F205" s="75">
        <v>90</v>
      </c>
      <c r="G205" s="75">
        <v>0</v>
      </c>
      <c r="H205" s="75">
        <v>1</v>
      </c>
      <c r="I205" s="75">
        <v>1</v>
      </c>
      <c r="J205" s="75">
        <v>0</v>
      </c>
      <c r="K205" s="75">
        <v>1</v>
      </c>
      <c r="L205" s="75">
        <v>1</v>
      </c>
      <c r="M205" s="75">
        <v>0</v>
      </c>
      <c r="N205" s="75">
        <v>0</v>
      </c>
    </row>
    <row r="206" spans="1:14">
      <c r="A206" s="75" t="s">
        <v>456</v>
      </c>
      <c r="B206" s="75" t="s">
        <v>503</v>
      </c>
      <c r="C206" s="76">
        <v>38657</v>
      </c>
      <c r="D206" s="75" t="s">
        <v>151</v>
      </c>
      <c r="E206" s="77" t="s">
        <v>82</v>
      </c>
      <c r="F206" s="75">
        <v>90</v>
      </c>
      <c r="G206" s="75">
        <v>0</v>
      </c>
      <c r="H206" s="75">
        <v>0</v>
      </c>
      <c r="I206" s="75">
        <v>0</v>
      </c>
      <c r="J206" s="75">
        <v>0</v>
      </c>
      <c r="K206" s="75">
        <v>1</v>
      </c>
      <c r="L206" s="75">
        <v>0</v>
      </c>
      <c r="M206" s="75">
        <v>0</v>
      </c>
      <c r="N206" s="75">
        <v>0</v>
      </c>
    </row>
    <row r="207" spans="1:14">
      <c r="A207" s="75" t="s">
        <v>456</v>
      </c>
      <c r="B207" s="75" t="s">
        <v>124</v>
      </c>
      <c r="C207" s="76">
        <v>38662</v>
      </c>
      <c r="D207" s="75" t="s">
        <v>99</v>
      </c>
      <c r="E207" s="77" t="s">
        <v>31</v>
      </c>
      <c r="F207" s="75">
        <v>90</v>
      </c>
      <c r="G207" s="75">
        <v>0</v>
      </c>
      <c r="H207" s="75">
        <v>0</v>
      </c>
      <c r="I207" s="75">
        <v>1</v>
      </c>
      <c r="J207" s="75">
        <v>0</v>
      </c>
      <c r="K207" s="75">
        <v>1</v>
      </c>
      <c r="L207" s="75">
        <v>2</v>
      </c>
      <c r="M207" s="75">
        <v>0</v>
      </c>
      <c r="N207" s="75">
        <v>0</v>
      </c>
    </row>
    <row r="208" spans="1:14">
      <c r="A208" s="75" t="s">
        <v>462</v>
      </c>
      <c r="B208" s="75" t="s">
        <v>517</v>
      </c>
      <c r="C208" s="76">
        <v>38668</v>
      </c>
      <c r="D208" s="75" t="s">
        <v>216</v>
      </c>
      <c r="E208" s="77" t="s">
        <v>175</v>
      </c>
      <c r="F208" s="75">
        <v>90</v>
      </c>
      <c r="G208" s="75">
        <v>0</v>
      </c>
      <c r="H208" s="75">
        <v>0</v>
      </c>
      <c r="I208" s="75">
        <v>0</v>
      </c>
      <c r="J208" s="75">
        <v>0</v>
      </c>
      <c r="K208" s="75">
        <v>0</v>
      </c>
      <c r="L208" s="75">
        <v>0</v>
      </c>
      <c r="M208" s="75">
        <v>0</v>
      </c>
      <c r="N208" s="75">
        <v>0</v>
      </c>
    </row>
    <row r="209" spans="1:14">
      <c r="A209" s="75" t="s">
        <v>462</v>
      </c>
      <c r="B209" s="75" t="s">
        <v>516</v>
      </c>
      <c r="C209" s="76">
        <v>38672</v>
      </c>
      <c r="D209" s="75" t="s">
        <v>216</v>
      </c>
      <c r="E209" s="77" t="s">
        <v>174</v>
      </c>
      <c r="F209" s="75">
        <v>65</v>
      </c>
      <c r="G209" s="75">
        <v>0</v>
      </c>
      <c r="H209" s="75">
        <v>0</v>
      </c>
      <c r="I209" s="75">
        <v>0</v>
      </c>
      <c r="J209" s="75">
        <v>0</v>
      </c>
      <c r="K209" s="75">
        <v>0</v>
      </c>
      <c r="L209" s="75">
        <v>0</v>
      </c>
      <c r="M209" s="75">
        <v>0</v>
      </c>
      <c r="N209" s="75">
        <v>0</v>
      </c>
    </row>
    <row r="210" spans="1:14">
      <c r="A210" s="75" t="s">
        <v>456</v>
      </c>
      <c r="B210" s="75" t="s">
        <v>464</v>
      </c>
      <c r="C210" s="76">
        <v>38675</v>
      </c>
      <c r="D210" s="75" t="s">
        <v>99</v>
      </c>
      <c r="E210" s="77" t="s">
        <v>209</v>
      </c>
      <c r="F210" s="75">
        <v>90</v>
      </c>
      <c r="G210" s="75">
        <v>0</v>
      </c>
      <c r="H210" s="75">
        <v>0</v>
      </c>
      <c r="I210" s="75">
        <v>1</v>
      </c>
      <c r="J210" s="75">
        <v>0</v>
      </c>
      <c r="K210" s="75">
        <v>2</v>
      </c>
      <c r="L210" s="75">
        <v>2</v>
      </c>
      <c r="M210" s="75">
        <v>0</v>
      </c>
      <c r="N210" s="75">
        <v>0</v>
      </c>
    </row>
    <row r="211" spans="1:14">
      <c r="A211" s="75" t="s">
        <v>456</v>
      </c>
      <c r="B211" s="75" t="s">
        <v>176</v>
      </c>
      <c r="C211" s="76">
        <v>38766</v>
      </c>
      <c r="D211" s="75" t="s">
        <v>99</v>
      </c>
      <c r="E211" s="77" t="s">
        <v>59</v>
      </c>
      <c r="F211" s="75" t="s">
        <v>221</v>
      </c>
      <c r="G211" s="75">
        <v>0</v>
      </c>
      <c r="H211" s="75">
        <v>0</v>
      </c>
      <c r="I211" s="75">
        <v>0</v>
      </c>
      <c r="J211" s="75">
        <v>0</v>
      </c>
      <c r="K211" s="75">
        <v>1</v>
      </c>
      <c r="L211" s="75">
        <v>1</v>
      </c>
      <c r="M211" s="75">
        <v>0</v>
      </c>
      <c r="N211" s="75">
        <v>0</v>
      </c>
    </row>
    <row r="212" spans="1:14">
      <c r="A212" s="75" t="s">
        <v>456</v>
      </c>
      <c r="B212" s="75" t="s">
        <v>169</v>
      </c>
      <c r="C212" s="76">
        <v>38769</v>
      </c>
      <c r="D212" s="75" t="s">
        <v>151</v>
      </c>
      <c r="E212" s="77" t="s">
        <v>64</v>
      </c>
      <c r="F212" s="75">
        <f>90-63</f>
        <v>27</v>
      </c>
      <c r="G212" s="75">
        <v>0</v>
      </c>
      <c r="H212" s="75">
        <v>0</v>
      </c>
      <c r="I212" s="75">
        <v>2</v>
      </c>
      <c r="J212" s="75">
        <v>0</v>
      </c>
      <c r="K212" s="75">
        <v>1</v>
      </c>
      <c r="L212" s="75">
        <v>0</v>
      </c>
      <c r="M212" s="75">
        <v>0</v>
      </c>
      <c r="N212" s="75">
        <v>0</v>
      </c>
    </row>
    <row r="213" spans="1:14">
      <c r="A213" s="75" t="s">
        <v>456</v>
      </c>
      <c r="B213" s="75" t="s">
        <v>133</v>
      </c>
      <c r="C213" s="76">
        <v>38774</v>
      </c>
      <c r="D213" s="75" t="s">
        <v>99</v>
      </c>
      <c r="E213" s="77" t="s">
        <v>85</v>
      </c>
      <c r="F213" s="75" t="s">
        <v>221</v>
      </c>
      <c r="G213" s="75">
        <v>0</v>
      </c>
      <c r="H213" s="75">
        <v>0</v>
      </c>
      <c r="I213" s="75">
        <v>0</v>
      </c>
      <c r="J213" s="75">
        <v>0</v>
      </c>
      <c r="K213" s="75">
        <v>0</v>
      </c>
      <c r="L213" s="75">
        <v>1</v>
      </c>
      <c r="M213" s="75">
        <v>0</v>
      </c>
      <c r="N213" s="75">
        <v>0</v>
      </c>
    </row>
    <row r="214" spans="1:14">
      <c r="A214" s="75" t="s">
        <v>456</v>
      </c>
      <c r="B214" s="75" t="s">
        <v>120</v>
      </c>
      <c r="C214" s="76">
        <v>38780</v>
      </c>
      <c r="D214" s="75" t="s">
        <v>99</v>
      </c>
      <c r="E214" s="77" t="s">
        <v>63</v>
      </c>
      <c r="F214" s="75" t="s">
        <v>221</v>
      </c>
      <c r="G214" s="75">
        <v>0</v>
      </c>
      <c r="H214" s="75">
        <v>0</v>
      </c>
      <c r="I214" s="75">
        <v>0</v>
      </c>
      <c r="J214" s="75">
        <v>0</v>
      </c>
      <c r="K214" s="75">
        <v>0</v>
      </c>
      <c r="L214" s="75">
        <v>0</v>
      </c>
      <c r="M214" s="75">
        <v>0</v>
      </c>
      <c r="N214" s="75">
        <v>0</v>
      </c>
    </row>
    <row r="215" spans="1:14">
      <c r="A215" s="75" t="s">
        <v>456</v>
      </c>
      <c r="B215" s="75" t="s">
        <v>502</v>
      </c>
      <c r="C215" s="76">
        <v>38784</v>
      </c>
      <c r="D215" s="75" t="s">
        <v>151</v>
      </c>
      <c r="E215" s="77" t="s">
        <v>110</v>
      </c>
      <c r="F215" s="75">
        <v>72</v>
      </c>
      <c r="G215" s="75">
        <v>0</v>
      </c>
      <c r="H215" s="75">
        <v>0</v>
      </c>
      <c r="I215" s="75">
        <v>2</v>
      </c>
      <c r="J215" s="75">
        <v>1</v>
      </c>
      <c r="K215" s="75">
        <v>2</v>
      </c>
      <c r="L215" s="75">
        <v>0</v>
      </c>
      <c r="M215" s="75">
        <v>0</v>
      </c>
      <c r="N215" s="75">
        <v>0</v>
      </c>
    </row>
    <row r="216" spans="1:14">
      <c r="A216" s="75" t="s">
        <v>456</v>
      </c>
      <c r="B216" s="75" t="s">
        <v>119</v>
      </c>
      <c r="C216" s="76">
        <v>38787</v>
      </c>
      <c r="D216" s="75" t="s">
        <v>99</v>
      </c>
      <c r="E216" s="77" t="s">
        <v>33</v>
      </c>
      <c r="F216" s="75">
        <v>90</v>
      </c>
      <c r="G216" s="75">
        <v>0</v>
      </c>
      <c r="H216" s="75">
        <v>0</v>
      </c>
      <c r="I216" s="75">
        <v>2</v>
      </c>
      <c r="J216" s="75">
        <v>1</v>
      </c>
      <c r="K216" s="75">
        <v>0</v>
      </c>
      <c r="L216" s="75">
        <v>1</v>
      </c>
      <c r="M216" s="75">
        <v>0</v>
      </c>
      <c r="N216" s="75">
        <v>0</v>
      </c>
    </row>
    <row r="217" spans="1:14">
      <c r="A217" s="75" t="s">
        <v>456</v>
      </c>
      <c r="B217" s="75" t="s">
        <v>128</v>
      </c>
      <c r="C217" s="76">
        <v>38795</v>
      </c>
      <c r="D217" s="75" t="s">
        <v>99</v>
      </c>
      <c r="E217" s="77" t="s">
        <v>33</v>
      </c>
      <c r="F217" s="75">
        <v>90</v>
      </c>
      <c r="G217" s="75">
        <v>0</v>
      </c>
      <c r="H217" s="75">
        <v>0</v>
      </c>
      <c r="I217" s="75">
        <v>0</v>
      </c>
      <c r="J217" s="75">
        <v>0</v>
      </c>
      <c r="K217" s="75">
        <v>0</v>
      </c>
      <c r="L217" s="75">
        <v>3</v>
      </c>
      <c r="M217" s="75">
        <v>0</v>
      </c>
      <c r="N217" s="75">
        <v>0</v>
      </c>
    </row>
    <row r="218" spans="1:14">
      <c r="A218" s="75" t="s">
        <v>456</v>
      </c>
      <c r="B218" s="75" t="s">
        <v>98</v>
      </c>
      <c r="C218" s="76">
        <v>38798</v>
      </c>
      <c r="D218" s="75" t="s">
        <v>99</v>
      </c>
      <c r="E218" s="77" t="s">
        <v>22</v>
      </c>
      <c r="F218" s="75" t="s">
        <v>221</v>
      </c>
      <c r="G218" s="75">
        <v>0</v>
      </c>
      <c r="H218" s="75">
        <v>0</v>
      </c>
      <c r="I218" s="75">
        <v>0</v>
      </c>
      <c r="J218" s="75">
        <v>0</v>
      </c>
      <c r="K218" s="75">
        <v>0</v>
      </c>
      <c r="L218" s="75">
        <v>0</v>
      </c>
      <c r="M218" s="75">
        <v>0</v>
      </c>
      <c r="N218" s="75">
        <v>0</v>
      </c>
    </row>
    <row r="219" spans="1:14">
      <c r="A219" s="75" t="s">
        <v>456</v>
      </c>
      <c r="B219" s="75" t="s">
        <v>134</v>
      </c>
      <c r="C219" s="76">
        <v>38802</v>
      </c>
      <c r="D219" s="75" t="s">
        <v>99</v>
      </c>
      <c r="E219" s="77" t="s">
        <v>51</v>
      </c>
      <c r="F219" s="75" t="s">
        <v>221</v>
      </c>
      <c r="G219" s="75">
        <v>0</v>
      </c>
      <c r="H219" s="75">
        <v>0</v>
      </c>
      <c r="I219" s="75">
        <v>0</v>
      </c>
      <c r="J219" s="75">
        <v>0</v>
      </c>
      <c r="K219" s="75">
        <v>0</v>
      </c>
      <c r="L219" s="75">
        <v>1</v>
      </c>
      <c r="M219" s="75">
        <v>0</v>
      </c>
      <c r="N219" s="75">
        <v>0</v>
      </c>
    </row>
    <row r="220" spans="1:14">
      <c r="A220" s="75" t="s">
        <v>456</v>
      </c>
      <c r="B220" s="75" t="s">
        <v>459</v>
      </c>
      <c r="C220" s="76">
        <v>38808</v>
      </c>
      <c r="D220" s="75" t="s">
        <v>99</v>
      </c>
      <c r="E220" s="77" t="s">
        <v>22</v>
      </c>
      <c r="F220" s="75">
        <v>0</v>
      </c>
      <c r="G220" s="75"/>
      <c r="H220" s="75"/>
      <c r="I220" s="75"/>
      <c r="J220" s="75"/>
      <c r="K220" s="75"/>
      <c r="L220" s="75"/>
      <c r="M220" s="75"/>
      <c r="N220" s="75"/>
    </row>
    <row r="221" spans="1:14">
      <c r="A221" s="75" t="s">
        <v>456</v>
      </c>
      <c r="B221" s="75" t="s">
        <v>111</v>
      </c>
      <c r="C221" s="76">
        <v>38815</v>
      </c>
      <c r="D221" s="75" t="s">
        <v>99</v>
      </c>
      <c r="E221" s="77" t="s">
        <v>22</v>
      </c>
      <c r="F221" s="75">
        <v>90</v>
      </c>
      <c r="G221" s="75">
        <v>0</v>
      </c>
      <c r="H221" s="75">
        <v>0</v>
      </c>
      <c r="I221" s="75">
        <v>0</v>
      </c>
      <c r="J221" s="75">
        <v>0</v>
      </c>
      <c r="K221" s="75">
        <v>1</v>
      </c>
      <c r="L221" s="75">
        <v>3</v>
      </c>
      <c r="M221" s="75">
        <v>0</v>
      </c>
      <c r="N221" s="75">
        <v>0</v>
      </c>
    </row>
    <row r="222" spans="1:14">
      <c r="A222" s="75" t="s">
        <v>456</v>
      </c>
      <c r="B222" s="75" t="s">
        <v>159</v>
      </c>
      <c r="C222" s="76">
        <v>38823</v>
      </c>
      <c r="D222" s="75" t="s">
        <v>99</v>
      </c>
      <c r="E222" s="77" t="s">
        <v>22</v>
      </c>
      <c r="F222" s="75">
        <v>90</v>
      </c>
      <c r="G222" s="75">
        <v>0</v>
      </c>
      <c r="H222" s="75">
        <v>0</v>
      </c>
      <c r="I222" s="75">
        <v>2</v>
      </c>
      <c r="J222" s="75">
        <v>1</v>
      </c>
      <c r="K222" s="75">
        <v>2</v>
      </c>
      <c r="L222" s="75">
        <v>1</v>
      </c>
      <c r="M222" s="75">
        <v>0</v>
      </c>
      <c r="N222" s="75">
        <v>0</v>
      </c>
    </row>
    <row r="223" spans="1:14">
      <c r="A223" s="75" t="s">
        <v>456</v>
      </c>
      <c r="B223" s="75" t="s">
        <v>105</v>
      </c>
      <c r="C223" s="76">
        <v>38830</v>
      </c>
      <c r="D223" s="75" t="s">
        <v>99</v>
      </c>
      <c r="E223" s="77" t="s">
        <v>63</v>
      </c>
      <c r="F223" s="75">
        <v>90</v>
      </c>
      <c r="G223" s="75">
        <v>0</v>
      </c>
      <c r="H223" s="75">
        <v>0</v>
      </c>
      <c r="I223" s="75">
        <v>2</v>
      </c>
      <c r="J223" s="75">
        <v>1</v>
      </c>
      <c r="K223" s="75">
        <v>1</v>
      </c>
      <c r="L223" s="75">
        <v>1</v>
      </c>
      <c r="M223" s="75">
        <v>0</v>
      </c>
      <c r="N223" s="75">
        <v>0</v>
      </c>
    </row>
    <row r="224" spans="1:14">
      <c r="A224" s="75" t="s">
        <v>456</v>
      </c>
      <c r="B224" s="75" t="s">
        <v>121</v>
      </c>
      <c r="C224" s="76">
        <v>38837</v>
      </c>
      <c r="D224" s="75" t="s">
        <v>99</v>
      </c>
      <c r="E224" s="77" t="s">
        <v>24</v>
      </c>
      <c r="F224" s="75">
        <v>90</v>
      </c>
      <c r="G224" s="75">
        <v>0</v>
      </c>
      <c r="H224" s="75">
        <v>0</v>
      </c>
      <c r="I224" s="75">
        <v>0</v>
      </c>
      <c r="J224" s="75">
        <v>0</v>
      </c>
      <c r="K224" s="75">
        <v>0</v>
      </c>
      <c r="L224" s="75">
        <v>1</v>
      </c>
      <c r="M224" s="75">
        <v>0</v>
      </c>
      <c r="N224" s="75">
        <v>0</v>
      </c>
    </row>
    <row r="225" spans="1:14">
      <c r="A225" s="75" t="s">
        <v>456</v>
      </c>
      <c r="B225" s="75" t="s">
        <v>125</v>
      </c>
      <c r="C225" s="76">
        <v>38841</v>
      </c>
      <c r="D225" s="75" t="s">
        <v>99</v>
      </c>
      <c r="E225" s="77" t="s">
        <v>79</v>
      </c>
      <c r="F225" s="75">
        <v>90</v>
      </c>
      <c r="G225" s="75">
        <v>0</v>
      </c>
      <c r="H225" s="75">
        <v>1</v>
      </c>
      <c r="I225" s="75">
        <v>3</v>
      </c>
      <c r="J225" s="75">
        <v>0</v>
      </c>
      <c r="K225" s="75">
        <v>2</v>
      </c>
      <c r="L225" s="75">
        <v>0</v>
      </c>
      <c r="M225" s="75">
        <v>0</v>
      </c>
      <c r="N225" s="75">
        <v>0</v>
      </c>
    </row>
    <row r="226" spans="1:14">
      <c r="A226" s="75" t="s">
        <v>456</v>
      </c>
      <c r="B226" s="75" t="s">
        <v>108</v>
      </c>
      <c r="C226" s="76">
        <v>38844</v>
      </c>
      <c r="D226" s="75" t="s">
        <v>99</v>
      </c>
      <c r="E226" s="77" t="s">
        <v>131</v>
      </c>
      <c r="F226" s="75">
        <v>90</v>
      </c>
      <c r="G226" s="75">
        <v>0</v>
      </c>
      <c r="H226" s="75">
        <v>1</v>
      </c>
      <c r="I226" s="75">
        <v>4</v>
      </c>
      <c r="J226" s="75">
        <v>3</v>
      </c>
      <c r="K226" s="75">
        <v>0</v>
      </c>
      <c r="L226" s="75">
        <v>0</v>
      </c>
      <c r="M226" s="75">
        <v>0</v>
      </c>
      <c r="N226" s="75">
        <v>0</v>
      </c>
    </row>
    <row r="227" spans="1:14">
      <c r="A227" s="75" t="s">
        <v>456</v>
      </c>
      <c r="B227" s="75" t="s">
        <v>122</v>
      </c>
      <c r="C227" s="76">
        <v>38853</v>
      </c>
      <c r="D227" s="75" t="s">
        <v>99</v>
      </c>
      <c r="E227" s="77" t="s">
        <v>501</v>
      </c>
      <c r="F227" s="75">
        <v>90</v>
      </c>
      <c r="G227" s="75">
        <v>0</v>
      </c>
      <c r="H227" s="75">
        <v>0</v>
      </c>
      <c r="I227" s="75">
        <v>0</v>
      </c>
      <c r="J227" s="75">
        <v>0</v>
      </c>
      <c r="K227" s="75">
        <v>0</v>
      </c>
      <c r="L227" s="75">
        <v>1</v>
      </c>
      <c r="M227" s="75">
        <v>0</v>
      </c>
      <c r="N227" s="75">
        <v>0</v>
      </c>
    </row>
    <row r="228" spans="1:14">
      <c r="A228" s="75" t="s">
        <v>462</v>
      </c>
      <c r="B228" s="75" t="s">
        <v>489</v>
      </c>
      <c r="C228" s="76">
        <v>38864</v>
      </c>
      <c r="D228" s="75" t="s">
        <v>78</v>
      </c>
      <c r="E228" s="77" t="s">
        <v>33</v>
      </c>
      <c r="F228" s="75">
        <v>0</v>
      </c>
      <c r="G228" s="75"/>
      <c r="H228" s="75"/>
      <c r="I228" s="75"/>
      <c r="J228" s="75"/>
      <c r="K228" s="75"/>
      <c r="L228" s="75"/>
      <c r="M228" s="75"/>
      <c r="N228" s="75"/>
    </row>
    <row r="229" spans="1:14">
      <c r="A229" s="75" t="s">
        <v>462</v>
      </c>
      <c r="B229" s="75" t="s">
        <v>515</v>
      </c>
      <c r="C229" s="76">
        <v>38871</v>
      </c>
      <c r="D229" s="75" t="s">
        <v>78</v>
      </c>
      <c r="E229" s="77" t="s">
        <v>19</v>
      </c>
      <c r="F229" s="75">
        <v>61</v>
      </c>
      <c r="G229" s="75">
        <v>1</v>
      </c>
      <c r="H229" s="75">
        <v>0</v>
      </c>
      <c r="I229" s="75">
        <v>0</v>
      </c>
      <c r="J229" s="75">
        <v>0</v>
      </c>
      <c r="K229" s="75">
        <v>0</v>
      </c>
      <c r="L229" s="75">
        <v>0</v>
      </c>
      <c r="M229" s="75">
        <v>0</v>
      </c>
      <c r="N229" s="75">
        <v>0</v>
      </c>
    </row>
    <row r="230" spans="1:14">
      <c r="A230" s="75" t="s">
        <v>462</v>
      </c>
      <c r="B230" s="75" t="s">
        <v>213</v>
      </c>
      <c r="C230" s="76">
        <v>38875</v>
      </c>
      <c r="D230" s="75" t="s">
        <v>78</v>
      </c>
      <c r="E230" s="77" t="s">
        <v>63</v>
      </c>
      <c r="F230" s="75">
        <v>46</v>
      </c>
      <c r="G230" s="75">
        <v>0</v>
      </c>
      <c r="H230" s="75">
        <v>0</v>
      </c>
      <c r="I230" s="75">
        <v>0</v>
      </c>
      <c r="J230" s="75">
        <v>0</v>
      </c>
      <c r="K230" s="75">
        <v>0</v>
      </c>
      <c r="L230" s="75">
        <v>0</v>
      </c>
      <c r="M230" s="75">
        <v>0</v>
      </c>
      <c r="N230" s="75">
        <v>0</v>
      </c>
    </row>
    <row r="231" spans="1:14">
      <c r="A231" s="75" t="s">
        <v>462</v>
      </c>
      <c r="B231" s="75" t="s">
        <v>497</v>
      </c>
      <c r="C231" s="76">
        <v>38882</v>
      </c>
      <c r="D231" s="75" t="s">
        <v>89</v>
      </c>
      <c r="E231" s="77" t="s">
        <v>51</v>
      </c>
      <c r="F231" s="75">
        <f>90-54</f>
        <v>36</v>
      </c>
      <c r="G231" s="75">
        <v>0</v>
      </c>
      <c r="H231" s="75">
        <v>0</v>
      </c>
      <c r="I231" s="75">
        <v>2</v>
      </c>
      <c r="J231" s="75">
        <v>2</v>
      </c>
      <c r="K231" s="75">
        <v>0</v>
      </c>
      <c r="L231" s="75">
        <v>0</v>
      </c>
      <c r="M231" s="75">
        <v>0</v>
      </c>
      <c r="N231" s="75">
        <v>0</v>
      </c>
    </row>
    <row r="232" spans="1:14">
      <c r="A232" s="75" t="s">
        <v>462</v>
      </c>
      <c r="B232" s="75" t="s">
        <v>514</v>
      </c>
      <c r="C232" s="76">
        <v>38887</v>
      </c>
      <c r="D232" s="75" t="s">
        <v>89</v>
      </c>
      <c r="E232" s="77" t="s">
        <v>26</v>
      </c>
      <c r="F232" s="75">
        <f>90-45</f>
        <v>45</v>
      </c>
      <c r="G232" s="75">
        <v>1</v>
      </c>
      <c r="H232" s="75">
        <v>0</v>
      </c>
      <c r="I232" s="75">
        <v>1</v>
      </c>
      <c r="J232" s="75">
        <v>1</v>
      </c>
      <c r="K232" s="75">
        <v>1</v>
      </c>
      <c r="L232" s="75">
        <v>0</v>
      </c>
      <c r="M232" s="75">
        <v>0</v>
      </c>
      <c r="N232" s="75">
        <v>0</v>
      </c>
    </row>
    <row r="233" spans="1:14">
      <c r="A233" s="75" t="s">
        <v>462</v>
      </c>
      <c r="B233" s="75" t="s">
        <v>513</v>
      </c>
      <c r="C233" s="76">
        <v>38891</v>
      </c>
      <c r="D233" s="75" t="s">
        <v>89</v>
      </c>
      <c r="E233" s="77" t="s">
        <v>24</v>
      </c>
      <c r="F233" s="75">
        <v>45</v>
      </c>
      <c r="G233" s="75">
        <v>0</v>
      </c>
      <c r="H233" s="75">
        <v>0</v>
      </c>
      <c r="I233" s="75">
        <v>2</v>
      </c>
      <c r="J233" s="75">
        <v>0</v>
      </c>
      <c r="K233" s="75">
        <v>0</v>
      </c>
      <c r="L233" s="75">
        <v>1</v>
      </c>
      <c r="M233" s="75">
        <v>0</v>
      </c>
      <c r="N233" s="75">
        <v>0</v>
      </c>
    </row>
    <row r="234" spans="1:14">
      <c r="A234" s="75" t="s">
        <v>462</v>
      </c>
      <c r="B234" s="75" t="s">
        <v>210</v>
      </c>
      <c r="C234" s="76">
        <v>38895</v>
      </c>
      <c r="D234" s="75" t="s">
        <v>89</v>
      </c>
      <c r="E234" s="77" t="s">
        <v>425</v>
      </c>
      <c r="F234" s="75">
        <v>53</v>
      </c>
      <c r="G234" s="75">
        <v>0</v>
      </c>
      <c r="H234" s="75">
        <v>0</v>
      </c>
      <c r="I234" s="75">
        <v>0</v>
      </c>
      <c r="J234" s="75">
        <v>0</v>
      </c>
      <c r="K234" s="75">
        <v>2</v>
      </c>
      <c r="L234" s="75">
        <v>1</v>
      </c>
      <c r="M234" s="75">
        <v>0</v>
      </c>
      <c r="N234" s="75">
        <v>0</v>
      </c>
    </row>
    <row r="235" spans="1:14">
      <c r="A235" s="75" t="s">
        <v>462</v>
      </c>
      <c r="B235" s="75" t="s">
        <v>512</v>
      </c>
      <c r="C235" s="76">
        <v>38944</v>
      </c>
      <c r="D235" s="75" t="s">
        <v>78</v>
      </c>
      <c r="E235" s="77" t="s">
        <v>33</v>
      </c>
      <c r="F235" s="75">
        <v>90</v>
      </c>
      <c r="G235" s="75">
        <v>0</v>
      </c>
      <c r="H235" s="75">
        <v>0</v>
      </c>
      <c r="I235" s="75">
        <v>0</v>
      </c>
      <c r="J235" s="75">
        <v>0</v>
      </c>
      <c r="K235" s="75">
        <v>0</v>
      </c>
      <c r="L235" s="75">
        <v>0</v>
      </c>
      <c r="M235" s="75">
        <v>0</v>
      </c>
      <c r="N235" s="75">
        <v>0</v>
      </c>
    </row>
    <row r="236" spans="1:14">
      <c r="A236" s="75" t="s">
        <v>456</v>
      </c>
      <c r="B236" s="75" t="s">
        <v>108</v>
      </c>
      <c r="C236" s="76">
        <v>38956</v>
      </c>
      <c r="D236" s="75" t="s">
        <v>99</v>
      </c>
      <c r="E236" s="77" t="s">
        <v>33</v>
      </c>
      <c r="F236" s="75">
        <v>90</v>
      </c>
      <c r="G236" s="75">
        <v>0</v>
      </c>
      <c r="H236" s="75">
        <v>0</v>
      </c>
      <c r="I236" s="75">
        <v>0</v>
      </c>
      <c r="J236" s="75">
        <v>0</v>
      </c>
      <c r="K236" s="75">
        <v>3</v>
      </c>
      <c r="L236" s="75">
        <v>2</v>
      </c>
      <c r="M236" s="75">
        <v>0</v>
      </c>
      <c r="N236" s="75">
        <v>0</v>
      </c>
    </row>
    <row r="237" spans="1:14">
      <c r="A237" s="75" t="s">
        <v>462</v>
      </c>
      <c r="B237" s="75" t="s">
        <v>539</v>
      </c>
      <c r="C237" s="76">
        <v>38962</v>
      </c>
      <c r="D237" s="75" t="s">
        <v>494</v>
      </c>
      <c r="E237" s="77" t="s">
        <v>51</v>
      </c>
      <c r="F237" s="75">
        <v>90</v>
      </c>
      <c r="G237" s="75">
        <v>0</v>
      </c>
      <c r="H237" s="75">
        <v>0</v>
      </c>
      <c r="I237" s="75">
        <v>0</v>
      </c>
      <c r="J237" s="75">
        <v>0</v>
      </c>
      <c r="K237" s="75">
        <v>0</v>
      </c>
      <c r="L237" s="75">
        <v>0</v>
      </c>
      <c r="M237" s="75">
        <v>0</v>
      </c>
      <c r="N237" s="75">
        <v>0</v>
      </c>
    </row>
    <row r="238" spans="1:14">
      <c r="A238" s="75" t="s">
        <v>462</v>
      </c>
      <c r="B238" s="75" t="s">
        <v>470</v>
      </c>
      <c r="C238" s="76">
        <v>38966</v>
      </c>
      <c r="D238" s="75" t="s">
        <v>494</v>
      </c>
      <c r="E238" s="77" t="s">
        <v>69</v>
      </c>
      <c r="F238" s="75">
        <v>90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</row>
    <row r="239" spans="1:14">
      <c r="A239" s="75" t="s">
        <v>456</v>
      </c>
      <c r="B239" s="75" t="s">
        <v>145</v>
      </c>
      <c r="C239" s="76">
        <v>38970</v>
      </c>
      <c r="D239" s="75" t="s">
        <v>99</v>
      </c>
      <c r="E239" s="77" t="s">
        <v>154</v>
      </c>
      <c r="F239" s="75">
        <v>90</v>
      </c>
      <c r="G239" s="75">
        <v>0</v>
      </c>
      <c r="H239" s="75">
        <v>0</v>
      </c>
      <c r="I239" s="75">
        <v>1</v>
      </c>
      <c r="J239" s="75">
        <v>0</v>
      </c>
      <c r="K239" s="75">
        <v>1</v>
      </c>
      <c r="L239" s="75">
        <v>1</v>
      </c>
      <c r="M239" s="75">
        <v>0</v>
      </c>
      <c r="N239" s="75">
        <v>0</v>
      </c>
    </row>
    <row r="240" spans="1:14">
      <c r="A240" s="75" t="s">
        <v>456</v>
      </c>
      <c r="B240" s="75" t="s">
        <v>145</v>
      </c>
      <c r="C240" s="76">
        <v>38970</v>
      </c>
      <c r="D240" s="75" t="s">
        <v>99</v>
      </c>
      <c r="E240" s="77" t="s">
        <v>154</v>
      </c>
      <c r="F240" s="75">
        <v>90</v>
      </c>
      <c r="G240" s="75">
        <v>0</v>
      </c>
      <c r="H240" s="75">
        <v>0</v>
      </c>
      <c r="I240" s="75">
        <v>1</v>
      </c>
      <c r="J240" s="75">
        <v>0</v>
      </c>
      <c r="K240" s="75">
        <v>1</v>
      </c>
      <c r="L240" s="75">
        <v>1</v>
      </c>
      <c r="M240" s="75">
        <v>0</v>
      </c>
      <c r="N240" s="75">
        <v>0</v>
      </c>
    </row>
    <row r="241" spans="1:14">
      <c r="A241" s="75" t="s">
        <v>456</v>
      </c>
      <c r="B241" s="75" t="s">
        <v>28</v>
      </c>
      <c r="C241" s="76">
        <v>38973</v>
      </c>
      <c r="D241" s="75" t="s">
        <v>151</v>
      </c>
      <c r="E241" s="77" t="s">
        <v>158</v>
      </c>
      <c r="F241" s="75">
        <v>68</v>
      </c>
      <c r="G241" s="75">
        <v>0</v>
      </c>
      <c r="H241" s="75">
        <v>0</v>
      </c>
      <c r="I241" s="75">
        <v>1</v>
      </c>
      <c r="J241" s="75">
        <v>1</v>
      </c>
      <c r="K241" s="75">
        <v>1</v>
      </c>
      <c r="L241" s="75">
        <v>0</v>
      </c>
      <c r="M241" s="75">
        <v>0</v>
      </c>
      <c r="N241" s="75">
        <v>0</v>
      </c>
    </row>
    <row r="242" spans="1:14">
      <c r="A242" s="75" t="s">
        <v>456</v>
      </c>
      <c r="B242" s="75" t="s">
        <v>111</v>
      </c>
      <c r="C242" s="76">
        <v>38977</v>
      </c>
      <c r="D242" s="75" t="s">
        <v>99</v>
      </c>
      <c r="E242" s="77" t="s">
        <v>19</v>
      </c>
      <c r="F242" s="75">
        <v>90</v>
      </c>
      <c r="G242" s="75">
        <v>0</v>
      </c>
      <c r="H242" s="75">
        <v>0</v>
      </c>
      <c r="I242" s="75">
        <v>4</v>
      </c>
      <c r="J242" s="75">
        <v>1</v>
      </c>
      <c r="K242" s="75">
        <v>3</v>
      </c>
      <c r="L242" s="75">
        <v>2</v>
      </c>
      <c r="M242" s="75">
        <v>0</v>
      </c>
      <c r="N242" s="75">
        <v>0</v>
      </c>
    </row>
    <row r="243" spans="1:14">
      <c r="A243" s="75" t="s">
        <v>456</v>
      </c>
      <c r="B243" s="75" t="s">
        <v>161</v>
      </c>
      <c r="C243" s="76">
        <v>38983</v>
      </c>
      <c r="D243" s="75" t="s">
        <v>99</v>
      </c>
      <c r="E243" s="77" t="s">
        <v>24</v>
      </c>
      <c r="F243" s="75" t="s">
        <v>221</v>
      </c>
      <c r="G243" s="75">
        <v>0</v>
      </c>
      <c r="H243" s="75">
        <v>0</v>
      </c>
      <c r="I243" s="75">
        <v>1</v>
      </c>
      <c r="J243" s="75">
        <v>1</v>
      </c>
      <c r="K243" s="75">
        <v>1</v>
      </c>
      <c r="L243" s="75">
        <v>2</v>
      </c>
      <c r="M243" s="75">
        <v>0</v>
      </c>
      <c r="N243" s="75">
        <v>0</v>
      </c>
    </row>
    <row r="244" spans="1:14">
      <c r="A244" s="75" t="s">
        <v>456</v>
      </c>
      <c r="B244" s="75" t="s">
        <v>482</v>
      </c>
      <c r="C244" s="76">
        <v>38986</v>
      </c>
      <c r="D244" s="75" t="s">
        <v>151</v>
      </c>
      <c r="E244" s="77" t="s">
        <v>175</v>
      </c>
      <c r="F244" s="75">
        <v>83</v>
      </c>
      <c r="G244" s="75">
        <v>2</v>
      </c>
      <c r="H244" s="75">
        <v>0</v>
      </c>
      <c r="I244" s="75">
        <v>2</v>
      </c>
      <c r="J244" s="75">
        <v>0</v>
      </c>
      <c r="K244" s="75">
        <v>2</v>
      </c>
      <c r="L244" s="75">
        <v>0</v>
      </c>
      <c r="M244" s="75">
        <v>0</v>
      </c>
      <c r="N244" s="75">
        <v>0</v>
      </c>
    </row>
    <row r="245" spans="1:14">
      <c r="A245" s="75" t="s">
        <v>456</v>
      </c>
      <c r="B245" s="75" t="s">
        <v>120</v>
      </c>
      <c r="C245" s="76">
        <v>38991</v>
      </c>
      <c r="D245" s="75" t="s">
        <v>99</v>
      </c>
      <c r="E245" s="77" t="s">
        <v>22</v>
      </c>
      <c r="F245" s="75">
        <v>90</v>
      </c>
      <c r="G245" s="75">
        <v>1</v>
      </c>
      <c r="H245" s="75">
        <v>0</v>
      </c>
      <c r="I245" s="75">
        <v>1</v>
      </c>
      <c r="J245" s="75">
        <v>1</v>
      </c>
      <c r="K245" s="75">
        <v>3</v>
      </c>
      <c r="L245" s="75">
        <v>4</v>
      </c>
      <c r="M245" s="75">
        <v>0</v>
      </c>
      <c r="N245" s="75">
        <v>0</v>
      </c>
    </row>
    <row r="246" spans="1:14">
      <c r="A246" s="75" t="s">
        <v>456</v>
      </c>
      <c r="B246" s="75" t="s">
        <v>159</v>
      </c>
      <c r="C246" s="76">
        <v>39004</v>
      </c>
      <c r="D246" s="75" t="s">
        <v>99</v>
      </c>
      <c r="E246" s="77" t="s">
        <v>17</v>
      </c>
      <c r="F246" s="75" t="s">
        <v>221</v>
      </c>
      <c r="G246" s="75">
        <v>0</v>
      </c>
      <c r="H246" s="75">
        <v>0</v>
      </c>
      <c r="I246" s="75">
        <v>0</v>
      </c>
      <c r="J246" s="75">
        <v>0</v>
      </c>
      <c r="K246" s="75">
        <v>0</v>
      </c>
      <c r="L246" s="75">
        <v>3</v>
      </c>
      <c r="M246" s="75">
        <v>0</v>
      </c>
      <c r="N246" s="75">
        <v>0</v>
      </c>
    </row>
    <row r="247" spans="1:14">
      <c r="A247" s="75" t="s">
        <v>456</v>
      </c>
      <c r="B247" s="75" t="s">
        <v>511</v>
      </c>
      <c r="C247" s="76">
        <v>39007</v>
      </c>
      <c r="D247" s="75" t="s">
        <v>151</v>
      </c>
      <c r="E247" s="77" t="s">
        <v>154</v>
      </c>
      <c r="F247" s="75">
        <v>90</v>
      </c>
      <c r="G247" s="75">
        <v>1</v>
      </c>
      <c r="H247" s="75">
        <v>0</v>
      </c>
      <c r="I247" s="75">
        <v>3</v>
      </c>
      <c r="J247" s="75">
        <v>0</v>
      </c>
      <c r="K247" s="75">
        <v>0</v>
      </c>
      <c r="L247" s="75">
        <v>0</v>
      </c>
      <c r="M247" s="75">
        <v>0</v>
      </c>
      <c r="N247" s="75">
        <v>0</v>
      </c>
    </row>
    <row r="248" spans="1:14">
      <c r="A248" s="75" t="s">
        <v>456</v>
      </c>
      <c r="B248" s="75" t="s">
        <v>464</v>
      </c>
      <c r="C248" s="76">
        <v>39012</v>
      </c>
      <c r="D248" s="75" t="s">
        <v>99</v>
      </c>
      <c r="E248" s="77" t="s">
        <v>19</v>
      </c>
      <c r="F248" s="75">
        <v>90</v>
      </c>
      <c r="G248" s="75">
        <v>1</v>
      </c>
      <c r="H248" s="75">
        <v>0</v>
      </c>
      <c r="I248" s="75">
        <v>3</v>
      </c>
      <c r="J248" s="75">
        <v>1</v>
      </c>
      <c r="K248" s="75">
        <v>0</v>
      </c>
      <c r="L248" s="75">
        <v>1</v>
      </c>
      <c r="M248" s="75">
        <v>0</v>
      </c>
      <c r="N248" s="75">
        <v>0</v>
      </c>
    </row>
    <row r="249" spans="1:14">
      <c r="A249" s="75" t="s">
        <v>456</v>
      </c>
      <c r="B249" s="75" t="s">
        <v>190</v>
      </c>
      <c r="C249" s="76">
        <v>39018</v>
      </c>
      <c r="D249" s="75" t="s">
        <v>99</v>
      </c>
      <c r="E249" s="77" t="s">
        <v>107</v>
      </c>
      <c r="F249" s="75">
        <v>90</v>
      </c>
      <c r="G249" s="75">
        <v>0</v>
      </c>
      <c r="H249" s="75">
        <v>0</v>
      </c>
      <c r="I249" s="75">
        <v>1</v>
      </c>
      <c r="J249" s="75">
        <v>0</v>
      </c>
      <c r="K249" s="75">
        <v>1</v>
      </c>
      <c r="L249" s="75">
        <v>0</v>
      </c>
      <c r="M249" s="75">
        <v>0</v>
      </c>
      <c r="N249" s="75">
        <v>0</v>
      </c>
    </row>
    <row r="250" spans="1:14">
      <c r="A250" s="75" t="s">
        <v>456</v>
      </c>
      <c r="B250" s="75" t="s">
        <v>510</v>
      </c>
      <c r="C250" s="76">
        <v>39022</v>
      </c>
      <c r="D250" s="75" t="s">
        <v>151</v>
      </c>
      <c r="E250" s="77" t="s">
        <v>31</v>
      </c>
      <c r="F250" s="75">
        <v>90</v>
      </c>
      <c r="G250" s="75">
        <v>0</v>
      </c>
      <c r="H250" s="75">
        <v>0</v>
      </c>
      <c r="I250" s="75">
        <v>1</v>
      </c>
      <c r="J250" s="75">
        <v>0</v>
      </c>
      <c r="K250" s="75">
        <v>1</v>
      </c>
      <c r="L250" s="75">
        <v>0</v>
      </c>
      <c r="M250" s="75">
        <v>0</v>
      </c>
      <c r="N250" s="75">
        <v>0</v>
      </c>
    </row>
    <row r="251" spans="1:14">
      <c r="A251" s="75" t="s">
        <v>456</v>
      </c>
      <c r="B251" s="75" t="s">
        <v>126</v>
      </c>
      <c r="C251" s="76">
        <v>39026</v>
      </c>
      <c r="D251" s="75" t="s">
        <v>99</v>
      </c>
      <c r="E251" s="77" t="s">
        <v>40</v>
      </c>
      <c r="F251" s="75">
        <v>90</v>
      </c>
      <c r="G251" s="75">
        <v>0</v>
      </c>
      <c r="H251" s="75">
        <v>1</v>
      </c>
      <c r="I251" s="75">
        <v>3</v>
      </c>
      <c r="J251" s="75">
        <v>1</v>
      </c>
      <c r="K251" s="75">
        <v>2</v>
      </c>
      <c r="L251" s="75">
        <v>2</v>
      </c>
      <c r="M251" s="75">
        <v>0</v>
      </c>
      <c r="N251" s="75">
        <v>0</v>
      </c>
    </row>
    <row r="252" spans="1:14">
      <c r="A252" s="75" t="s">
        <v>456</v>
      </c>
      <c r="B252" s="75" t="s">
        <v>121</v>
      </c>
      <c r="C252" s="76">
        <v>39033</v>
      </c>
      <c r="D252" s="75" t="s">
        <v>99</v>
      </c>
      <c r="E252" s="77" t="s">
        <v>154</v>
      </c>
      <c r="F252" s="75">
        <v>90</v>
      </c>
      <c r="G252" s="75">
        <v>0</v>
      </c>
      <c r="H252" s="75">
        <v>1</v>
      </c>
      <c r="I252" s="75">
        <v>0</v>
      </c>
      <c r="J252" s="75">
        <v>0</v>
      </c>
      <c r="K252" s="75">
        <v>0</v>
      </c>
      <c r="L252" s="75">
        <v>2</v>
      </c>
      <c r="M252" s="75">
        <v>0</v>
      </c>
      <c r="N252" s="75">
        <v>0</v>
      </c>
    </row>
    <row r="253" spans="1:14">
      <c r="A253" s="75" t="s">
        <v>456</v>
      </c>
      <c r="B253" s="75" t="s">
        <v>100</v>
      </c>
      <c r="C253" s="76">
        <v>39039</v>
      </c>
      <c r="D253" s="75" t="s">
        <v>99</v>
      </c>
      <c r="E253" s="77" t="s">
        <v>26</v>
      </c>
      <c r="F253" s="75">
        <v>90</v>
      </c>
      <c r="G253" s="75">
        <v>0</v>
      </c>
      <c r="H253" s="75">
        <v>0</v>
      </c>
      <c r="I253" s="75">
        <v>0</v>
      </c>
      <c r="J253" s="75">
        <v>0</v>
      </c>
      <c r="K253" s="75">
        <v>4</v>
      </c>
      <c r="L253" s="75">
        <v>1</v>
      </c>
      <c r="M253" s="75">
        <v>0</v>
      </c>
      <c r="N253" s="75">
        <v>0</v>
      </c>
    </row>
    <row r="254" spans="1:14">
      <c r="A254" s="75" t="s">
        <v>456</v>
      </c>
      <c r="B254" s="75" t="s">
        <v>52</v>
      </c>
      <c r="C254" s="76">
        <v>39042</v>
      </c>
      <c r="D254" s="75" t="s">
        <v>151</v>
      </c>
      <c r="E254" s="77" t="s">
        <v>53</v>
      </c>
      <c r="F254" s="75">
        <v>90</v>
      </c>
      <c r="G254" s="75">
        <v>0</v>
      </c>
      <c r="H254" s="75">
        <v>0</v>
      </c>
      <c r="I254" s="75">
        <v>2</v>
      </c>
      <c r="J254" s="75">
        <v>1</v>
      </c>
      <c r="K254" s="75">
        <v>1</v>
      </c>
      <c r="L254" s="75">
        <v>0</v>
      </c>
      <c r="M254" s="75">
        <v>1</v>
      </c>
      <c r="N254" s="75">
        <v>0</v>
      </c>
    </row>
    <row r="255" spans="1:14">
      <c r="A255" s="75" t="s">
        <v>456</v>
      </c>
      <c r="B255" s="75" t="s">
        <v>119</v>
      </c>
      <c r="C255" s="76">
        <v>39047</v>
      </c>
      <c r="D255" s="75" t="s">
        <v>99</v>
      </c>
      <c r="E255" s="77" t="s">
        <v>24</v>
      </c>
      <c r="F255" s="75">
        <v>90</v>
      </c>
      <c r="G255" s="75">
        <v>1</v>
      </c>
      <c r="H255" s="75">
        <v>0</v>
      </c>
      <c r="I255" s="75">
        <v>2</v>
      </c>
      <c r="J255" s="75">
        <v>1</v>
      </c>
      <c r="K255" s="75">
        <v>3</v>
      </c>
      <c r="L255" s="75">
        <v>5</v>
      </c>
      <c r="M255" s="75">
        <v>0</v>
      </c>
      <c r="N255" s="75">
        <v>0</v>
      </c>
    </row>
    <row r="256" spans="1:14">
      <c r="A256" s="75" t="s">
        <v>456</v>
      </c>
      <c r="B256" s="75" t="s">
        <v>123</v>
      </c>
      <c r="C256" s="76">
        <v>39054</v>
      </c>
      <c r="D256" s="75" t="s">
        <v>99</v>
      </c>
      <c r="E256" s="77" t="s">
        <v>63</v>
      </c>
      <c r="F256" s="75">
        <v>90</v>
      </c>
      <c r="G256" s="75">
        <v>0</v>
      </c>
      <c r="H256" s="75">
        <v>0</v>
      </c>
      <c r="I256" s="75">
        <v>3</v>
      </c>
      <c r="J256" s="75">
        <v>0</v>
      </c>
      <c r="K256" s="75">
        <v>0</v>
      </c>
      <c r="L256" s="75">
        <v>2</v>
      </c>
      <c r="M256" s="75">
        <v>0</v>
      </c>
      <c r="N256" s="75">
        <v>0</v>
      </c>
    </row>
    <row r="257" spans="1:14">
      <c r="A257" s="75" t="s">
        <v>456</v>
      </c>
      <c r="B257" s="75" t="s">
        <v>122</v>
      </c>
      <c r="C257" s="76">
        <v>39060</v>
      </c>
      <c r="D257" s="75" t="s">
        <v>99</v>
      </c>
      <c r="E257" s="77" t="s">
        <v>85</v>
      </c>
      <c r="F257" s="75">
        <v>90</v>
      </c>
      <c r="G257" s="75">
        <v>0</v>
      </c>
      <c r="H257" s="75">
        <v>0</v>
      </c>
      <c r="I257" s="75">
        <v>0</v>
      </c>
      <c r="J257" s="75">
        <v>0</v>
      </c>
      <c r="K257" s="75">
        <v>3</v>
      </c>
      <c r="L257" s="75">
        <v>3</v>
      </c>
      <c r="M257" s="75">
        <v>0</v>
      </c>
      <c r="N257" s="75">
        <v>0</v>
      </c>
    </row>
    <row r="258" spans="1:14">
      <c r="A258" s="75" t="s">
        <v>456</v>
      </c>
      <c r="B258" s="75" t="s">
        <v>127</v>
      </c>
      <c r="C258" s="76">
        <v>39068</v>
      </c>
      <c r="D258" s="75" t="s">
        <v>99</v>
      </c>
      <c r="E258" s="77" t="s">
        <v>24</v>
      </c>
      <c r="F258" s="75">
        <v>90</v>
      </c>
      <c r="G258" s="75">
        <v>0</v>
      </c>
      <c r="H258" s="75">
        <v>0</v>
      </c>
      <c r="I258" s="75">
        <v>2</v>
      </c>
      <c r="J258" s="75">
        <v>0</v>
      </c>
      <c r="K258" s="75">
        <v>0</v>
      </c>
      <c r="L258" s="75">
        <v>2</v>
      </c>
      <c r="M258" s="75">
        <v>0</v>
      </c>
      <c r="N258" s="75">
        <v>0</v>
      </c>
    </row>
    <row r="259" spans="1:14">
      <c r="A259" s="75" t="s">
        <v>456</v>
      </c>
      <c r="B259" s="75" t="s">
        <v>205</v>
      </c>
      <c r="C259" s="76">
        <v>39071</v>
      </c>
      <c r="D259" s="75" t="s">
        <v>99</v>
      </c>
      <c r="E259" s="77" t="s">
        <v>209</v>
      </c>
      <c r="F259" s="75">
        <v>90</v>
      </c>
      <c r="G259" s="75">
        <v>0</v>
      </c>
      <c r="H259" s="75">
        <v>0</v>
      </c>
      <c r="I259" s="75">
        <v>0</v>
      </c>
      <c r="J259" s="75">
        <v>0</v>
      </c>
      <c r="K259" s="75">
        <v>1</v>
      </c>
      <c r="L259" s="75">
        <v>1</v>
      </c>
      <c r="M259" s="75">
        <v>0</v>
      </c>
      <c r="N259" s="75">
        <v>0</v>
      </c>
    </row>
    <row r="260" spans="1:14">
      <c r="A260" s="75" t="s">
        <v>456</v>
      </c>
      <c r="B260" s="75" t="s">
        <v>117</v>
      </c>
      <c r="C260" s="76">
        <v>39089</v>
      </c>
      <c r="D260" s="75" t="s">
        <v>99</v>
      </c>
      <c r="E260" s="77" t="s">
        <v>158</v>
      </c>
      <c r="F260" s="75">
        <v>90</v>
      </c>
      <c r="G260" s="75">
        <v>0</v>
      </c>
      <c r="H260" s="75">
        <v>0</v>
      </c>
      <c r="I260" s="75">
        <v>2</v>
      </c>
      <c r="J260" s="75">
        <v>1</v>
      </c>
      <c r="K260" s="75">
        <v>2</v>
      </c>
      <c r="L260" s="75">
        <v>0</v>
      </c>
      <c r="M260" s="75">
        <v>0</v>
      </c>
      <c r="N260" s="75">
        <v>0</v>
      </c>
    </row>
    <row r="261" spans="1:14">
      <c r="A261" s="75" t="s">
        <v>456</v>
      </c>
      <c r="B261" s="75" t="s">
        <v>161</v>
      </c>
      <c r="C261" s="76">
        <v>39093</v>
      </c>
      <c r="D261" s="75" t="s">
        <v>193</v>
      </c>
      <c r="E261" s="77" t="s">
        <v>33</v>
      </c>
      <c r="F261" s="75">
        <f>90-73</f>
        <v>17</v>
      </c>
      <c r="G261" s="75">
        <v>0</v>
      </c>
      <c r="H261" s="75">
        <v>0</v>
      </c>
      <c r="I261" s="75">
        <v>0</v>
      </c>
      <c r="J261" s="75">
        <v>0</v>
      </c>
      <c r="K261" s="75">
        <v>0</v>
      </c>
      <c r="L261" s="75">
        <v>0</v>
      </c>
      <c r="M261" s="75">
        <v>0</v>
      </c>
      <c r="N261" s="75">
        <v>0</v>
      </c>
    </row>
    <row r="262" spans="1:14">
      <c r="A262" s="75" t="s">
        <v>456</v>
      </c>
      <c r="B262" s="75" t="s">
        <v>124</v>
      </c>
      <c r="C262" s="76">
        <v>39096</v>
      </c>
      <c r="D262" s="75" t="s">
        <v>99</v>
      </c>
      <c r="E262" s="77" t="s">
        <v>31</v>
      </c>
      <c r="F262" s="75">
        <v>90</v>
      </c>
      <c r="G262" s="75">
        <v>0</v>
      </c>
      <c r="H262" s="75">
        <v>0</v>
      </c>
      <c r="I262" s="75">
        <v>1</v>
      </c>
      <c r="J262" s="75">
        <v>0</v>
      </c>
      <c r="K262" s="75">
        <v>0</v>
      </c>
      <c r="L262" s="75">
        <v>0</v>
      </c>
      <c r="M262" s="75">
        <v>0</v>
      </c>
      <c r="N262" s="75">
        <v>0</v>
      </c>
    </row>
    <row r="263" spans="1:14">
      <c r="A263" s="75" t="s">
        <v>456</v>
      </c>
      <c r="B263" s="75" t="s">
        <v>156</v>
      </c>
      <c r="C263" s="76">
        <v>39117</v>
      </c>
      <c r="D263" s="75" t="s">
        <v>99</v>
      </c>
      <c r="E263" s="77" t="s">
        <v>64</v>
      </c>
      <c r="F263" s="75">
        <v>90</v>
      </c>
      <c r="G263" s="75">
        <v>0</v>
      </c>
      <c r="H263" s="75">
        <v>0</v>
      </c>
      <c r="I263" s="75">
        <v>5</v>
      </c>
      <c r="J263" s="75">
        <v>3</v>
      </c>
      <c r="K263" s="75">
        <v>1</v>
      </c>
      <c r="L263" s="75">
        <v>2</v>
      </c>
      <c r="M263" s="75">
        <v>0</v>
      </c>
      <c r="N263" s="75">
        <v>0</v>
      </c>
    </row>
    <row r="264" spans="1:14">
      <c r="A264" s="75" t="s">
        <v>456</v>
      </c>
      <c r="B264" s="75" t="s">
        <v>130</v>
      </c>
      <c r="C264" s="76">
        <v>39123</v>
      </c>
      <c r="D264" s="75" t="s">
        <v>99</v>
      </c>
      <c r="E264" s="77" t="s">
        <v>38</v>
      </c>
      <c r="F264" s="75">
        <v>90</v>
      </c>
      <c r="G264" s="75">
        <v>0</v>
      </c>
      <c r="H264" s="75">
        <v>0</v>
      </c>
      <c r="I264" s="75">
        <v>0</v>
      </c>
      <c r="J264" s="75">
        <v>0</v>
      </c>
      <c r="K264" s="75">
        <v>1</v>
      </c>
      <c r="L264" s="75">
        <v>2</v>
      </c>
      <c r="M264" s="75">
        <v>0</v>
      </c>
      <c r="N264" s="75">
        <v>0</v>
      </c>
    </row>
    <row r="265" spans="1:14">
      <c r="A265" s="75" t="s">
        <v>456</v>
      </c>
      <c r="B265" s="75" t="s">
        <v>128</v>
      </c>
      <c r="C265" s="76">
        <v>39130</v>
      </c>
      <c r="D265" s="75" t="s">
        <v>99</v>
      </c>
      <c r="E265" s="77" t="s">
        <v>33</v>
      </c>
      <c r="F265" s="75" t="s">
        <v>221</v>
      </c>
      <c r="G265" s="75">
        <v>0</v>
      </c>
      <c r="H265" s="75">
        <v>0</v>
      </c>
      <c r="I265" s="75">
        <v>0</v>
      </c>
      <c r="J265" s="75">
        <v>0</v>
      </c>
      <c r="K265" s="75">
        <v>2</v>
      </c>
      <c r="L265" s="75">
        <v>2</v>
      </c>
      <c r="M265" s="75">
        <v>0</v>
      </c>
      <c r="N265" s="75">
        <v>0</v>
      </c>
    </row>
    <row r="266" spans="1:14">
      <c r="A266" s="75" t="s">
        <v>456</v>
      </c>
      <c r="B266" s="75" t="s">
        <v>509</v>
      </c>
      <c r="C266" s="76">
        <v>39133</v>
      </c>
      <c r="D266" s="75" t="s">
        <v>151</v>
      </c>
      <c r="E266" s="77" t="s">
        <v>115</v>
      </c>
      <c r="F266" s="75">
        <v>90</v>
      </c>
      <c r="G266" s="75">
        <v>2</v>
      </c>
      <c r="H266" s="75">
        <v>0</v>
      </c>
      <c r="I266" s="75">
        <v>0</v>
      </c>
      <c r="J266" s="75">
        <v>0</v>
      </c>
      <c r="K266" s="75">
        <v>2</v>
      </c>
      <c r="L266" s="75">
        <v>0</v>
      </c>
      <c r="M266" s="75">
        <v>0</v>
      </c>
      <c r="N266" s="75">
        <v>0</v>
      </c>
    </row>
    <row r="267" spans="1:14">
      <c r="A267" s="75" t="s">
        <v>456</v>
      </c>
      <c r="B267" s="75" t="s">
        <v>139</v>
      </c>
      <c r="C267" s="76">
        <v>39137</v>
      </c>
      <c r="D267" s="75" t="s">
        <v>99</v>
      </c>
      <c r="E267" s="77" t="s">
        <v>22</v>
      </c>
      <c r="F267" s="75">
        <v>90</v>
      </c>
      <c r="G267" s="75">
        <v>0</v>
      </c>
      <c r="H267" s="75">
        <v>0</v>
      </c>
      <c r="I267" s="75">
        <v>1</v>
      </c>
      <c r="J267" s="75">
        <v>0</v>
      </c>
      <c r="K267" s="75">
        <v>2</v>
      </c>
      <c r="L267" s="75">
        <v>0</v>
      </c>
      <c r="M267" s="75">
        <v>0</v>
      </c>
      <c r="N267" s="75">
        <v>0</v>
      </c>
    </row>
    <row r="268" spans="1:14">
      <c r="A268" s="75" t="s">
        <v>456</v>
      </c>
      <c r="B268" s="75" t="s">
        <v>473</v>
      </c>
      <c r="C268" s="76">
        <v>39148</v>
      </c>
      <c r="D268" s="75" t="s">
        <v>151</v>
      </c>
      <c r="E268" s="77" t="s">
        <v>508</v>
      </c>
      <c r="F268" s="75">
        <v>90</v>
      </c>
      <c r="G268" s="75">
        <v>0</v>
      </c>
      <c r="H268" s="75">
        <v>0</v>
      </c>
      <c r="I268" s="75">
        <v>2</v>
      </c>
      <c r="J268" s="75">
        <v>1</v>
      </c>
      <c r="K268" s="75">
        <v>2</v>
      </c>
      <c r="L268" s="75">
        <v>0</v>
      </c>
      <c r="M268" s="75">
        <v>0</v>
      </c>
      <c r="N268" s="75">
        <v>0</v>
      </c>
    </row>
    <row r="269" spans="1:14">
      <c r="A269" s="75" t="s">
        <v>456</v>
      </c>
      <c r="B269" s="75" t="s">
        <v>459</v>
      </c>
      <c r="C269" s="76">
        <v>39151</v>
      </c>
      <c r="D269" s="75" t="s">
        <v>99</v>
      </c>
      <c r="E269" s="77" t="s">
        <v>131</v>
      </c>
      <c r="F269" s="75">
        <v>90</v>
      </c>
      <c r="G269" s="75">
        <v>0</v>
      </c>
      <c r="H269" s="75">
        <v>0</v>
      </c>
      <c r="I269" s="75">
        <v>0</v>
      </c>
      <c r="J269" s="75">
        <v>0</v>
      </c>
      <c r="K269" s="75">
        <v>1</v>
      </c>
      <c r="L269" s="75">
        <v>0</v>
      </c>
      <c r="M269" s="75">
        <v>0</v>
      </c>
      <c r="N269" s="75">
        <v>0</v>
      </c>
    </row>
    <row r="270" spans="1:14">
      <c r="A270" s="75" t="s">
        <v>456</v>
      </c>
      <c r="B270" s="75" t="s">
        <v>200</v>
      </c>
      <c r="C270" s="76">
        <v>39159</v>
      </c>
      <c r="D270" s="75" t="s">
        <v>99</v>
      </c>
      <c r="E270" s="77" t="s">
        <v>19</v>
      </c>
      <c r="F270" s="75">
        <v>90</v>
      </c>
      <c r="G270" s="75">
        <v>0</v>
      </c>
      <c r="H270" s="75">
        <v>0</v>
      </c>
      <c r="I270" s="75">
        <v>3</v>
      </c>
      <c r="J270" s="75">
        <v>3</v>
      </c>
      <c r="K270" s="75">
        <v>1</v>
      </c>
      <c r="L270" s="75">
        <v>1</v>
      </c>
      <c r="M270" s="75">
        <v>0</v>
      </c>
      <c r="N270" s="75">
        <v>0</v>
      </c>
    </row>
    <row r="271" spans="1:14">
      <c r="A271" s="75" t="s">
        <v>456</v>
      </c>
      <c r="B271" s="75" t="s">
        <v>101</v>
      </c>
      <c r="C271" s="76">
        <v>39173</v>
      </c>
      <c r="D271" s="75" t="s">
        <v>99</v>
      </c>
      <c r="E271" s="77" t="s">
        <v>38</v>
      </c>
      <c r="F271" s="75">
        <v>90</v>
      </c>
      <c r="G271" s="75">
        <v>0</v>
      </c>
      <c r="H271" s="75">
        <v>0</v>
      </c>
      <c r="I271" s="75">
        <v>1</v>
      </c>
      <c r="J271" s="75">
        <v>1</v>
      </c>
      <c r="K271" s="75">
        <v>0</v>
      </c>
      <c r="L271" s="75">
        <v>0</v>
      </c>
      <c r="M271" s="75">
        <v>0</v>
      </c>
      <c r="N271" s="75">
        <v>0</v>
      </c>
    </row>
    <row r="272" spans="1:14">
      <c r="A272" s="75" t="s">
        <v>456</v>
      </c>
      <c r="B272" s="75" t="s">
        <v>141</v>
      </c>
      <c r="C272" s="76">
        <v>39180</v>
      </c>
      <c r="D272" s="75" t="s">
        <v>99</v>
      </c>
      <c r="E272" s="77" t="s">
        <v>19</v>
      </c>
      <c r="F272" s="75">
        <v>90</v>
      </c>
      <c r="G272" s="75">
        <v>1</v>
      </c>
      <c r="H272" s="75">
        <v>0</v>
      </c>
      <c r="I272" s="75">
        <v>2</v>
      </c>
      <c r="J272" s="75">
        <v>1</v>
      </c>
      <c r="K272" s="75">
        <v>2</v>
      </c>
      <c r="L272" s="75">
        <v>2</v>
      </c>
      <c r="M272" s="75">
        <v>0</v>
      </c>
      <c r="N272" s="75">
        <v>0</v>
      </c>
    </row>
    <row r="273" spans="1:14">
      <c r="A273" s="75" t="s">
        <v>456</v>
      </c>
      <c r="B273" s="75" t="s">
        <v>125</v>
      </c>
      <c r="C273" s="76">
        <v>39186</v>
      </c>
      <c r="D273" s="75" t="s">
        <v>99</v>
      </c>
      <c r="E273" s="77" t="s">
        <v>85</v>
      </c>
      <c r="F273" s="75">
        <v>90</v>
      </c>
      <c r="G273" s="75">
        <v>1</v>
      </c>
      <c r="H273" s="75">
        <v>0</v>
      </c>
      <c r="I273" s="75">
        <v>3</v>
      </c>
      <c r="J273" s="75">
        <v>1</v>
      </c>
      <c r="K273" s="75">
        <v>0</v>
      </c>
      <c r="L273" s="75">
        <v>1</v>
      </c>
      <c r="M273" s="75">
        <v>0</v>
      </c>
      <c r="N273" s="75">
        <v>0</v>
      </c>
    </row>
    <row r="274" spans="1:14">
      <c r="A274" s="75" t="s">
        <v>456</v>
      </c>
      <c r="B274" s="75" t="s">
        <v>138</v>
      </c>
      <c r="C274" s="76">
        <v>39193</v>
      </c>
      <c r="D274" s="75" t="s">
        <v>99</v>
      </c>
      <c r="E274" s="77" t="s">
        <v>63</v>
      </c>
      <c r="F274" s="75">
        <v>90</v>
      </c>
      <c r="G274" s="75">
        <v>0</v>
      </c>
      <c r="H274" s="75">
        <v>0</v>
      </c>
      <c r="I274" s="75">
        <v>1</v>
      </c>
      <c r="J274" s="75">
        <v>1</v>
      </c>
      <c r="K274" s="75">
        <v>0</v>
      </c>
      <c r="L274" s="75">
        <v>1</v>
      </c>
      <c r="M274" s="75">
        <v>0</v>
      </c>
      <c r="N274" s="75">
        <v>0</v>
      </c>
    </row>
    <row r="275" spans="1:14">
      <c r="A275" s="75" t="s">
        <v>456</v>
      </c>
      <c r="B275" s="75" t="s">
        <v>144</v>
      </c>
      <c r="C275" s="76">
        <v>39201</v>
      </c>
      <c r="D275" s="75" t="s">
        <v>99</v>
      </c>
      <c r="E275" s="77" t="s">
        <v>154</v>
      </c>
      <c r="F275" s="75">
        <v>90</v>
      </c>
      <c r="G275" s="75">
        <v>0</v>
      </c>
      <c r="H275" s="75">
        <v>1</v>
      </c>
      <c r="I275" s="75">
        <v>0</v>
      </c>
      <c r="J275" s="75">
        <v>0</v>
      </c>
      <c r="K275" s="75">
        <v>0</v>
      </c>
      <c r="L275" s="75">
        <v>2</v>
      </c>
      <c r="M275" s="75">
        <v>0</v>
      </c>
      <c r="N275" s="75">
        <v>0</v>
      </c>
    </row>
    <row r="276" spans="1:14">
      <c r="A276" s="75" t="s">
        <v>456</v>
      </c>
      <c r="B276" s="75" t="s">
        <v>143</v>
      </c>
      <c r="C276" s="76">
        <v>39208</v>
      </c>
      <c r="D276" s="75" t="s">
        <v>99</v>
      </c>
      <c r="E276" s="77" t="s">
        <v>115</v>
      </c>
      <c r="F276" s="75">
        <v>90</v>
      </c>
      <c r="G276" s="75">
        <v>0</v>
      </c>
      <c r="H276" s="75">
        <v>0</v>
      </c>
      <c r="I276" s="75">
        <v>1</v>
      </c>
      <c r="J276" s="75">
        <v>0</v>
      </c>
      <c r="K276" s="75">
        <v>0</v>
      </c>
      <c r="L276" s="75">
        <v>0</v>
      </c>
      <c r="M276" s="75">
        <v>0</v>
      </c>
      <c r="N276" s="75">
        <v>0</v>
      </c>
    </row>
    <row r="277" spans="1:14">
      <c r="A277" s="75" t="s">
        <v>456</v>
      </c>
      <c r="B277" s="75" t="s">
        <v>143</v>
      </c>
      <c r="C277" s="76">
        <v>39208</v>
      </c>
      <c r="D277" s="75" t="s">
        <v>99</v>
      </c>
      <c r="E277" s="77" t="s">
        <v>115</v>
      </c>
      <c r="F277" s="75">
        <v>90</v>
      </c>
      <c r="G277" s="75">
        <v>0</v>
      </c>
      <c r="H277" s="75">
        <v>0</v>
      </c>
      <c r="I277" s="75">
        <v>1</v>
      </c>
      <c r="J277" s="75">
        <v>0</v>
      </c>
      <c r="K277" s="75">
        <v>0</v>
      </c>
      <c r="L277" s="75">
        <v>0</v>
      </c>
      <c r="M277" s="75">
        <v>0</v>
      </c>
      <c r="N277" s="75">
        <v>0</v>
      </c>
    </row>
    <row r="278" spans="1:14">
      <c r="A278" s="75" t="s">
        <v>456</v>
      </c>
      <c r="B278" s="75" t="s">
        <v>102</v>
      </c>
      <c r="C278" s="76">
        <v>39214</v>
      </c>
      <c r="D278" s="75" t="s">
        <v>99</v>
      </c>
      <c r="E278" s="77" t="s">
        <v>289</v>
      </c>
      <c r="F278" s="75">
        <v>90</v>
      </c>
      <c r="G278" s="75">
        <v>1</v>
      </c>
      <c r="H278" s="75">
        <v>0</v>
      </c>
      <c r="I278" s="75">
        <v>4</v>
      </c>
      <c r="J278" s="75">
        <v>1</v>
      </c>
      <c r="K278" s="75">
        <v>1</v>
      </c>
      <c r="L278" s="75">
        <v>0</v>
      </c>
      <c r="M278" s="75">
        <v>0</v>
      </c>
      <c r="N278" s="75">
        <v>0</v>
      </c>
    </row>
    <row r="279" spans="1:14">
      <c r="A279" s="75" t="s">
        <v>456</v>
      </c>
      <c r="B279" s="75" t="s">
        <v>195</v>
      </c>
      <c r="C279" s="76">
        <v>39222</v>
      </c>
      <c r="D279" s="75" t="s">
        <v>99</v>
      </c>
      <c r="E279" s="77" t="s">
        <v>79</v>
      </c>
      <c r="F279" s="75">
        <v>90</v>
      </c>
      <c r="G279" s="75">
        <v>0</v>
      </c>
      <c r="H279" s="75">
        <v>0</v>
      </c>
      <c r="I279" s="75">
        <v>1</v>
      </c>
      <c r="J279" s="75">
        <v>0</v>
      </c>
      <c r="K279" s="75">
        <v>2</v>
      </c>
      <c r="L279" s="75">
        <v>1</v>
      </c>
      <c r="M279" s="75">
        <v>0</v>
      </c>
      <c r="N279" s="75">
        <v>0</v>
      </c>
    </row>
    <row r="280" spans="1:14">
      <c r="A280" s="75" t="s">
        <v>456</v>
      </c>
      <c r="B280" s="75" t="s">
        <v>134</v>
      </c>
      <c r="C280" s="76">
        <v>39228</v>
      </c>
      <c r="D280" s="75" t="s">
        <v>99</v>
      </c>
      <c r="E280" s="77" t="s">
        <v>26</v>
      </c>
      <c r="F280" s="75">
        <v>90</v>
      </c>
      <c r="G280" s="75">
        <v>1</v>
      </c>
      <c r="H280" s="75">
        <v>0</v>
      </c>
      <c r="I280" s="75">
        <v>2</v>
      </c>
      <c r="J280" s="75">
        <v>1</v>
      </c>
      <c r="K280" s="75">
        <v>0</v>
      </c>
      <c r="L280" s="75">
        <v>2</v>
      </c>
      <c r="M280" s="75">
        <v>0</v>
      </c>
      <c r="N280" s="75">
        <v>0</v>
      </c>
    </row>
    <row r="281" spans="1:14">
      <c r="A281" s="75" t="s">
        <v>456</v>
      </c>
      <c r="B281" s="75" t="s">
        <v>98</v>
      </c>
      <c r="C281" s="76">
        <v>39242</v>
      </c>
      <c r="D281" s="75" t="s">
        <v>99</v>
      </c>
      <c r="E281" s="77" t="s">
        <v>53</v>
      </c>
      <c r="F281" s="75">
        <v>90</v>
      </c>
      <c r="G281" s="75">
        <v>0</v>
      </c>
      <c r="H281" s="75">
        <v>0</v>
      </c>
      <c r="I281" s="75">
        <v>0</v>
      </c>
      <c r="J281" s="75">
        <v>0</v>
      </c>
      <c r="K281" s="75">
        <v>0</v>
      </c>
      <c r="L281" s="75">
        <v>0</v>
      </c>
      <c r="M281" s="75">
        <v>0</v>
      </c>
      <c r="N281" s="75">
        <v>0</v>
      </c>
    </row>
    <row r="282" spans="1:14">
      <c r="A282" s="75" t="s">
        <v>456</v>
      </c>
      <c r="B282" s="75" t="s">
        <v>114</v>
      </c>
      <c r="C282" s="76">
        <v>39250</v>
      </c>
      <c r="D282" s="75" t="s">
        <v>99</v>
      </c>
      <c r="E282" s="77" t="s">
        <v>26</v>
      </c>
      <c r="F282" s="75">
        <v>90</v>
      </c>
      <c r="G282" s="75">
        <v>0</v>
      </c>
      <c r="H282" s="75">
        <v>0</v>
      </c>
      <c r="I282" s="75">
        <v>0</v>
      </c>
      <c r="J282" s="75">
        <v>0</v>
      </c>
      <c r="K282" s="75">
        <v>2</v>
      </c>
      <c r="L282" s="75">
        <v>2</v>
      </c>
      <c r="M282" s="75">
        <v>0</v>
      </c>
      <c r="N282" s="75">
        <v>0</v>
      </c>
    </row>
    <row r="283" spans="1:14">
      <c r="A283" s="75" t="s">
        <v>456</v>
      </c>
      <c r="B283" s="75" t="s">
        <v>114</v>
      </c>
      <c r="C283" s="76">
        <v>39250</v>
      </c>
      <c r="D283" s="75" t="s">
        <v>99</v>
      </c>
      <c r="E283" s="77" t="s">
        <v>26</v>
      </c>
      <c r="F283" s="75">
        <v>90</v>
      </c>
      <c r="G283" s="75">
        <v>0</v>
      </c>
      <c r="H283" s="75">
        <v>0</v>
      </c>
      <c r="I283" s="75">
        <v>0</v>
      </c>
      <c r="J283" s="75">
        <v>0</v>
      </c>
      <c r="K283" s="75">
        <v>2</v>
      </c>
      <c r="L283" s="75">
        <v>2</v>
      </c>
      <c r="M283" s="75">
        <v>0</v>
      </c>
      <c r="N283" s="75">
        <v>0</v>
      </c>
    </row>
    <row r="284" spans="1:14">
      <c r="A284" s="75" t="s">
        <v>456</v>
      </c>
      <c r="B284" s="75" t="s">
        <v>120</v>
      </c>
      <c r="C284" s="76">
        <v>39319</v>
      </c>
      <c r="D284" s="75" t="s">
        <v>99</v>
      </c>
      <c r="E284" s="77" t="s">
        <v>63</v>
      </c>
      <c r="F284" s="75">
        <v>90</v>
      </c>
      <c r="G284" s="75">
        <v>1</v>
      </c>
      <c r="H284" s="75">
        <v>0</v>
      </c>
      <c r="I284" s="75">
        <v>1</v>
      </c>
      <c r="J284" s="75">
        <v>1</v>
      </c>
      <c r="K284" s="75">
        <v>3</v>
      </c>
      <c r="L284" s="75">
        <v>4</v>
      </c>
      <c r="M284" s="75">
        <v>1</v>
      </c>
      <c r="N284" s="75">
        <v>0</v>
      </c>
    </row>
    <row r="285" spans="1:14">
      <c r="A285" s="75" t="s">
        <v>456</v>
      </c>
      <c r="B285" s="75" t="s">
        <v>120</v>
      </c>
      <c r="C285" s="76">
        <v>39319</v>
      </c>
      <c r="D285" s="75" t="s">
        <v>99</v>
      </c>
      <c r="E285" s="77" t="s">
        <v>63</v>
      </c>
      <c r="F285" s="75">
        <v>90</v>
      </c>
      <c r="G285" s="75">
        <v>1</v>
      </c>
      <c r="H285" s="75">
        <v>0</v>
      </c>
      <c r="I285" s="75">
        <v>1</v>
      </c>
      <c r="J285" s="75">
        <v>1</v>
      </c>
      <c r="K285" s="75">
        <v>3</v>
      </c>
      <c r="L285" s="75">
        <v>4</v>
      </c>
      <c r="M285" s="75">
        <v>1</v>
      </c>
      <c r="N285" s="75">
        <v>0</v>
      </c>
    </row>
    <row r="286" spans="1:14">
      <c r="A286" s="75" t="s">
        <v>456</v>
      </c>
      <c r="B286" s="75" t="s">
        <v>155</v>
      </c>
      <c r="C286" s="76">
        <v>39327</v>
      </c>
      <c r="D286" s="75" t="s">
        <v>99</v>
      </c>
      <c r="E286" s="77" t="s">
        <v>277</v>
      </c>
      <c r="F286" s="75">
        <v>90</v>
      </c>
      <c r="G286" s="75">
        <v>1</v>
      </c>
      <c r="H286" s="75">
        <v>0</v>
      </c>
      <c r="I286" s="75">
        <v>2</v>
      </c>
      <c r="J286" s="75">
        <v>2</v>
      </c>
      <c r="K286" s="75">
        <v>1</v>
      </c>
      <c r="L286" s="75">
        <v>0</v>
      </c>
      <c r="M286" s="75">
        <v>0</v>
      </c>
      <c r="N286" s="75">
        <v>0</v>
      </c>
    </row>
    <row r="287" spans="1:14">
      <c r="A287" s="75" t="s">
        <v>456</v>
      </c>
      <c r="B287" s="75" t="s">
        <v>224</v>
      </c>
      <c r="C287" s="76">
        <v>39340</v>
      </c>
      <c r="D287" s="75" t="s">
        <v>99</v>
      </c>
      <c r="E287" s="77" t="s">
        <v>26</v>
      </c>
      <c r="F287" s="75">
        <v>90</v>
      </c>
      <c r="G287" s="75">
        <v>0</v>
      </c>
      <c r="H287" s="75">
        <v>0</v>
      </c>
      <c r="I287" s="75">
        <v>2</v>
      </c>
      <c r="J287" s="75">
        <v>2</v>
      </c>
      <c r="K287" s="75">
        <v>1</v>
      </c>
      <c r="L287" s="75">
        <v>3</v>
      </c>
      <c r="M287" s="75">
        <v>0</v>
      </c>
      <c r="N287" s="75">
        <v>0</v>
      </c>
    </row>
    <row r="288" spans="1:14">
      <c r="A288" s="75" t="s">
        <v>456</v>
      </c>
      <c r="B288" s="75" t="s">
        <v>177</v>
      </c>
      <c r="C288" s="76">
        <v>39343</v>
      </c>
      <c r="D288" s="75" t="s">
        <v>151</v>
      </c>
      <c r="E288" s="77" t="s">
        <v>63</v>
      </c>
      <c r="F288" s="75">
        <v>90</v>
      </c>
      <c r="G288" s="75">
        <v>1</v>
      </c>
      <c r="H288" s="75">
        <v>1</v>
      </c>
      <c r="I288" s="75">
        <v>3</v>
      </c>
      <c r="J288" s="75">
        <v>3</v>
      </c>
      <c r="K288" s="75">
        <v>4</v>
      </c>
      <c r="L288" s="75">
        <v>0</v>
      </c>
      <c r="M288" s="75">
        <v>0</v>
      </c>
      <c r="N288" s="75">
        <v>0</v>
      </c>
    </row>
    <row r="289" spans="1:14">
      <c r="A289" s="75" t="s">
        <v>456</v>
      </c>
      <c r="B289" s="75" t="s">
        <v>106</v>
      </c>
      <c r="C289" s="76">
        <v>39348</v>
      </c>
      <c r="D289" s="75" t="s">
        <v>99</v>
      </c>
      <c r="E289" s="77" t="s">
        <v>22</v>
      </c>
      <c r="F289" s="75">
        <v>90</v>
      </c>
      <c r="G289" s="75">
        <v>0</v>
      </c>
      <c r="H289" s="75">
        <v>0</v>
      </c>
      <c r="I289" s="75">
        <v>1</v>
      </c>
      <c r="J289" s="75">
        <v>1</v>
      </c>
      <c r="K289" s="75">
        <v>1</v>
      </c>
      <c r="L289" s="75">
        <v>0</v>
      </c>
      <c r="M289" s="75">
        <v>0</v>
      </c>
      <c r="N289" s="75">
        <v>0</v>
      </c>
    </row>
    <row r="290" spans="1:14">
      <c r="A290" s="75" t="s">
        <v>456</v>
      </c>
      <c r="B290" s="75" t="s">
        <v>128</v>
      </c>
      <c r="C290" s="76">
        <v>39352</v>
      </c>
      <c r="D290" s="75" t="s">
        <v>99</v>
      </c>
      <c r="E290" s="77" t="s">
        <v>19</v>
      </c>
      <c r="F290" s="75">
        <v>90</v>
      </c>
      <c r="G290" s="75">
        <v>1</v>
      </c>
      <c r="H290" s="75">
        <v>0</v>
      </c>
      <c r="I290" s="75">
        <v>6</v>
      </c>
      <c r="J290" s="75">
        <v>4</v>
      </c>
      <c r="K290" s="75">
        <v>2</v>
      </c>
      <c r="L290" s="75">
        <v>2</v>
      </c>
      <c r="M290" s="75">
        <v>0</v>
      </c>
      <c r="N290" s="75">
        <v>0</v>
      </c>
    </row>
    <row r="291" spans="1:14">
      <c r="A291" s="75" t="s">
        <v>456</v>
      </c>
      <c r="B291" s="75" t="s">
        <v>159</v>
      </c>
      <c r="C291" s="76">
        <v>39355</v>
      </c>
      <c r="D291" s="75" t="s">
        <v>99</v>
      </c>
      <c r="E291" s="77" t="s">
        <v>24</v>
      </c>
      <c r="F291" s="75">
        <v>90</v>
      </c>
      <c r="G291" s="75">
        <v>0</v>
      </c>
      <c r="H291" s="75">
        <v>0</v>
      </c>
      <c r="I291" s="75">
        <v>3</v>
      </c>
      <c r="J291" s="75">
        <v>1</v>
      </c>
      <c r="K291" s="75">
        <v>5</v>
      </c>
      <c r="L291" s="75">
        <v>2</v>
      </c>
      <c r="M291" s="75">
        <v>0</v>
      </c>
      <c r="N291" s="75">
        <v>0</v>
      </c>
    </row>
    <row r="292" spans="1:14">
      <c r="A292" s="75" t="s">
        <v>456</v>
      </c>
      <c r="B292" s="75" t="s">
        <v>245</v>
      </c>
      <c r="C292" s="76">
        <v>39358</v>
      </c>
      <c r="D292" s="75" t="s">
        <v>151</v>
      </c>
      <c r="E292" s="77" t="s">
        <v>53</v>
      </c>
      <c r="F292" s="75">
        <v>90</v>
      </c>
      <c r="G292" s="75">
        <v>0</v>
      </c>
      <c r="H292" s="75">
        <v>1</v>
      </c>
      <c r="I292" s="75">
        <v>0</v>
      </c>
      <c r="J292" s="75">
        <v>0</v>
      </c>
      <c r="K292" s="75">
        <v>3</v>
      </c>
      <c r="L292" s="75">
        <v>0</v>
      </c>
      <c r="M292" s="75">
        <v>0</v>
      </c>
      <c r="N292" s="75">
        <v>0</v>
      </c>
    </row>
    <row r="293" spans="1:14">
      <c r="A293" s="75" t="s">
        <v>456</v>
      </c>
      <c r="B293" s="75" t="s">
        <v>205</v>
      </c>
      <c r="C293" s="76">
        <v>39362</v>
      </c>
      <c r="D293" s="75" t="s">
        <v>99</v>
      </c>
      <c r="E293" s="77" t="s">
        <v>19</v>
      </c>
      <c r="F293" s="75">
        <v>90</v>
      </c>
      <c r="G293" s="75">
        <v>0</v>
      </c>
      <c r="H293" s="75">
        <v>1</v>
      </c>
      <c r="I293" s="75">
        <v>2</v>
      </c>
      <c r="J293" s="75">
        <v>0</v>
      </c>
      <c r="K293" s="75">
        <v>2</v>
      </c>
      <c r="L293" s="75">
        <v>3</v>
      </c>
      <c r="M293" s="75">
        <v>0</v>
      </c>
      <c r="N293" s="75">
        <v>0</v>
      </c>
    </row>
    <row r="294" spans="1:14">
      <c r="A294" s="75" t="s">
        <v>456</v>
      </c>
      <c r="B294" s="75" t="s">
        <v>127</v>
      </c>
      <c r="C294" s="76">
        <v>39375</v>
      </c>
      <c r="D294" s="75" t="s">
        <v>99</v>
      </c>
      <c r="E294" s="77" t="s">
        <v>85</v>
      </c>
      <c r="F294" s="75">
        <v>90</v>
      </c>
      <c r="G294" s="75">
        <v>0</v>
      </c>
      <c r="H294" s="75">
        <v>0</v>
      </c>
      <c r="I294" s="75">
        <v>3</v>
      </c>
      <c r="J294" s="75">
        <v>2</v>
      </c>
      <c r="K294" s="75">
        <v>0</v>
      </c>
      <c r="L294" s="75">
        <v>1</v>
      </c>
      <c r="M294" s="75">
        <v>0</v>
      </c>
      <c r="N294" s="75">
        <v>0</v>
      </c>
    </row>
    <row r="295" spans="1:14">
      <c r="A295" s="75" t="s">
        <v>456</v>
      </c>
      <c r="B295" s="75" t="s">
        <v>505</v>
      </c>
      <c r="C295" s="76">
        <v>39379</v>
      </c>
      <c r="D295" s="75" t="s">
        <v>151</v>
      </c>
      <c r="E295" s="77" t="s">
        <v>68</v>
      </c>
      <c r="F295" s="75">
        <v>90</v>
      </c>
      <c r="G295" s="75">
        <v>1</v>
      </c>
      <c r="H295" s="75">
        <v>0</v>
      </c>
      <c r="I295" s="75">
        <v>1</v>
      </c>
      <c r="J295" s="75">
        <v>1</v>
      </c>
      <c r="K295" s="75">
        <v>1</v>
      </c>
      <c r="L295" s="75">
        <v>0</v>
      </c>
      <c r="M295" s="75">
        <v>0</v>
      </c>
      <c r="N295" s="75">
        <v>0</v>
      </c>
    </row>
    <row r="296" spans="1:14">
      <c r="A296" s="75" t="s">
        <v>456</v>
      </c>
      <c r="B296" s="75" t="s">
        <v>134</v>
      </c>
      <c r="C296" s="76">
        <v>39383</v>
      </c>
      <c r="D296" s="75" t="s">
        <v>99</v>
      </c>
      <c r="E296" s="77" t="s">
        <v>26</v>
      </c>
      <c r="F296" s="75" t="s">
        <v>221</v>
      </c>
      <c r="G296" s="75">
        <v>1</v>
      </c>
      <c r="H296" s="75">
        <v>0</v>
      </c>
      <c r="I296" s="75">
        <v>1</v>
      </c>
      <c r="J296" s="75">
        <v>1</v>
      </c>
      <c r="K296" s="75">
        <v>1</v>
      </c>
      <c r="L296" s="75">
        <v>1</v>
      </c>
      <c r="M296" s="75">
        <v>0</v>
      </c>
      <c r="N296" s="75">
        <v>0</v>
      </c>
    </row>
    <row r="297" spans="1:14">
      <c r="A297" s="75" t="s">
        <v>456</v>
      </c>
      <c r="B297" s="75" t="s">
        <v>119</v>
      </c>
      <c r="C297" s="76">
        <v>39386</v>
      </c>
      <c r="D297" s="75" t="s">
        <v>99</v>
      </c>
      <c r="E297" s="77" t="s">
        <v>191</v>
      </c>
      <c r="F297" s="75">
        <v>90</v>
      </c>
      <c r="G297" s="75">
        <v>1</v>
      </c>
      <c r="H297" s="75">
        <v>1</v>
      </c>
      <c r="I297" s="75">
        <v>1</v>
      </c>
      <c r="J297" s="75">
        <v>1</v>
      </c>
      <c r="K297" s="75">
        <v>0</v>
      </c>
      <c r="L297" s="75">
        <v>0</v>
      </c>
      <c r="M297" s="75">
        <v>0</v>
      </c>
      <c r="N297" s="75">
        <v>0</v>
      </c>
    </row>
    <row r="298" spans="1:14">
      <c r="A298" s="75" t="s">
        <v>456</v>
      </c>
      <c r="B298" s="75" t="s">
        <v>119</v>
      </c>
      <c r="C298" s="76">
        <v>39386</v>
      </c>
      <c r="D298" s="75" t="s">
        <v>99</v>
      </c>
      <c r="E298" s="77" t="s">
        <v>191</v>
      </c>
      <c r="F298" s="75">
        <v>90</v>
      </c>
      <c r="G298" s="75">
        <v>1</v>
      </c>
      <c r="H298" s="75">
        <v>1</v>
      </c>
      <c r="I298" s="75">
        <v>1</v>
      </c>
      <c r="J298" s="75">
        <v>1</v>
      </c>
      <c r="K298" s="75">
        <v>0</v>
      </c>
      <c r="L298" s="75">
        <v>0</v>
      </c>
      <c r="M298" s="75">
        <v>0</v>
      </c>
      <c r="N298" s="75">
        <v>0</v>
      </c>
    </row>
    <row r="299" spans="1:14">
      <c r="A299" s="75" t="s">
        <v>456</v>
      </c>
      <c r="B299" s="75" t="s">
        <v>122</v>
      </c>
      <c r="C299" s="76">
        <v>39389</v>
      </c>
      <c r="D299" s="75" t="s">
        <v>99</v>
      </c>
      <c r="E299" s="77" t="s">
        <v>158</v>
      </c>
      <c r="F299" s="75">
        <v>90</v>
      </c>
      <c r="G299" s="75">
        <v>0</v>
      </c>
      <c r="H299" s="75">
        <v>0</v>
      </c>
      <c r="I299" s="75">
        <v>0</v>
      </c>
      <c r="J299" s="75">
        <v>0</v>
      </c>
      <c r="K299" s="75">
        <v>2</v>
      </c>
      <c r="L299" s="75">
        <v>2</v>
      </c>
      <c r="M299" s="75">
        <v>1</v>
      </c>
      <c r="N299" s="75">
        <v>0</v>
      </c>
    </row>
    <row r="300" spans="1:14">
      <c r="A300" s="75" t="s">
        <v>456</v>
      </c>
      <c r="B300" s="75" t="s">
        <v>122</v>
      </c>
      <c r="C300" s="76">
        <v>39389</v>
      </c>
      <c r="D300" s="75" t="s">
        <v>99</v>
      </c>
      <c r="E300" s="77" t="s">
        <v>158</v>
      </c>
      <c r="F300" s="75">
        <v>90</v>
      </c>
      <c r="G300" s="75">
        <v>0</v>
      </c>
      <c r="H300" s="75">
        <v>0</v>
      </c>
      <c r="I300" s="75">
        <v>0</v>
      </c>
      <c r="J300" s="75">
        <v>0</v>
      </c>
      <c r="K300" s="75">
        <v>2</v>
      </c>
      <c r="L300" s="75">
        <v>2</v>
      </c>
      <c r="M300" s="75">
        <v>1</v>
      </c>
      <c r="N300" s="75">
        <v>0</v>
      </c>
    </row>
    <row r="301" spans="1:14">
      <c r="A301" s="75" t="s">
        <v>456</v>
      </c>
      <c r="B301" s="75" t="s">
        <v>527</v>
      </c>
      <c r="C301" s="76">
        <v>39392</v>
      </c>
      <c r="D301" s="75" t="s">
        <v>151</v>
      </c>
      <c r="E301" s="77" t="s">
        <v>33</v>
      </c>
      <c r="F301" s="75">
        <v>90</v>
      </c>
      <c r="G301" s="75">
        <v>0</v>
      </c>
      <c r="H301" s="75">
        <v>0</v>
      </c>
      <c r="I301" s="75">
        <v>0</v>
      </c>
      <c r="J301" s="75">
        <v>0</v>
      </c>
      <c r="K301" s="75">
        <v>1</v>
      </c>
      <c r="L301" s="75">
        <v>4</v>
      </c>
      <c r="M301" s="75">
        <v>0</v>
      </c>
      <c r="N301" s="75">
        <v>0</v>
      </c>
    </row>
    <row r="302" spans="1:14">
      <c r="A302" s="75" t="s">
        <v>456</v>
      </c>
      <c r="B302" s="75" t="s">
        <v>114</v>
      </c>
      <c r="C302" s="76">
        <v>39397</v>
      </c>
      <c r="D302" s="75" t="s">
        <v>99</v>
      </c>
      <c r="E302" s="77" t="s">
        <v>289</v>
      </c>
      <c r="F302" s="75">
        <v>90</v>
      </c>
      <c r="G302" s="75">
        <v>1</v>
      </c>
      <c r="H302" s="75">
        <v>1</v>
      </c>
      <c r="I302" s="75">
        <v>4</v>
      </c>
      <c r="J302" s="75">
        <v>1</v>
      </c>
      <c r="K302" s="75">
        <v>3</v>
      </c>
      <c r="L302" s="75">
        <v>2</v>
      </c>
      <c r="M302" s="75">
        <v>0</v>
      </c>
      <c r="N302" s="75">
        <v>0</v>
      </c>
    </row>
    <row r="303" spans="1:14">
      <c r="A303" s="75" t="s">
        <v>456</v>
      </c>
      <c r="B303" s="75" t="s">
        <v>112</v>
      </c>
      <c r="C303" s="76">
        <v>39410</v>
      </c>
      <c r="D303" s="75" t="s">
        <v>99</v>
      </c>
      <c r="E303" s="77" t="s">
        <v>22</v>
      </c>
      <c r="F303" s="75">
        <v>90</v>
      </c>
      <c r="G303" s="75">
        <v>0</v>
      </c>
      <c r="H303" s="75">
        <v>0</v>
      </c>
      <c r="I303" s="75">
        <v>0</v>
      </c>
      <c r="J303" s="75">
        <v>0</v>
      </c>
      <c r="K303" s="75">
        <v>2</v>
      </c>
      <c r="L303" s="75">
        <v>0</v>
      </c>
      <c r="M303" s="75">
        <v>0</v>
      </c>
      <c r="N303" s="75">
        <v>0</v>
      </c>
    </row>
    <row r="304" spans="1:14">
      <c r="A304" s="75" t="s">
        <v>456</v>
      </c>
      <c r="B304" s="75" t="s">
        <v>181</v>
      </c>
      <c r="C304" s="76">
        <v>39414</v>
      </c>
      <c r="D304" s="75" t="s">
        <v>151</v>
      </c>
      <c r="E304" s="77" t="s">
        <v>69</v>
      </c>
      <c r="F304" s="75">
        <v>90</v>
      </c>
      <c r="G304" s="75">
        <v>0</v>
      </c>
      <c r="H304" s="75">
        <v>0</v>
      </c>
      <c r="I304" s="75">
        <v>3</v>
      </c>
      <c r="J304" s="75">
        <v>0</v>
      </c>
      <c r="K304" s="75">
        <v>1</v>
      </c>
      <c r="L304" s="75">
        <v>1</v>
      </c>
      <c r="M304" s="75">
        <v>0</v>
      </c>
      <c r="N304" s="75">
        <v>0</v>
      </c>
    </row>
    <row r="305" spans="1:14">
      <c r="A305" s="75" t="s">
        <v>456</v>
      </c>
      <c r="B305" s="75" t="s">
        <v>100</v>
      </c>
      <c r="C305" s="76">
        <v>39417</v>
      </c>
      <c r="D305" s="75" t="s">
        <v>99</v>
      </c>
      <c r="E305" s="77" t="s">
        <v>26</v>
      </c>
      <c r="F305" s="75">
        <v>90</v>
      </c>
      <c r="G305" s="75">
        <v>2</v>
      </c>
      <c r="H305" s="75">
        <v>0</v>
      </c>
      <c r="I305" s="75">
        <v>4</v>
      </c>
      <c r="J305" s="75">
        <v>3</v>
      </c>
      <c r="K305" s="75">
        <v>1</v>
      </c>
      <c r="L305" s="75">
        <v>2</v>
      </c>
      <c r="M305" s="75">
        <v>0</v>
      </c>
      <c r="N305" s="75">
        <v>0</v>
      </c>
    </row>
    <row r="306" spans="1:14">
      <c r="A306" s="75" t="s">
        <v>456</v>
      </c>
      <c r="B306" s="75" t="s">
        <v>144</v>
      </c>
      <c r="C306" s="76">
        <v>39424</v>
      </c>
      <c r="D306" s="75" t="s">
        <v>99</v>
      </c>
      <c r="E306" s="77" t="s">
        <v>24</v>
      </c>
      <c r="F306" s="75">
        <v>90</v>
      </c>
      <c r="G306" s="75">
        <v>0</v>
      </c>
      <c r="H306" s="75">
        <v>0</v>
      </c>
      <c r="I306" s="75">
        <v>1</v>
      </c>
      <c r="J306" s="75">
        <v>1</v>
      </c>
      <c r="K306" s="75">
        <v>2</v>
      </c>
      <c r="L306" s="75">
        <v>2</v>
      </c>
      <c r="M306" s="75">
        <v>0</v>
      </c>
      <c r="N306" s="75">
        <v>0</v>
      </c>
    </row>
    <row r="307" spans="1:14">
      <c r="A307" s="75" t="s">
        <v>456</v>
      </c>
      <c r="B307" s="75" t="s">
        <v>266</v>
      </c>
      <c r="C307" s="76">
        <v>39427</v>
      </c>
      <c r="D307" s="75" t="s">
        <v>151</v>
      </c>
      <c r="E307" s="77" t="s">
        <v>26</v>
      </c>
      <c r="F307" s="75">
        <v>90</v>
      </c>
      <c r="G307" s="75">
        <v>1</v>
      </c>
      <c r="H307" s="75">
        <v>0</v>
      </c>
      <c r="I307" s="75">
        <v>3</v>
      </c>
      <c r="J307" s="75">
        <v>1</v>
      </c>
      <c r="K307" s="75">
        <v>2</v>
      </c>
      <c r="L307" s="75">
        <v>0</v>
      </c>
      <c r="M307" s="75">
        <v>0</v>
      </c>
      <c r="N307" s="75">
        <v>0</v>
      </c>
    </row>
    <row r="308" spans="1:14">
      <c r="A308" s="75" t="s">
        <v>456</v>
      </c>
      <c r="B308" s="75" t="s">
        <v>141</v>
      </c>
      <c r="C308" s="76">
        <v>39432</v>
      </c>
      <c r="D308" s="75" t="s">
        <v>99</v>
      </c>
      <c r="E308" s="77" t="s">
        <v>19</v>
      </c>
      <c r="F308" s="75">
        <v>90</v>
      </c>
      <c r="G308" s="75">
        <v>0</v>
      </c>
      <c r="H308" s="75">
        <v>0</v>
      </c>
      <c r="I308" s="75">
        <v>2</v>
      </c>
      <c r="J308" s="75">
        <v>0</v>
      </c>
      <c r="K308" s="75">
        <v>1</v>
      </c>
      <c r="L308" s="75">
        <v>0</v>
      </c>
      <c r="M308" s="75">
        <v>0</v>
      </c>
      <c r="N308" s="75">
        <v>0</v>
      </c>
    </row>
    <row r="309" spans="1:14">
      <c r="A309" s="75" t="s">
        <v>456</v>
      </c>
      <c r="B309" s="75" t="s">
        <v>459</v>
      </c>
      <c r="C309" s="76">
        <v>39439</v>
      </c>
      <c r="D309" s="75" t="s">
        <v>99</v>
      </c>
      <c r="E309" s="77" t="s">
        <v>24</v>
      </c>
      <c r="F309" s="75">
        <v>90</v>
      </c>
      <c r="G309" s="75">
        <v>0</v>
      </c>
      <c r="H309" s="75">
        <v>0</v>
      </c>
      <c r="I309" s="75">
        <v>0</v>
      </c>
      <c r="J309" s="75">
        <v>0</v>
      </c>
      <c r="K309" s="75">
        <v>4</v>
      </c>
      <c r="L309" s="75">
        <v>1</v>
      </c>
      <c r="M309" s="75">
        <v>0</v>
      </c>
      <c r="N309" s="75">
        <v>0</v>
      </c>
    </row>
    <row r="310" spans="1:14">
      <c r="A310" s="75" t="s">
        <v>456</v>
      </c>
      <c r="B310" s="75" t="s">
        <v>124</v>
      </c>
      <c r="C310" s="76">
        <v>39453</v>
      </c>
      <c r="D310" s="75" t="s">
        <v>99</v>
      </c>
      <c r="E310" s="77" t="s">
        <v>19</v>
      </c>
      <c r="F310" s="75">
        <v>90</v>
      </c>
      <c r="G310" s="75">
        <v>0</v>
      </c>
      <c r="H310" s="75">
        <v>0</v>
      </c>
      <c r="I310" s="75">
        <v>3</v>
      </c>
      <c r="J310" s="75">
        <v>0</v>
      </c>
      <c r="K310" s="75">
        <v>2</v>
      </c>
      <c r="L310" s="75">
        <v>2</v>
      </c>
      <c r="M310" s="75">
        <v>0</v>
      </c>
      <c r="N310" s="75">
        <v>0</v>
      </c>
    </row>
    <row r="311" spans="1:14">
      <c r="A311" s="75" t="s">
        <v>456</v>
      </c>
      <c r="B311" s="75" t="s">
        <v>145</v>
      </c>
      <c r="C311" s="76">
        <v>39460</v>
      </c>
      <c r="D311" s="75" t="s">
        <v>99</v>
      </c>
      <c r="E311" s="77" t="s">
        <v>82</v>
      </c>
      <c r="F311" s="75">
        <v>90</v>
      </c>
      <c r="G311" s="75">
        <v>0</v>
      </c>
      <c r="H311" s="75">
        <v>0</v>
      </c>
      <c r="I311" s="75">
        <v>5</v>
      </c>
      <c r="J311" s="75">
        <v>1</v>
      </c>
      <c r="K311" s="75">
        <v>1</v>
      </c>
      <c r="L311" s="75">
        <v>0</v>
      </c>
      <c r="M311" s="75">
        <v>0</v>
      </c>
      <c r="N311" s="75">
        <v>0</v>
      </c>
    </row>
    <row r="312" spans="1:14">
      <c r="A312" s="75" t="s">
        <v>456</v>
      </c>
      <c r="B312" s="75" t="s">
        <v>145</v>
      </c>
      <c r="C312" s="76">
        <v>39460</v>
      </c>
      <c r="D312" s="75" t="s">
        <v>99</v>
      </c>
      <c r="E312" s="77" t="s">
        <v>82</v>
      </c>
      <c r="F312" s="75">
        <v>90</v>
      </c>
      <c r="G312" s="75">
        <v>0</v>
      </c>
      <c r="H312" s="75">
        <v>0</v>
      </c>
      <c r="I312" s="75">
        <v>5</v>
      </c>
      <c r="J312" s="75">
        <v>1</v>
      </c>
      <c r="K312" s="75">
        <v>1</v>
      </c>
      <c r="L312" s="75">
        <v>0</v>
      </c>
      <c r="M312" s="75">
        <v>0</v>
      </c>
      <c r="N312" s="75">
        <v>0</v>
      </c>
    </row>
    <row r="313" spans="1:14">
      <c r="A313" s="75" t="s">
        <v>456</v>
      </c>
      <c r="B313" s="75" t="s">
        <v>139</v>
      </c>
      <c r="C313" s="76">
        <v>39467</v>
      </c>
      <c r="D313" s="75" t="s">
        <v>99</v>
      </c>
      <c r="E313" s="77" t="s">
        <v>82</v>
      </c>
      <c r="F313" s="75">
        <v>90</v>
      </c>
      <c r="G313" s="75">
        <v>1</v>
      </c>
      <c r="H313" s="75">
        <v>0</v>
      </c>
      <c r="I313" s="75">
        <v>1</v>
      </c>
      <c r="J313" s="75">
        <v>1</v>
      </c>
      <c r="K313" s="75">
        <v>1</v>
      </c>
      <c r="L313" s="75">
        <v>4</v>
      </c>
      <c r="M313" s="75">
        <v>0</v>
      </c>
      <c r="N313" s="75">
        <v>0</v>
      </c>
    </row>
    <row r="314" spans="1:14">
      <c r="A314" s="75" t="s">
        <v>456</v>
      </c>
      <c r="B314" s="75" t="s">
        <v>108</v>
      </c>
      <c r="C314" s="76">
        <v>39474</v>
      </c>
      <c r="D314" s="75" t="s">
        <v>99</v>
      </c>
      <c r="E314" s="77" t="s">
        <v>115</v>
      </c>
      <c r="F314" s="75">
        <v>90</v>
      </c>
      <c r="G314" s="75">
        <v>0</v>
      </c>
      <c r="H314" s="75">
        <v>0</v>
      </c>
      <c r="I314" s="75">
        <v>2</v>
      </c>
      <c r="J314" s="75">
        <v>1</v>
      </c>
      <c r="K314" s="75">
        <v>0</v>
      </c>
      <c r="L314" s="75">
        <v>2</v>
      </c>
      <c r="M314" s="75">
        <v>0</v>
      </c>
      <c r="N314" s="75">
        <v>0</v>
      </c>
    </row>
    <row r="315" spans="1:14">
      <c r="A315" s="75" t="s">
        <v>456</v>
      </c>
      <c r="B315" s="75" t="s">
        <v>526</v>
      </c>
      <c r="C315" s="76">
        <v>39480</v>
      </c>
      <c r="D315" s="75" t="s">
        <v>99</v>
      </c>
      <c r="E315" s="77" t="s">
        <v>158</v>
      </c>
      <c r="F315" s="75">
        <v>90</v>
      </c>
      <c r="G315" s="75">
        <v>0</v>
      </c>
      <c r="H315" s="75">
        <v>0</v>
      </c>
      <c r="I315" s="75">
        <v>3</v>
      </c>
      <c r="J315" s="75">
        <v>1</v>
      </c>
      <c r="K315" s="75">
        <v>0</v>
      </c>
      <c r="L315" s="75">
        <v>0</v>
      </c>
      <c r="M315" s="75">
        <v>0</v>
      </c>
      <c r="N315" s="75">
        <v>0</v>
      </c>
    </row>
    <row r="316" spans="1:14">
      <c r="A316" s="75" t="s">
        <v>456</v>
      </c>
      <c r="B316" s="75" t="s">
        <v>467</v>
      </c>
      <c r="C316" s="76">
        <v>39488</v>
      </c>
      <c r="D316" s="75" t="s">
        <v>99</v>
      </c>
      <c r="E316" s="77" t="s">
        <v>525</v>
      </c>
      <c r="F316" s="75">
        <v>90</v>
      </c>
      <c r="G316" s="75">
        <v>2</v>
      </c>
      <c r="H316" s="75">
        <v>0</v>
      </c>
      <c r="I316" s="75">
        <v>2</v>
      </c>
      <c r="J316" s="75">
        <v>2</v>
      </c>
      <c r="K316" s="75">
        <v>1</v>
      </c>
      <c r="L316" s="75">
        <v>2</v>
      </c>
      <c r="M316" s="75">
        <v>0</v>
      </c>
      <c r="N316" s="75">
        <v>0</v>
      </c>
    </row>
    <row r="317" spans="1:14">
      <c r="A317" s="75" t="s">
        <v>456</v>
      </c>
      <c r="B317" s="75" t="s">
        <v>161</v>
      </c>
      <c r="C317" s="76">
        <v>39494</v>
      </c>
      <c r="D317" s="75" t="s">
        <v>99</v>
      </c>
      <c r="E317" s="77" t="s">
        <v>85</v>
      </c>
      <c r="F317" s="75">
        <v>77</v>
      </c>
      <c r="G317" s="75">
        <v>0</v>
      </c>
      <c r="H317" s="75">
        <v>0</v>
      </c>
      <c r="I317" s="75">
        <v>0</v>
      </c>
      <c r="J317" s="75">
        <v>0</v>
      </c>
      <c r="K317" s="75">
        <v>1</v>
      </c>
      <c r="L317" s="75">
        <v>1</v>
      </c>
      <c r="M317" s="75">
        <v>0</v>
      </c>
      <c r="N317" s="75">
        <v>0</v>
      </c>
    </row>
    <row r="318" spans="1:14">
      <c r="A318" s="75" t="s">
        <v>456</v>
      </c>
      <c r="B318" s="75" t="s">
        <v>249</v>
      </c>
      <c r="C318" s="76">
        <v>39497</v>
      </c>
      <c r="D318" s="75" t="s">
        <v>151</v>
      </c>
      <c r="E318" s="77" t="s">
        <v>85</v>
      </c>
      <c r="F318" s="75">
        <v>90</v>
      </c>
      <c r="G318" s="75">
        <v>1</v>
      </c>
      <c r="H318" s="75">
        <v>0</v>
      </c>
      <c r="I318" s="75">
        <v>2</v>
      </c>
      <c r="J318" s="75">
        <v>1</v>
      </c>
      <c r="K318" s="75">
        <v>2</v>
      </c>
      <c r="L318" s="75">
        <v>1</v>
      </c>
      <c r="M318" s="75">
        <v>0</v>
      </c>
      <c r="N318" s="75">
        <v>0</v>
      </c>
    </row>
    <row r="319" spans="1:14">
      <c r="A319" s="75" t="s">
        <v>456</v>
      </c>
      <c r="B319" s="75" t="s">
        <v>148</v>
      </c>
      <c r="C319" s="76">
        <v>39502</v>
      </c>
      <c r="D319" s="75" t="s">
        <v>99</v>
      </c>
      <c r="E319" s="77" t="s">
        <v>64</v>
      </c>
      <c r="F319" s="75">
        <v>90</v>
      </c>
      <c r="G319" s="75">
        <v>0</v>
      </c>
      <c r="H319" s="75">
        <v>0</v>
      </c>
      <c r="I319" s="75">
        <v>3</v>
      </c>
      <c r="J319" s="75">
        <v>0</v>
      </c>
      <c r="K319" s="75">
        <v>1</v>
      </c>
      <c r="L319" s="75">
        <v>1</v>
      </c>
      <c r="M319" s="75">
        <v>0</v>
      </c>
      <c r="N319" s="75">
        <v>0</v>
      </c>
    </row>
    <row r="320" spans="1:14">
      <c r="A320" s="75" t="s">
        <v>456</v>
      </c>
      <c r="B320" s="75" t="s">
        <v>195</v>
      </c>
      <c r="C320" s="76">
        <v>39508</v>
      </c>
      <c r="D320" s="75" t="s">
        <v>99</v>
      </c>
      <c r="E320" s="77" t="s">
        <v>79</v>
      </c>
      <c r="F320" s="75">
        <v>90</v>
      </c>
      <c r="G320" s="75">
        <v>1</v>
      </c>
      <c r="H320" s="75">
        <v>0</v>
      </c>
      <c r="I320" s="75">
        <v>2</v>
      </c>
      <c r="J320" s="75">
        <v>2</v>
      </c>
      <c r="K320" s="75">
        <v>2</v>
      </c>
      <c r="L320" s="75">
        <v>1</v>
      </c>
      <c r="M320" s="75">
        <v>0</v>
      </c>
      <c r="N320" s="75">
        <v>0</v>
      </c>
    </row>
    <row r="321" spans="1:14">
      <c r="A321" s="75" t="s">
        <v>456</v>
      </c>
      <c r="B321" s="75" t="s">
        <v>230</v>
      </c>
      <c r="C321" s="76">
        <v>39512</v>
      </c>
      <c r="D321" s="75" t="s">
        <v>151</v>
      </c>
      <c r="E321" s="77" t="s">
        <v>40</v>
      </c>
      <c r="F321" s="75">
        <v>90</v>
      </c>
      <c r="G321" s="75">
        <v>1</v>
      </c>
      <c r="H321" s="75">
        <v>0</v>
      </c>
      <c r="I321" s="75">
        <v>3</v>
      </c>
      <c r="J321" s="75">
        <v>1</v>
      </c>
      <c r="K321" s="75">
        <v>8</v>
      </c>
      <c r="L321" s="75">
        <v>2</v>
      </c>
      <c r="M321" s="75">
        <v>0</v>
      </c>
      <c r="N321" s="75">
        <v>0</v>
      </c>
    </row>
    <row r="322" spans="1:14">
      <c r="A322" s="75" t="s">
        <v>456</v>
      </c>
      <c r="B322" s="75" t="s">
        <v>230</v>
      </c>
      <c r="C322" s="76">
        <v>39512</v>
      </c>
      <c r="D322" s="75" t="s">
        <v>151</v>
      </c>
      <c r="E322" s="77" t="s">
        <v>40</v>
      </c>
      <c r="F322" s="75">
        <v>90</v>
      </c>
      <c r="G322" s="75">
        <v>1</v>
      </c>
      <c r="H322" s="75">
        <v>0</v>
      </c>
      <c r="I322" s="75">
        <v>3</v>
      </c>
      <c r="J322" s="75">
        <v>1</v>
      </c>
      <c r="K322" s="75">
        <v>8</v>
      </c>
      <c r="L322" s="75">
        <v>2</v>
      </c>
      <c r="M322" s="75">
        <v>0</v>
      </c>
      <c r="N322" s="75">
        <v>0</v>
      </c>
    </row>
    <row r="323" spans="1:14">
      <c r="A323" s="75" t="s">
        <v>456</v>
      </c>
      <c r="B323" s="75" t="s">
        <v>102</v>
      </c>
      <c r="C323" s="76">
        <v>39515</v>
      </c>
      <c r="D323" s="75" t="s">
        <v>99</v>
      </c>
      <c r="E323" s="77" t="s">
        <v>63</v>
      </c>
      <c r="F323" s="75">
        <v>90</v>
      </c>
      <c r="G323" s="75">
        <v>1</v>
      </c>
      <c r="H323" s="75">
        <v>0</v>
      </c>
      <c r="I323" s="75">
        <v>1</v>
      </c>
      <c r="J323" s="75">
        <v>1</v>
      </c>
      <c r="K323" s="75">
        <v>1</v>
      </c>
      <c r="L323" s="75">
        <v>2</v>
      </c>
      <c r="M323" s="75">
        <v>0</v>
      </c>
      <c r="N323" s="75">
        <v>0</v>
      </c>
    </row>
    <row r="324" spans="1:14">
      <c r="A324" s="75" t="s">
        <v>456</v>
      </c>
      <c r="B324" s="75" t="s">
        <v>117</v>
      </c>
      <c r="C324" s="76">
        <v>39522</v>
      </c>
      <c r="D324" s="75" t="s">
        <v>99</v>
      </c>
      <c r="E324" s="77" t="s">
        <v>17</v>
      </c>
      <c r="F324" s="75">
        <v>90</v>
      </c>
      <c r="G324" s="75">
        <v>0</v>
      </c>
      <c r="H324" s="75">
        <v>0</v>
      </c>
      <c r="I324" s="75">
        <v>2</v>
      </c>
      <c r="J324" s="75">
        <v>0</v>
      </c>
      <c r="K324" s="75">
        <v>1</v>
      </c>
      <c r="L324" s="75">
        <v>0</v>
      </c>
      <c r="M324" s="75">
        <v>0</v>
      </c>
      <c r="N324" s="75">
        <v>0</v>
      </c>
    </row>
    <row r="325" spans="1:14">
      <c r="A325" s="75" t="s">
        <v>456</v>
      </c>
      <c r="B325" s="75" t="s">
        <v>138</v>
      </c>
      <c r="C325" s="76">
        <v>39530</v>
      </c>
      <c r="D325" s="75" t="s">
        <v>99</v>
      </c>
      <c r="E325" s="77" t="s">
        <v>231</v>
      </c>
      <c r="F325" s="75">
        <v>90</v>
      </c>
      <c r="G325" s="75">
        <v>2</v>
      </c>
      <c r="H325" s="75">
        <v>0</v>
      </c>
      <c r="I325" s="75">
        <v>5</v>
      </c>
      <c r="J325" s="75">
        <v>3</v>
      </c>
      <c r="K325" s="75">
        <v>0</v>
      </c>
      <c r="L325" s="75">
        <v>0</v>
      </c>
      <c r="M325" s="75">
        <v>0</v>
      </c>
      <c r="N325" s="75">
        <v>0</v>
      </c>
    </row>
    <row r="326" spans="1:14">
      <c r="A326" s="75" t="s">
        <v>456</v>
      </c>
      <c r="B326" s="75" t="s">
        <v>143</v>
      </c>
      <c r="C326" s="76">
        <v>39537</v>
      </c>
      <c r="D326" s="75" t="s">
        <v>99</v>
      </c>
      <c r="E326" s="77" t="s">
        <v>26</v>
      </c>
      <c r="F326" s="75">
        <v>86</v>
      </c>
      <c r="G326" s="75">
        <v>1</v>
      </c>
      <c r="H326" s="75">
        <v>0</v>
      </c>
      <c r="I326" s="75">
        <v>4</v>
      </c>
      <c r="J326" s="75">
        <v>4</v>
      </c>
      <c r="K326" s="75">
        <v>4</v>
      </c>
      <c r="L326" s="75">
        <v>0</v>
      </c>
      <c r="M326" s="75">
        <v>1</v>
      </c>
      <c r="N326" s="75">
        <v>0</v>
      </c>
    </row>
    <row r="327" spans="1:14">
      <c r="A327" s="75" t="s">
        <v>456</v>
      </c>
      <c r="B327" s="75" t="s">
        <v>143</v>
      </c>
      <c r="C327" s="76">
        <v>39537</v>
      </c>
      <c r="D327" s="75" t="s">
        <v>99</v>
      </c>
      <c r="E327" s="77" t="s">
        <v>26</v>
      </c>
      <c r="F327" s="75">
        <v>86</v>
      </c>
      <c r="G327" s="75">
        <v>1</v>
      </c>
      <c r="H327" s="75">
        <v>0</v>
      </c>
      <c r="I327" s="75">
        <v>4</v>
      </c>
      <c r="J327" s="75">
        <v>4</v>
      </c>
      <c r="K327" s="75">
        <v>4</v>
      </c>
      <c r="L327" s="75">
        <v>0</v>
      </c>
      <c r="M327" s="75">
        <v>1</v>
      </c>
      <c r="N327" s="75">
        <v>0</v>
      </c>
    </row>
    <row r="328" spans="1:14">
      <c r="A328" s="75" t="s">
        <v>456</v>
      </c>
      <c r="B328" s="75" t="s">
        <v>133</v>
      </c>
      <c r="C328" s="76">
        <v>39543</v>
      </c>
      <c r="D328" s="75" t="s">
        <v>99</v>
      </c>
      <c r="E328" s="77" t="s">
        <v>22</v>
      </c>
      <c r="F328" s="75">
        <v>80</v>
      </c>
      <c r="G328" s="75">
        <v>0</v>
      </c>
      <c r="H328" s="75">
        <v>0</v>
      </c>
      <c r="I328" s="75">
        <v>0</v>
      </c>
      <c r="J328" s="75">
        <v>0</v>
      </c>
      <c r="K328" s="75">
        <v>1</v>
      </c>
      <c r="L328" s="75">
        <v>2</v>
      </c>
      <c r="M328" s="75">
        <v>0</v>
      </c>
      <c r="N328" s="75">
        <v>0</v>
      </c>
    </row>
    <row r="329" spans="1:14">
      <c r="A329" s="75" t="s">
        <v>456</v>
      </c>
      <c r="B329" s="75" t="s">
        <v>132</v>
      </c>
      <c r="C329" s="76">
        <v>39551</v>
      </c>
      <c r="D329" s="75" t="s">
        <v>99</v>
      </c>
      <c r="E329" s="77" t="s">
        <v>31</v>
      </c>
      <c r="F329" s="75">
        <v>90</v>
      </c>
      <c r="G329" s="75">
        <v>0</v>
      </c>
      <c r="H329" s="75">
        <v>0</v>
      </c>
      <c r="I329" s="75">
        <v>3</v>
      </c>
      <c r="J329" s="75">
        <v>1</v>
      </c>
      <c r="K329" s="75">
        <v>3</v>
      </c>
      <c r="L329" s="75">
        <v>4</v>
      </c>
      <c r="M329" s="75">
        <v>0</v>
      </c>
      <c r="N329" s="75">
        <v>0</v>
      </c>
    </row>
    <row r="330" spans="1:14">
      <c r="A330" s="75" t="s">
        <v>456</v>
      </c>
      <c r="B330" s="75" t="s">
        <v>125</v>
      </c>
      <c r="C330" s="76">
        <v>39558</v>
      </c>
      <c r="D330" s="75" t="s">
        <v>99</v>
      </c>
      <c r="E330" s="77" t="s">
        <v>82</v>
      </c>
      <c r="F330" s="75">
        <v>90</v>
      </c>
      <c r="G330" s="75">
        <v>1</v>
      </c>
      <c r="H330" s="75">
        <v>0</v>
      </c>
      <c r="I330" s="75">
        <v>3</v>
      </c>
      <c r="J330" s="75">
        <v>2</v>
      </c>
      <c r="K330" s="75">
        <v>2</v>
      </c>
      <c r="L330" s="75">
        <v>0</v>
      </c>
      <c r="M330" s="75">
        <v>0</v>
      </c>
      <c r="N330" s="75">
        <v>0</v>
      </c>
    </row>
    <row r="331" spans="1:14">
      <c r="A331" s="75" t="s">
        <v>456</v>
      </c>
      <c r="B331" s="75" t="s">
        <v>123</v>
      </c>
      <c r="C331" s="76">
        <v>39565</v>
      </c>
      <c r="D331" s="75" t="s">
        <v>99</v>
      </c>
      <c r="E331" s="77" t="s">
        <v>59</v>
      </c>
      <c r="F331" s="75">
        <v>71</v>
      </c>
      <c r="G331" s="75">
        <v>0</v>
      </c>
      <c r="H331" s="75">
        <v>0</v>
      </c>
      <c r="I331" s="75">
        <v>1</v>
      </c>
      <c r="J331" s="75">
        <v>1</v>
      </c>
      <c r="K331" s="75">
        <v>1</v>
      </c>
      <c r="L331" s="75">
        <v>1</v>
      </c>
      <c r="M331" s="75">
        <v>0</v>
      </c>
      <c r="N331" s="75">
        <v>0</v>
      </c>
    </row>
    <row r="332" spans="1:14">
      <c r="A332" s="75" t="s">
        <v>456</v>
      </c>
      <c r="B332" s="75" t="s">
        <v>123</v>
      </c>
      <c r="C332" s="76">
        <v>39565</v>
      </c>
      <c r="D332" s="75" t="s">
        <v>99</v>
      </c>
      <c r="E332" s="77" t="s">
        <v>59</v>
      </c>
      <c r="F332" s="75">
        <v>71</v>
      </c>
      <c r="G332" s="75">
        <v>0</v>
      </c>
      <c r="H332" s="75">
        <v>0</v>
      </c>
      <c r="I332" s="75">
        <v>1</v>
      </c>
      <c r="J332" s="75">
        <v>1</v>
      </c>
      <c r="K332" s="75">
        <v>1</v>
      </c>
      <c r="L332" s="75">
        <v>1</v>
      </c>
      <c r="M332" s="75">
        <v>0</v>
      </c>
      <c r="N332" s="75">
        <v>0</v>
      </c>
    </row>
    <row r="333" spans="1:14">
      <c r="A333" s="75" t="s">
        <v>456</v>
      </c>
      <c r="B333" s="75" t="s">
        <v>121</v>
      </c>
      <c r="C333" s="76">
        <v>39572</v>
      </c>
      <c r="D333" s="75" t="s">
        <v>99</v>
      </c>
      <c r="E333" s="77" t="s">
        <v>38</v>
      </c>
      <c r="F333" s="75">
        <v>64</v>
      </c>
      <c r="G333" s="75">
        <v>0</v>
      </c>
      <c r="H333" s="75">
        <v>0</v>
      </c>
      <c r="I333" s="75">
        <v>1</v>
      </c>
      <c r="J333" s="75">
        <v>0</v>
      </c>
      <c r="K333" s="75">
        <v>1</v>
      </c>
      <c r="L333" s="75">
        <v>2</v>
      </c>
      <c r="M333" s="75">
        <v>0</v>
      </c>
      <c r="N333" s="75">
        <v>0</v>
      </c>
    </row>
    <row r="334" spans="1:14">
      <c r="A334" s="75" t="s">
        <v>456</v>
      </c>
      <c r="B334" s="75" t="s">
        <v>464</v>
      </c>
      <c r="C334" s="76">
        <v>39575</v>
      </c>
      <c r="D334" s="75" t="s">
        <v>99</v>
      </c>
      <c r="E334" s="77" t="s">
        <v>103</v>
      </c>
      <c r="F334" s="75">
        <v>75</v>
      </c>
      <c r="G334" s="75">
        <v>1</v>
      </c>
      <c r="H334" s="75">
        <v>0</v>
      </c>
      <c r="I334" s="75">
        <v>1</v>
      </c>
      <c r="J334" s="75">
        <v>1</v>
      </c>
      <c r="K334" s="75">
        <v>1</v>
      </c>
      <c r="L334" s="75">
        <v>0</v>
      </c>
      <c r="M334" s="75">
        <v>0</v>
      </c>
      <c r="N334" s="75">
        <v>0</v>
      </c>
    </row>
    <row r="335" spans="1:14">
      <c r="A335" s="75" t="s">
        <v>456</v>
      </c>
      <c r="B335" s="75" t="s">
        <v>156</v>
      </c>
      <c r="C335" s="76">
        <v>39586</v>
      </c>
      <c r="D335" s="75" t="s">
        <v>99</v>
      </c>
      <c r="E335" s="77" t="s">
        <v>287</v>
      </c>
      <c r="F335" s="75">
        <v>90</v>
      </c>
      <c r="G335" s="75">
        <v>0</v>
      </c>
      <c r="H335" s="75">
        <v>0</v>
      </c>
      <c r="I335" s="75">
        <v>0</v>
      </c>
      <c r="J335" s="75">
        <v>0</v>
      </c>
      <c r="K335" s="75">
        <v>0</v>
      </c>
      <c r="L335" s="75">
        <v>1</v>
      </c>
      <c r="M335" s="75">
        <v>0</v>
      </c>
      <c r="N335" s="75">
        <v>0</v>
      </c>
    </row>
    <row r="336" spans="1:14">
      <c r="A336" s="75" t="s">
        <v>456</v>
      </c>
      <c r="B336" s="75" t="s">
        <v>156</v>
      </c>
      <c r="C336" s="76">
        <v>39586</v>
      </c>
      <c r="D336" s="75" t="s">
        <v>99</v>
      </c>
      <c r="E336" s="77" t="s">
        <v>287</v>
      </c>
      <c r="F336" s="75">
        <v>90</v>
      </c>
      <c r="G336" s="75">
        <v>0</v>
      </c>
      <c r="H336" s="75">
        <v>0</v>
      </c>
      <c r="I336" s="75">
        <v>0</v>
      </c>
      <c r="J336" s="75">
        <v>0</v>
      </c>
      <c r="K336" s="75">
        <v>0</v>
      </c>
      <c r="L336" s="75">
        <v>1</v>
      </c>
      <c r="M336" s="75">
        <v>0</v>
      </c>
      <c r="N336" s="75">
        <v>0</v>
      </c>
    </row>
    <row r="337" spans="1:14">
      <c r="A337" s="75" t="s">
        <v>456</v>
      </c>
      <c r="B337" s="75" t="s">
        <v>117</v>
      </c>
      <c r="C337" s="76">
        <v>39691</v>
      </c>
      <c r="D337" s="75" t="s">
        <v>99</v>
      </c>
      <c r="E337" s="77" t="s">
        <v>85</v>
      </c>
      <c r="F337" s="75">
        <v>80</v>
      </c>
      <c r="G337" s="75">
        <v>0</v>
      </c>
      <c r="H337" s="75">
        <v>0</v>
      </c>
      <c r="I337" s="75">
        <v>2</v>
      </c>
      <c r="J337" s="75">
        <v>0</v>
      </c>
      <c r="K337" s="75">
        <v>2</v>
      </c>
      <c r="L337" s="75">
        <v>2</v>
      </c>
      <c r="M337" s="75">
        <v>0</v>
      </c>
      <c r="N337" s="75">
        <v>0</v>
      </c>
    </row>
    <row r="338" spans="1:14">
      <c r="A338" s="75" t="s">
        <v>456</v>
      </c>
      <c r="B338" s="75" t="s">
        <v>164</v>
      </c>
      <c r="C338" s="76">
        <v>39705</v>
      </c>
      <c r="D338" s="75" t="s">
        <v>99</v>
      </c>
      <c r="E338" s="77" t="s">
        <v>289</v>
      </c>
      <c r="F338" s="75">
        <f>90-68</f>
        <v>22</v>
      </c>
      <c r="G338" s="75">
        <v>0</v>
      </c>
      <c r="H338" s="75">
        <v>0</v>
      </c>
      <c r="I338" s="75">
        <v>0</v>
      </c>
      <c r="J338" s="75">
        <v>0</v>
      </c>
      <c r="K338" s="75">
        <v>1</v>
      </c>
      <c r="L338" s="75">
        <v>0</v>
      </c>
      <c r="M338" s="75">
        <v>0</v>
      </c>
      <c r="N338" s="75">
        <v>0</v>
      </c>
    </row>
    <row r="339" spans="1:14">
      <c r="A339" s="75" t="s">
        <v>456</v>
      </c>
      <c r="B339" s="75" t="s">
        <v>538</v>
      </c>
      <c r="C339" s="76">
        <v>39708</v>
      </c>
      <c r="D339" s="75" t="s">
        <v>151</v>
      </c>
      <c r="E339" s="77" t="s">
        <v>19</v>
      </c>
      <c r="F339" s="75">
        <v>90</v>
      </c>
      <c r="G339" s="75">
        <v>0</v>
      </c>
      <c r="H339" s="75">
        <v>0</v>
      </c>
      <c r="I339" s="75">
        <v>4</v>
      </c>
      <c r="J339" s="75">
        <v>1</v>
      </c>
      <c r="K339" s="75">
        <v>1</v>
      </c>
      <c r="L339" s="75">
        <v>0</v>
      </c>
      <c r="M339" s="75">
        <v>0</v>
      </c>
      <c r="N339" s="75">
        <v>0</v>
      </c>
    </row>
    <row r="340" spans="1:14">
      <c r="A340" s="75" t="s">
        <v>456</v>
      </c>
      <c r="B340" s="75" t="s">
        <v>125</v>
      </c>
      <c r="C340" s="76">
        <v>39712</v>
      </c>
      <c r="D340" s="75" t="s">
        <v>99</v>
      </c>
      <c r="E340" s="77" t="s">
        <v>82</v>
      </c>
      <c r="F340" s="75">
        <v>69</v>
      </c>
      <c r="G340" s="75">
        <v>0</v>
      </c>
      <c r="H340" s="75">
        <v>0</v>
      </c>
      <c r="I340" s="75">
        <v>1</v>
      </c>
      <c r="J340" s="75">
        <v>0</v>
      </c>
      <c r="K340" s="75">
        <v>0</v>
      </c>
      <c r="L340" s="75">
        <v>1</v>
      </c>
      <c r="M340" s="75">
        <v>0</v>
      </c>
      <c r="N340" s="75">
        <v>0</v>
      </c>
    </row>
    <row r="341" spans="1:14">
      <c r="A341" s="75" t="s">
        <v>456</v>
      </c>
      <c r="B341" s="75" t="s">
        <v>536</v>
      </c>
      <c r="C341" s="76">
        <v>39715</v>
      </c>
      <c r="D341" s="75" t="s">
        <v>99</v>
      </c>
      <c r="E341" s="77" t="s">
        <v>537</v>
      </c>
      <c r="F341" s="75">
        <v>90</v>
      </c>
      <c r="G341" s="75">
        <v>2</v>
      </c>
      <c r="H341" s="75">
        <v>2</v>
      </c>
      <c r="I341" s="75">
        <v>3</v>
      </c>
      <c r="J341" s="75">
        <v>2</v>
      </c>
      <c r="K341" s="75">
        <v>2</v>
      </c>
      <c r="L341" s="75">
        <v>0</v>
      </c>
      <c r="M341" s="75">
        <v>0</v>
      </c>
      <c r="N341" s="75">
        <v>0</v>
      </c>
    </row>
    <row r="342" spans="1:14">
      <c r="A342" s="75" t="s">
        <v>456</v>
      </c>
      <c r="B342" s="75" t="s">
        <v>161</v>
      </c>
      <c r="C342" s="76">
        <v>39718</v>
      </c>
      <c r="D342" s="75" t="s">
        <v>99</v>
      </c>
      <c r="E342" s="77" t="s">
        <v>38</v>
      </c>
      <c r="F342" s="75">
        <v>58</v>
      </c>
      <c r="G342" s="75">
        <v>0</v>
      </c>
      <c r="H342" s="75">
        <v>0</v>
      </c>
      <c r="I342" s="75">
        <v>0</v>
      </c>
      <c r="J342" s="75">
        <v>0</v>
      </c>
      <c r="K342" s="75">
        <v>2</v>
      </c>
      <c r="L342" s="75">
        <v>2</v>
      </c>
      <c r="M342" s="75">
        <v>0</v>
      </c>
      <c r="N342" s="75">
        <v>0</v>
      </c>
    </row>
    <row r="343" spans="1:14">
      <c r="A343" s="75" t="s">
        <v>456</v>
      </c>
      <c r="B343" s="75" t="s">
        <v>535</v>
      </c>
      <c r="C343" s="76">
        <v>39721</v>
      </c>
      <c r="D343" s="75" t="s">
        <v>151</v>
      </c>
      <c r="E343" s="77" t="s">
        <v>38</v>
      </c>
      <c r="F343" s="75">
        <v>0</v>
      </c>
      <c r="G343" s="75"/>
      <c r="H343" s="75"/>
      <c r="I343" s="75"/>
      <c r="J343" s="75"/>
      <c r="K343" s="75"/>
      <c r="L343" s="75"/>
      <c r="M343" s="75"/>
      <c r="N343" s="75"/>
    </row>
    <row r="344" spans="1:14">
      <c r="A344" s="75" t="s">
        <v>456</v>
      </c>
      <c r="B344" s="75" t="s">
        <v>102</v>
      </c>
      <c r="C344" s="76">
        <v>39726</v>
      </c>
      <c r="D344" s="75" t="s">
        <v>99</v>
      </c>
      <c r="E344" s="77" t="s">
        <v>53</v>
      </c>
      <c r="F344" s="75">
        <v>90</v>
      </c>
      <c r="G344" s="75">
        <v>2</v>
      </c>
      <c r="H344" s="75">
        <v>0</v>
      </c>
      <c r="I344" s="75">
        <v>5</v>
      </c>
      <c r="J344" s="75">
        <v>2</v>
      </c>
      <c r="K344" s="75">
        <v>0</v>
      </c>
      <c r="L344" s="75">
        <v>1</v>
      </c>
      <c r="M344" s="75">
        <v>0</v>
      </c>
      <c r="N344" s="75">
        <v>0</v>
      </c>
    </row>
    <row r="345" spans="1:14">
      <c r="A345" s="75" t="s">
        <v>456</v>
      </c>
      <c r="B345" s="75" t="s">
        <v>139</v>
      </c>
      <c r="C345" s="76">
        <v>39739</v>
      </c>
      <c r="D345" s="75" t="s">
        <v>99</v>
      </c>
      <c r="E345" s="77" t="s">
        <v>38</v>
      </c>
      <c r="F345" s="75">
        <v>84</v>
      </c>
      <c r="G345" s="75">
        <v>0</v>
      </c>
      <c r="H345" s="75">
        <v>0</v>
      </c>
      <c r="I345" s="75">
        <v>1</v>
      </c>
      <c r="J345" s="75">
        <v>1</v>
      </c>
      <c r="K345" s="75">
        <v>2</v>
      </c>
      <c r="L345" s="75">
        <v>0</v>
      </c>
      <c r="M345" s="75">
        <v>0</v>
      </c>
      <c r="N345" s="75">
        <v>0</v>
      </c>
    </row>
    <row r="346" spans="1:14">
      <c r="A346" s="75" t="s">
        <v>456</v>
      </c>
      <c r="B346" s="75" t="s">
        <v>251</v>
      </c>
      <c r="C346" s="76">
        <v>39742</v>
      </c>
      <c r="D346" s="75" t="s">
        <v>151</v>
      </c>
      <c r="E346" s="77" t="s">
        <v>85</v>
      </c>
      <c r="F346" s="75">
        <v>90</v>
      </c>
      <c r="G346" s="75">
        <v>0</v>
      </c>
      <c r="H346" s="75">
        <v>0</v>
      </c>
      <c r="I346" s="75">
        <v>0</v>
      </c>
      <c r="J346" s="75">
        <v>0</v>
      </c>
      <c r="K346" s="75">
        <v>0</v>
      </c>
      <c r="L346" s="75">
        <v>2</v>
      </c>
      <c r="M346" s="75">
        <v>0</v>
      </c>
      <c r="N346" s="75">
        <v>0</v>
      </c>
    </row>
    <row r="347" spans="1:14">
      <c r="A347" s="75" t="s">
        <v>456</v>
      </c>
      <c r="B347" s="75" t="s">
        <v>123</v>
      </c>
      <c r="C347" s="76">
        <v>39747</v>
      </c>
      <c r="D347" s="75" t="s">
        <v>99</v>
      </c>
      <c r="E347" s="77" t="s">
        <v>115</v>
      </c>
      <c r="F347" s="75">
        <v>88</v>
      </c>
      <c r="G347" s="75">
        <v>0</v>
      </c>
      <c r="H347" s="75">
        <v>0</v>
      </c>
      <c r="I347" s="75">
        <v>1</v>
      </c>
      <c r="J347" s="75">
        <v>1</v>
      </c>
      <c r="K347" s="75">
        <v>0</v>
      </c>
      <c r="L347" s="75">
        <v>0</v>
      </c>
      <c r="M347" s="75">
        <v>0</v>
      </c>
      <c r="N347" s="75">
        <v>0</v>
      </c>
    </row>
    <row r="348" spans="1:14">
      <c r="A348" s="75" t="s">
        <v>456</v>
      </c>
      <c r="B348" s="75" t="s">
        <v>526</v>
      </c>
      <c r="C348" s="76">
        <v>39754</v>
      </c>
      <c r="D348" s="75" t="s">
        <v>99</v>
      </c>
      <c r="E348" s="77" t="s">
        <v>22</v>
      </c>
      <c r="F348" s="75">
        <v>90</v>
      </c>
      <c r="G348" s="75">
        <v>1</v>
      </c>
      <c r="H348" s="75">
        <v>0</v>
      </c>
      <c r="I348" s="75">
        <v>1</v>
      </c>
      <c r="J348" s="75">
        <v>1</v>
      </c>
      <c r="K348" s="75">
        <v>2</v>
      </c>
      <c r="L348" s="75">
        <v>2</v>
      </c>
      <c r="M348" s="75">
        <v>0</v>
      </c>
      <c r="N348" s="75">
        <v>0</v>
      </c>
    </row>
    <row r="349" spans="1:14">
      <c r="A349" s="75" t="s">
        <v>456</v>
      </c>
      <c r="B349" s="75" t="s">
        <v>233</v>
      </c>
      <c r="C349" s="76">
        <v>39757</v>
      </c>
      <c r="D349" s="75" t="s">
        <v>151</v>
      </c>
      <c r="E349" s="77" t="s">
        <v>135</v>
      </c>
      <c r="F349" s="75">
        <v>90</v>
      </c>
      <c r="G349" s="75">
        <v>0</v>
      </c>
      <c r="H349" s="75">
        <v>0</v>
      </c>
      <c r="I349" s="75">
        <v>0</v>
      </c>
      <c r="J349" s="75">
        <v>0</v>
      </c>
      <c r="K349" s="75">
        <v>2</v>
      </c>
      <c r="L349" s="75">
        <v>1</v>
      </c>
      <c r="M349" s="75">
        <v>0</v>
      </c>
      <c r="N349" s="75">
        <v>0</v>
      </c>
    </row>
    <row r="350" spans="1:14">
      <c r="A350" s="75" t="s">
        <v>456</v>
      </c>
      <c r="B350" s="75" t="s">
        <v>105</v>
      </c>
      <c r="C350" s="76">
        <v>39760</v>
      </c>
      <c r="D350" s="75" t="s">
        <v>99</v>
      </c>
      <c r="E350" s="77" t="s">
        <v>289</v>
      </c>
      <c r="F350" s="75">
        <v>0</v>
      </c>
      <c r="G350" s="75"/>
      <c r="H350" s="75"/>
      <c r="I350" s="75"/>
      <c r="J350" s="75"/>
      <c r="K350" s="75"/>
      <c r="L350" s="75"/>
      <c r="M350" s="75"/>
      <c r="N350" s="75"/>
    </row>
    <row r="351" spans="1:14">
      <c r="A351" s="75" t="s">
        <v>456</v>
      </c>
      <c r="B351" s="75" t="s">
        <v>533</v>
      </c>
      <c r="C351" s="76">
        <v>39763</v>
      </c>
      <c r="D351" s="75" t="s">
        <v>193</v>
      </c>
      <c r="E351" s="77" t="s">
        <v>534</v>
      </c>
      <c r="F351" s="75">
        <v>90</v>
      </c>
      <c r="G351" s="75">
        <v>3</v>
      </c>
      <c r="H351" s="75">
        <v>0</v>
      </c>
      <c r="I351" s="75">
        <v>0</v>
      </c>
      <c r="J351" s="75">
        <v>0</v>
      </c>
      <c r="K351" s="75">
        <v>0</v>
      </c>
      <c r="L351" s="75">
        <v>0</v>
      </c>
      <c r="M351" s="75">
        <v>0</v>
      </c>
      <c r="N351" s="75">
        <v>0</v>
      </c>
    </row>
    <row r="352" spans="1:14">
      <c r="A352" s="75" t="s">
        <v>456</v>
      </c>
      <c r="B352" s="75" t="s">
        <v>106</v>
      </c>
      <c r="C352" s="76">
        <v>39767</v>
      </c>
      <c r="D352" s="75" t="s">
        <v>99</v>
      </c>
      <c r="E352" s="77" t="s">
        <v>17</v>
      </c>
      <c r="F352" s="75">
        <v>90</v>
      </c>
      <c r="G352" s="75">
        <v>0</v>
      </c>
      <c r="H352" s="75">
        <v>0</v>
      </c>
      <c r="I352" s="75">
        <v>2</v>
      </c>
      <c r="J352" s="75">
        <v>2</v>
      </c>
      <c r="K352" s="75">
        <v>0</v>
      </c>
      <c r="L352" s="75">
        <v>1</v>
      </c>
      <c r="M352" s="75">
        <v>0</v>
      </c>
      <c r="N352" s="75">
        <v>0</v>
      </c>
    </row>
    <row r="353" spans="1:14">
      <c r="A353" s="75" t="s">
        <v>456</v>
      </c>
      <c r="B353" s="75" t="s">
        <v>205</v>
      </c>
      <c r="C353" s="76">
        <v>39774</v>
      </c>
      <c r="D353" s="75" t="s">
        <v>99</v>
      </c>
      <c r="E353" s="77" t="s">
        <v>31</v>
      </c>
      <c r="F353" s="75">
        <v>85</v>
      </c>
      <c r="G353" s="75">
        <v>0</v>
      </c>
      <c r="H353" s="75">
        <v>0</v>
      </c>
      <c r="I353" s="75">
        <v>5</v>
      </c>
      <c r="J353" s="75">
        <v>1</v>
      </c>
      <c r="K353" s="75">
        <v>0</v>
      </c>
      <c r="L353" s="75">
        <v>1</v>
      </c>
      <c r="M353" s="75">
        <v>0</v>
      </c>
      <c r="N353" s="75">
        <v>0</v>
      </c>
    </row>
    <row r="354" spans="1:14">
      <c r="A354" s="75" t="s">
        <v>456</v>
      </c>
      <c r="B354" s="75" t="s">
        <v>532</v>
      </c>
      <c r="C354" s="76">
        <v>39777</v>
      </c>
      <c r="D354" s="75" t="s">
        <v>151</v>
      </c>
      <c r="E354" s="77" t="s">
        <v>24</v>
      </c>
      <c r="F354" s="75">
        <v>85</v>
      </c>
      <c r="G354" s="75">
        <v>1</v>
      </c>
      <c r="H354" s="75">
        <v>0</v>
      </c>
      <c r="I354" s="75">
        <v>3</v>
      </c>
      <c r="J354" s="75">
        <v>2</v>
      </c>
      <c r="K354" s="75">
        <v>1</v>
      </c>
      <c r="L354" s="75">
        <v>1</v>
      </c>
      <c r="M354" s="75">
        <v>0</v>
      </c>
      <c r="N354" s="75">
        <v>0</v>
      </c>
    </row>
    <row r="355" spans="1:14">
      <c r="A355" s="75" t="s">
        <v>456</v>
      </c>
      <c r="B355" s="75" t="s">
        <v>159</v>
      </c>
      <c r="C355" s="76">
        <v>39781</v>
      </c>
      <c r="D355" s="75" t="s">
        <v>99</v>
      </c>
      <c r="E355" s="77" t="s">
        <v>74</v>
      </c>
      <c r="F355" s="75">
        <v>90</v>
      </c>
      <c r="G355" s="75">
        <v>0</v>
      </c>
      <c r="H355" s="75">
        <v>0</v>
      </c>
      <c r="I355" s="75">
        <v>3</v>
      </c>
      <c r="J355" s="75">
        <v>3</v>
      </c>
      <c r="K355" s="75">
        <v>0</v>
      </c>
      <c r="L355" s="75">
        <v>0</v>
      </c>
      <c r="M355" s="75">
        <v>0</v>
      </c>
      <c r="N355" s="75">
        <v>0</v>
      </c>
    </row>
    <row r="356" spans="1:14">
      <c r="A356" s="75" t="s">
        <v>456</v>
      </c>
      <c r="B356" s="75" t="s">
        <v>143</v>
      </c>
      <c r="C356" s="76">
        <v>39789</v>
      </c>
      <c r="D356" s="75" t="s">
        <v>99</v>
      </c>
      <c r="E356" s="77" t="s">
        <v>531</v>
      </c>
      <c r="F356" s="75">
        <v>90</v>
      </c>
      <c r="G356" s="75">
        <v>1</v>
      </c>
      <c r="H356" s="75">
        <v>0</v>
      </c>
      <c r="I356" s="75">
        <v>5</v>
      </c>
      <c r="J356" s="75">
        <v>3</v>
      </c>
      <c r="K356" s="75">
        <v>3</v>
      </c>
      <c r="L356" s="75">
        <v>1</v>
      </c>
      <c r="M356" s="75">
        <v>0</v>
      </c>
      <c r="N356" s="75">
        <v>0</v>
      </c>
    </row>
    <row r="357" spans="1:14">
      <c r="A357" s="75" t="s">
        <v>456</v>
      </c>
      <c r="B357" s="75" t="s">
        <v>530</v>
      </c>
      <c r="C357" s="76">
        <v>39792</v>
      </c>
      <c r="D357" s="75" t="s">
        <v>151</v>
      </c>
      <c r="E357" s="77" t="s">
        <v>59</v>
      </c>
      <c r="F357" s="75">
        <v>60</v>
      </c>
      <c r="G357" s="75">
        <v>2</v>
      </c>
      <c r="H357" s="75">
        <v>1</v>
      </c>
      <c r="I357" s="75">
        <v>2</v>
      </c>
      <c r="J357" s="75">
        <v>2</v>
      </c>
      <c r="K357" s="75">
        <v>2</v>
      </c>
      <c r="L357" s="75">
        <v>1</v>
      </c>
      <c r="M357" s="75">
        <v>0</v>
      </c>
      <c r="N357" s="75">
        <v>0</v>
      </c>
    </row>
    <row r="358" spans="1:14">
      <c r="A358" s="75" t="s">
        <v>456</v>
      </c>
      <c r="B358" s="75" t="s">
        <v>459</v>
      </c>
      <c r="C358" s="76">
        <v>39795</v>
      </c>
      <c r="D358" s="75" t="s">
        <v>99</v>
      </c>
      <c r="E358" s="77" t="s">
        <v>158</v>
      </c>
      <c r="F358" s="75">
        <v>90</v>
      </c>
      <c r="G358" s="75">
        <v>0</v>
      </c>
      <c r="H358" s="75">
        <v>0</v>
      </c>
      <c r="I358" s="75">
        <v>1</v>
      </c>
      <c r="J358" s="75">
        <v>0</v>
      </c>
      <c r="K358" s="75">
        <v>3</v>
      </c>
      <c r="L358" s="75">
        <v>3</v>
      </c>
      <c r="M358" s="75">
        <v>0</v>
      </c>
      <c r="N358" s="75">
        <v>0</v>
      </c>
    </row>
    <row r="359" spans="1:14">
      <c r="A359" s="75" t="s">
        <v>456</v>
      </c>
      <c r="B359" s="75" t="s">
        <v>138</v>
      </c>
      <c r="C359" s="76">
        <v>39802</v>
      </c>
      <c r="D359" s="75" t="s">
        <v>99</v>
      </c>
      <c r="E359" s="77" t="s">
        <v>31</v>
      </c>
      <c r="F359" s="75">
        <f>90-45</f>
        <v>45</v>
      </c>
      <c r="G359" s="75">
        <v>0</v>
      </c>
      <c r="H359" s="75">
        <v>0</v>
      </c>
      <c r="I359" s="75">
        <v>0</v>
      </c>
      <c r="J359" s="75">
        <v>0</v>
      </c>
      <c r="K359" s="75">
        <v>1</v>
      </c>
      <c r="L359" s="75">
        <v>2</v>
      </c>
      <c r="M359" s="75">
        <v>0</v>
      </c>
      <c r="N359" s="75">
        <v>0</v>
      </c>
    </row>
    <row r="360" spans="1:14">
      <c r="A360" s="75" t="s">
        <v>456</v>
      </c>
      <c r="B360" s="75" t="s">
        <v>108</v>
      </c>
      <c r="C360" s="76">
        <v>39817</v>
      </c>
      <c r="D360" s="75" t="s">
        <v>99</v>
      </c>
      <c r="E360" s="77" t="s">
        <v>31</v>
      </c>
      <c r="F360" s="75">
        <v>90</v>
      </c>
      <c r="G360" s="75">
        <v>0</v>
      </c>
      <c r="H360" s="75">
        <v>0</v>
      </c>
      <c r="I360" s="75">
        <v>1</v>
      </c>
      <c r="J360" s="75">
        <v>0</v>
      </c>
      <c r="K360" s="75">
        <v>3</v>
      </c>
      <c r="L360" s="75">
        <v>1</v>
      </c>
      <c r="M360" s="75">
        <v>0</v>
      </c>
      <c r="N360" s="75">
        <v>0</v>
      </c>
    </row>
    <row r="361" spans="1:14">
      <c r="A361" s="75" t="s">
        <v>456</v>
      </c>
      <c r="B361" s="75" t="s">
        <v>133</v>
      </c>
      <c r="C361" s="76">
        <v>39824</v>
      </c>
      <c r="D361" s="75" t="s">
        <v>99</v>
      </c>
      <c r="E361" s="77" t="s">
        <v>67</v>
      </c>
      <c r="F361" s="75">
        <v>72</v>
      </c>
      <c r="G361" s="75">
        <v>1</v>
      </c>
      <c r="H361" s="75">
        <v>0</v>
      </c>
      <c r="I361" s="75">
        <v>1</v>
      </c>
      <c r="J361" s="75">
        <v>1</v>
      </c>
      <c r="K361" s="75">
        <v>3</v>
      </c>
      <c r="L361" s="75">
        <v>2</v>
      </c>
      <c r="M361" s="75">
        <v>0</v>
      </c>
      <c r="N361" s="75">
        <v>0</v>
      </c>
    </row>
    <row r="362" spans="1:14">
      <c r="A362" s="75" t="s">
        <v>456</v>
      </c>
      <c r="B362" s="75" t="s">
        <v>141</v>
      </c>
      <c r="C362" s="76">
        <v>39831</v>
      </c>
      <c r="D362" s="75" t="s">
        <v>99</v>
      </c>
      <c r="E362" s="77" t="s">
        <v>26</v>
      </c>
      <c r="F362" s="75">
        <v>90</v>
      </c>
      <c r="G362" s="75">
        <v>0</v>
      </c>
      <c r="H362" s="75">
        <v>0</v>
      </c>
      <c r="I362" s="75">
        <v>1</v>
      </c>
      <c r="J362" s="75">
        <v>0</v>
      </c>
      <c r="K362" s="75">
        <v>0</v>
      </c>
      <c r="L362" s="75">
        <v>1</v>
      </c>
      <c r="M362" s="75">
        <v>0</v>
      </c>
      <c r="N362" s="75">
        <v>0</v>
      </c>
    </row>
    <row r="363" spans="1:14">
      <c r="A363" s="75" t="s">
        <v>456</v>
      </c>
      <c r="B363" s="75" t="s">
        <v>134</v>
      </c>
      <c r="C363" s="76">
        <v>39838</v>
      </c>
      <c r="D363" s="75" t="s">
        <v>99</v>
      </c>
      <c r="E363" s="77" t="s">
        <v>31</v>
      </c>
      <c r="F363" s="75">
        <v>71</v>
      </c>
      <c r="G363" s="75">
        <v>1</v>
      </c>
      <c r="H363" s="75">
        <v>0</v>
      </c>
      <c r="I363" s="75">
        <v>3</v>
      </c>
      <c r="J363" s="75">
        <v>2</v>
      </c>
      <c r="K363" s="75">
        <v>0</v>
      </c>
      <c r="L363" s="75">
        <v>0</v>
      </c>
      <c r="M363" s="75">
        <v>0</v>
      </c>
      <c r="N363" s="75">
        <v>0</v>
      </c>
    </row>
    <row r="364" spans="1:14">
      <c r="A364" s="75" t="s">
        <v>456</v>
      </c>
      <c r="B364" s="75" t="s">
        <v>152</v>
      </c>
      <c r="C364" s="76">
        <v>39844</v>
      </c>
      <c r="D364" s="75" t="s">
        <v>99</v>
      </c>
      <c r="E364" s="77" t="s">
        <v>82</v>
      </c>
      <c r="F364" s="75">
        <v>83</v>
      </c>
      <c r="G364" s="75">
        <v>1</v>
      </c>
      <c r="H364" s="75">
        <v>1</v>
      </c>
      <c r="I364" s="75">
        <v>1</v>
      </c>
      <c r="J364" s="75">
        <v>1</v>
      </c>
      <c r="K364" s="75">
        <v>0</v>
      </c>
      <c r="L364" s="75">
        <v>1</v>
      </c>
      <c r="M364" s="75">
        <v>0</v>
      </c>
      <c r="N364" s="75">
        <v>0</v>
      </c>
    </row>
    <row r="365" spans="1:14">
      <c r="A365" s="75" t="s">
        <v>456</v>
      </c>
      <c r="B365" s="75" t="s">
        <v>100</v>
      </c>
      <c r="C365" s="76">
        <v>39851</v>
      </c>
      <c r="D365" s="75" t="s">
        <v>99</v>
      </c>
      <c r="E365" s="77" t="s">
        <v>31</v>
      </c>
      <c r="F365" s="75">
        <v>90</v>
      </c>
      <c r="G365" s="75">
        <v>0</v>
      </c>
      <c r="H365" s="75">
        <v>1</v>
      </c>
      <c r="I365" s="75">
        <v>2</v>
      </c>
      <c r="J365" s="75">
        <v>0</v>
      </c>
      <c r="K365" s="75">
        <v>1</v>
      </c>
      <c r="L365" s="75">
        <v>4</v>
      </c>
      <c r="M365" s="75">
        <v>0</v>
      </c>
      <c r="N365" s="75">
        <v>0</v>
      </c>
    </row>
    <row r="366" spans="1:14">
      <c r="A366" s="75" t="s">
        <v>456</v>
      </c>
      <c r="B366" s="75" t="s">
        <v>529</v>
      </c>
      <c r="C366" s="76">
        <v>39859</v>
      </c>
      <c r="D366" s="75" t="s">
        <v>99</v>
      </c>
      <c r="E366" s="77" t="s">
        <v>95</v>
      </c>
      <c r="F366" s="75">
        <v>90</v>
      </c>
      <c r="G366" s="75">
        <v>2</v>
      </c>
      <c r="H366" s="75">
        <v>0</v>
      </c>
      <c r="I366" s="75">
        <v>4</v>
      </c>
      <c r="J366" s="75">
        <v>3</v>
      </c>
      <c r="K366" s="75">
        <v>0</v>
      </c>
      <c r="L366" s="75">
        <v>2</v>
      </c>
      <c r="M366" s="75">
        <v>0</v>
      </c>
      <c r="N366" s="75">
        <v>0</v>
      </c>
    </row>
    <row r="367" spans="1:14">
      <c r="A367" s="75" t="s">
        <v>456</v>
      </c>
      <c r="B367" s="75" t="s">
        <v>128</v>
      </c>
      <c r="C367" s="76">
        <v>39865</v>
      </c>
      <c r="D367" s="75" t="s">
        <v>99</v>
      </c>
      <c r="E367" s="77" t="s">
        <v>480</v>
      </c>
      <c r="F367" s="75">
        <v>45</v>
      </c>
      <c r="G367" s="75">
        <v>2</v>
      </c>
      <c r="H367" s="75">
        <v>1</v>
      </c>
      <c r="I367" s="75">
        <v>2</v>
      </c>
      <c r="J367" s="75">
        <v>2</v>
      </c>
      <c r="K367" s="75">
        <v>0</v>
      </c>
      <c r="L367" s="75">
        <v>0</v>
      </c>
      <c r="M367" s="75">
        <v>0</v>
      </c>
      <c r="N367" s="75">
        <v>0</v>
      </c>
    </row>
    <row r="368" spans="1:14">
      <c r="A368" s="75" t="s">
        <v>456</v>
      </c>
      <c r="B368" s="75" t="s">
        <v>199</v>
      </c>
      <c r="C368" s="76">
        <v>39869</v>
      </c>
      <c r="D368" s="75" t="s">
        <v>151</v>
      </c>
      <c r="E368" s="77" t="s">
        <v>64</v>
      </c>
      <c r="F368" s="75">
        <v>90</v>
      </c>
      <c r="G368" s="75">
        <v>0</v>
      </c>
      <c r="H368" s="75">
        <v>0</v>
      </c>
      <c r="I368" s="75">
        <v>2</v>
      </c>
      <c r="J368" s="75">
        <v>1</v>
      </c>
      <c r="K368" s="75">
        <v>3</v>
      </c>
      <c r="L368" s="75">
        <v>0</v>
      </c>
      <c r="M368" s="75">
        <v>0</v>
      </c>
      <c r="N368" s="75">
        <v>0</v>
      </c>
    </row>
    <row r="369" spans="1:14">
      <c r="A369" s="75" t="s">
        <v>456</v>
      </c>
      <c r="B369" s="75" t="s">
        <v>127</v>
      </c>
      <c r="C369" s="76">
        <v>39872</v>
      </c>
      <c r="D369" s="75" t="s">
        <v>99</v>
      </c>
      <c r="E369" s="77" t="s">
        <v>82</v>
      </c>
      <c r="F369" s="75">
        <v>90</v>
      </c>
      <c r="G369" s="75">
        <v>1</v>
      </c>
      <c r="H369" s="75">
        <v>0</v>
      </c>
      <c r="I369" s="75">
        <v>3</v>
      </c>
      <c r="J369" s="75">
        <v>1</v>
      </c>
      <c r="K369" s="75">
        <v>2</v>
      </c>
      <c r="L369" s="75">
        <v>0</v>
      </c>
      <c r="M369" s="75">
        <v>1</v>
      </c>
      <c r="N369" s="75">
        <v>0</v>
      </c>
    </row>
    <row r="370" spans="1:14">
      <c r="A370" s="75" t="s">
        <v>456</v>
      </c>
      <c r="B370" s="75" t="s">
        <v>120</v>
      </c>
      <c r="C370" s="76">
        <v>39879</v>
      </c>
      <c r="D370" s="75" t="s">
        <v>99</v>
      </c>
      <c r="E370" s="77" t="s">
        <v>22</v>
      </c>
      <c r="F370" s="75">
        <v>83</v>
      </c>
      <c r="G370" s="75">
        <v>0</v>
      </c>
      <c r="H370" s="75">
        <v>0</v>
      </c>
      <c r="I370" s="75">
        <v>2</v>
      </c>
      <c r="J370" s="75">
        <v>0</v>
      </c>
      <c r="K370" s="75">
        <v>2</v>
      </c>
      <c r="L370" s="75">
        <v>1</v>
      </c>
      <c r="M370" s="75">
        <v>0</v>
      </c>
      <c r="N370" s="75">
        <v>0</v>
      </c>
    </row>
    <row r="371" spans="1:14">
      <c r="A371" s="75" t="s">
        <v>456</v>
      </c>
      <c r="B371" s="75" t="s">
        <v>196</v>
      </c>
      <c r="C371" s="76">
        <v>39882</v>
      </c>
      <c r="D371" s="75" t="s">
        <v>151</v>
      </c>
      <c r="E371" s="77" t="s">
        <v>194</v>
      </c>
      <c r="F371" s="75">
        <v>90</v>
      </c>
      <c r="G371" s="75">
        <v>0</v>
      </c>
      <c r="H371" s="75">
        <v>0</v>
      </c>
      <c r="I371" s="75">
        <v>4</v>
      </c>
      <c r="J371" s="75">
        <v>1</v>
      </c>
      <c r="K371" s="75">
        <v>1</v>
      </c>
      <c r="L371" s="75">
        <v>0</v>
      </c>
      <c r="M371" s="75">
        <v>0</v>
      </c>
      <c r="N371" s="75">
        <v>0</v>
      </c>
    </row>
    <row r="372" spans="1:14">
      <c r="A372" s="75" t="s">
        <v>456</v>
      </c>
      <c r="B372" s="75" t="s">
        <v>144</v>
      </c>
      <c r="C372" s="76">
        <v>39886</v>
      </c>
      <c r="D372" s="75" t="s">
        <v>99</v>
      </c>
      <c r="E372" s="77" t="s">
        <v>370</v>
      </c>
      <c r="F372" s="75">
        <v>64</v>
      </c>
      <c r="G372" s="75">
        <v>0</v>
      </c>
      <c r="H372" s="75">
        <v>1</v>
      </c>
      <c r="I372" s="75">
        <v>0</v>
      </c>
      <c r="J372" s="75">
        <v>0</v>
      </c>
      <c r="K372" s="75">
        <v>1</v>
      </c>
      <c r="L372" s="75">
        <v>0</v>
      </c>
      <c r="M372" s="75">
        <v>0</v>
      </c>
      <c r="N372" s="75">
        <v>0</v>
      </c>
    </row>
    <row r="373" spans="1:14">
      <c r="A373" s="75" t="s">
        <v>456</v>
      </c>
      <c r="B373" s="75" t="s">
        <v>224</v>
      </c>
      <c r="C373" s="76">
        <v>39894</v>
      </c>
      <c r="D373" s="75" t="s">
        <v>99</v>
      </c>
      <c r="E373" s="77" t="s">
        <v>59</v>
      </c>
      <c r="F373" s="75">
        <v>90</v>
      </c>
      <c r="G373" s="75">
        <v>0</v>
      </c>
      <c r="H373" s="75">
        <v>0</v>
      </c>
      <c r="I373" s="75">
        <v>1</v>
      </c>
      <c r="J373" s="75">
        <v>0</v>
      </c>
      <c r="K373" s="75">
        <v>4</v>
      </c>
      <c r="L373" s="75">
        <v>0</v>
      </c>
      <c r="M373" s="75">
        <v>1</v>
      </c>
      <c r="N373" s="75">
        <v>0</v>
      </c>
    </row>
    <row r="374" spans="1:14">
      <c r="A374" s="75" t="s">
        <v>456</v>
      </c>
      <c r="B374" s="75" t="s">
        <v>147</v>
      </c>
      <c r="C374" s="76">
        <v>39907</v>
      </c>
      <c r="D374" s="75" t="s">
        <v>99</v>
      </c>
      <c r="E374" s="77" t="s">
        <v>24</v>
      </c>
      <c r="F374" s="75">
        <v>90</v>
      </c>
      <c r="G374" s="75">
        <v>0</v>
      </c>
      <c r="H374" s="75">
        <v>0</v>
      </c>
      <c r="I374" s="75">
        <v>0</v>
      </c>
      <c r="J374" s="75">
        <v>0</v>
      </c>
      <c r="K374" s="75">
        <v>2</v>
      </c>
      <c r="L374" s="75">
        <v>1</v>
      </c>
      <c r="M374" s="75">
        <v>1</v>
      </c>
      <c r="N374" s="75">
        <v>0</v>
      </c>
    </row>
    <row r="375" spans="1:14">
      <c r="A375" s="75" t="s">
        <v>456</v>
      </c>
      <c r="B375" s="75" t="s">
        <v>467</v>
      </c>
      <c r="C375" s="76">
        <v>39915</v>
      </c>
      <c r="D375" s="75" t="s">
        <v>99</v>
      </c>
      <c r="E375" s="77" t="s">
        <v>19</v>
      </c>
      <c r="F375" s="75">
        <v>90</v>
      </c>
      <c r="G375" s="75">
        <v>1</v>
      </c>
      <c r="H375" s="75">
        <v>0</v>
      </c>
      <c r="I375" s="75">
        <v>4</v>
      </c>
      <c r="J375" s="75">
        <v>1</v>
      </c>
      <c r="K375" s="75">
        <v>0</v>
      </c>
      <c r="L375" s="75">
        <v>0</v>
      </c>
      <c r="M375" s="75">
        <v>0</v>
      </c>
      <c r="N375" s="75">
        <v>0</v>
      </c>
    </row>
    <row r="376" spans="1:14">
      <c r="A376" s="75" t="s">
        <v>456</v>
      </c>
      <c r="B376" s="75" t="s">
        <v>195</v>
      </c>
      <c r="C376" s="76">
        <v>39921</v>
      </c>
      <c r="D376" s="75" t="s">
        <v>99</v>
      </c>
      <c r="E376" s="77" t="s">
        <v>24</v>
      </c>
      <c r="F376" s="75">
        <v>90</v>
      </c>
      <c r="G376" s="75">
        <v>0</v>
      </c>
      <c r="H376" s="75">
        <v>0</v>
      </c>
      <c r="I376" s="75">
        <v>1</v>
      </c>
      <c r="J376" s="75">
        <v>0</v>
      </c>
      <c r="K376" s="75">
        <v>0</v>
      </c>
      <c r="L376" s="75">
        <v>0</v>
      </c>
      <c r="M376" s="75">
        <v>0</v>
      </c>
      <c r="N376" s="75">
        <v>0</v>
      </c>
    </row>
    <row r="377" spans="1:14">
      <c r="A377" s="75" t="s">
        <v>456</v>
      </c>
      <c r="B377" s="75" t="s">
        <v>148</v>
      </c>
      <c r="C377" s="76">
        <v>39924</v>
      </c>
      <c r="D377" s="75" t="s">
        <v>99</v>
      </c>
      <c r="E377" s="77" t="s">
        <v>115</v>
      </c>
      <c r="F377" s="75">
        <v>90</v>
      </c>
      <c r="G377" s="75">
        <v>0</v>
      </c>
      <c r="H377" s="75">
        <v>1</v>
      </c>
      <c r="I377" s="75">
        <v>3</v>
      </c>
      <c r="J377" s="75">
        <v>0</v>
      </c>
      <c r="K377" s="75">
        <v>1</v>
      </c>
      <c r="L377" s="75">
        <v>2</v>
      </c>
      <c r="M377" s="75">
        <v>0</v>
      </c>
      <c r="N377" s="75">
        <v>0</v>
      </c>
    </row>
    <row r="378" spans="1:14">
      <c r="A378" s="75" t="s">
        <v>456</v>
      </c>
      <c r="B378" s="75" t="s">
        <v>122</v>
      </c>
      <c r="C378" s="76">
        <v>39929</v>
      </c>
      <c r="D378" s="75" t="s">
        <v>99</v>
      </c>
      <c r="E378" s="77" t="s">
        <v>382</v>
      </c>
      <c r="F378" s="75">
        <v>67</v>
      </c>
      <c r="G378" s="75">
        <v>3</v>
      </c>
      <c r="H378" s="75">
        <v>0</v>
      </c>
      <c r="I378" s="75">
        <v>4</v>
      </c>
      <c r="J378" s="75">
        <v>4</v>
      </c>
      <c r="K378" s="75">
        <v>2</v>
      </c>
      <c r="L378" s="75">
        <v>1</v>
      </c>
      <c r="M378" s="75">
        <v>0</v>
      </c>
      <c r="N378" s="75">
        <v>0</v>
      </c>
    </row>
    <row r="379" spans="1:14">
      <c r="A379" s="75" t="s">
        <v>456</v>
      </c>
      <c r="B379" s="75" t="s">
        <v>464</v>
      </c>
      <c r="C379" s="76">
        <v>39935</v>
      </c>
      <c r="D379" s="75" t="s">
        <v>99</v>
      </c>
      <c r="E379" s="77" t="s">
        <v>528</v>
      </c>
      <c r="F379" s="75">
        <v>90</v>
      </c>
      <c r="G379" s="75">
        <v>0</v>
      </c>
      <c r="H379" s="75">
        <v>0</v>
      </c>
      <c r="I379" s="75">
        <v>1</v>
      </c>
      <c r="J379" s="75">
        <v>0</v>
      </c>
      <c r="K379" s="75">
        <v>2</v>
      </c>
      <c r="L379" s="75">
        <v>1</v>
      </c>
      <c r="M379" s="75">
        <v>0</v>
      </c>
      <c r="N379" s="75">
        <v>0</v>
      </c>
    </row>
    <row r="380" spans="1:14">
      <c r="A380" s="75" t="s">
        <v>456</v>
      </c>
      <c r="B380" s="75" t="s">
        <v>119</v>
      </c>
      <c r="C380" s="76">
        <v>39942</v>
      </c>
      <c r="D380" s="75" t="s">
        <v>99</v>
      </c>
      <c r="E380" s="77" t="s">
        <v>29</v>
      </c>
      <c r="F380" s="75">
        <v>90</v>
      </c>
      <c r="G380" s="75">
        <v>0</v>
      </c>
      <c r="H380" s="75">
        <v>0</v>
      </c>
      <c r="I380" s="75">
        <v>0</v>
      </c>
      <c r="J380" s="75">
        <v>0</v>
      </c>
      <c r="K380" s="75">
        <v>1</v>
      </c>
      <c r="L380" s="75">
        <v>0</v>
      </c>
      <c r="M380" s="75">
        <v>0</v>
      </c>
      <c r="N380" s="75">
        <v>0</v>
      </c>
    </row>
    <row r="381" spans="1:14">
      <c r="A381" s="75" t="s">
        <v>456</v>
      </c>
      <c r="B381" s="75" t="s">
        <v>155</v>
      </c>
      <c r="C381" s="76">
        <v>39949</v>
      </c>
      <c r="D381" s="75" t="s">
        <v>99</v>
      </c>
      <c r="E381" s="77" t="s">
        <v>69</v>
      </c>
      <c r="F381" s="75">
        <v>90</v>
      </c>
      <c r="G381" s="75">
        <v>0</v>
      </c>
      <c r="H381" s="75">
        <v>0</v>
      </c>
      <c r="I381" s="75">
        <v>0</v>
      </c>
      <c r="J381" s="75">
        <v>0</v>
      </c>
      <c r="K381" s="75">
        <v>3</v>
      </c>
      <c r="L381" s="75">
        <v>3</v>
      </c>
      <c r="M381" s="75">
        <v>1</v>
      </c>
      <c r="N381" s="75">
        <v>0</v>
      </c>
    </row>
    <row r="382" spans="1:14">
      <c r="A382" s="75" t="s">
        <v>456</v>
      </c>
      <c r="B382" s="75" t="s">
        <v>114</v>
      </c>
      <c r="C382" s="76">
        <v>39957</v>
      </c>
      <c r="D382" s="75" t="s">
        <v>99</v>
      </c>
      <c r="E382" s="77" t="s">
        <v>425</v>
      </c>
      <c r="F382" s="75">
        <v>90</v>
      </c>
      <c r="G382" s="75">
        <v>0</v>
      </c>
      <c r="H382" s="75">
        <v>0</v>
      </c>
      <c r="I382" s="75">
        <v>1</v>
      </c>
      <c r="J382" s="75">
        <v>1</v>
      </c>
      <c r="K382" s="75">
        <v>0</v>
      </c>
      <c r="L382" s="75">
        <v>1</v>
      </c>
      <c r="M382" s="75">
        <v>0</v>
      </c>
      <c r="N382" s="75">
        <v>0</v>
      </c>
    </row>
    <row r="383" spans="1:14">
      <c r="A383" s="75" t="s">
        <v>456</v>
      </c>
      <c r="B383" s="75" t="s">
        <v>121</v>
      </c>
      <c r="C383" s="76">
        <v>39964</v>
      </c>
      <c r="D383" s="75" t="s">
        <v>99</v>
      </c>
      <c r="E383" s="77" t="s">
        <v>85</v>
      </c>
      <c r="F383" s="75">
        <v>90</v>
      </c>
      <c r="G383" s="75">
        <v>0</v>
      </c>
      <c r="H383" s="75">
        <v>0</v>
      </c>
      <c r="I383" s="75">
        <v>2</v>
      </c>
      <c r="J383" s="75">
        <v>0</v>
      </c>
      <c r="K383" s="75">
        <v>1</v>
      </c>
      <c r="L383" s="75">
        <v>1</v>
      </c>
      <c r="M383" s="75">
        <v>0</v>
      </c>
      <c r="N383" s="75">
        <v>0</v>
      </c>
    </row>
    <row r="384" spans="1:14">
      <c r="A384" s="75" t="s">
        <v>456</v>
      </c>
      <c r="B384" s="75" t="s">
        <v>134</v>
      </c>
      <c r="C384" s="76">
        <v>40054</v>
      </c>
      <c r="D384" s="75" t="s">
        <v>99</v>
      </c>
      <c r="E384" s="77" t="s">
        <v>115</v>
      </c>
      <c r="F384" s="75">
        <v>62</v>
      </c>
      <c r="G384" s="75">
        <v>1</v>
      </c>
      <c r="H384" s="75">
        <v>0</v>
      </c>
      <c r="I384" s="75">
        <v>3</v>
      </c>
      <c r="J384" s="75">
        <v>2</v>
      </c>
      <c r="K384" s="75">
        <v>1</v>
      </c>
      <c r="L384" s="75">
        <v>1</v>
      </c>
      <c r="M384" s="75">
        <v>0</v>
      </c>
      <c r="N384" s="75">
        <v>0</v>
      </c>
    </row>
    <row r="385" spans="1:14">
      <c r="A385" s="75" t="s">
        <v>456</v>
      </c>
      <c r="B385" s="75" t="s">
        <v>127</v>
      </c>
      <c r="C385" s="76">
        <v>40068</v>
      </c>
      <c r="D385" s="75" t="s">
        <v>99</v>
      </c>
      <c r="E385" s="77" t="s">
        <v>67</v>
      </c>
      <c r="F385" s="75">
        <f>90-74</f>
        <v>16</v>
      </c>
      <c r="G385" s="75">
        <v>0</v>
      </c>
      <c r="H385" s="75">
        <v>0</v>
      </c>
      <c r="I385" s="75">
        <v>1</v>
      </c>
      <c r="J385" s="75">
        <v>0</v>
      </c>
      <c r="K385" s="75">
        <v>0</v>
      </c>
      <c r="L385" s="75">
        <v>0</v>
      </c>
      <c r="M385" s="75">
        <v>0</v>
      </c>
      <c r="N385" s="75">
        <v>0</v>
      </c>
    </row>
    <row r="386" spans="1:14">
      <c r="A386" s="75" t="s">
        <v>456</v>
      </c>
      <c r="B386" s="75" t="s">
        <v>263</v>
      </c>
      <c r="C386" s="76">
        <v>40071</v>
      </c>
      <c r="D386" s="75" t="s">
        <v>151</v>
      </c>
      <c r="E386" s="77" t="s">
        <v>370</v>
      </c>
      <c r="F386" s="75">
        <v>90</v>
      </c>
      <c r="G386" s="75">
        <v>1</v>
      </c>
      <c r="H386" s="75">
        <v>1</v>
      </c>
      <c r="I386" s="75">
        <v>4</v>
      </c>
      <c r="J386" s="75">
        <v>1</v>
      </c>
      <c r="K386" s="75">
        <v>1</v>
      </c>
      <c r="L386" s="75">
        <v>4</v>
      </c>
      <c r="M386" s="75">
        <v>0</v>
      </c>
      <c r="N386" s="75">
        <v>0</v>
      </c>
    </row>
    <row r="387" spans="1:14">
      <c r="A387" s="75" t="s">
        <v>456</v>
      </c>
      <c r="B387" s="75" t="s">
        <v>542</v>
      </c>
      <c r="C387" s="76">
        <v>40076</v>
      </c>
      <c r="D387" s="75" t="s">
        <v>99</v>
      </c>
      <c r="E387" s="77" t="s">
        <v>35</v>
      </c>
      <c r="F387" s="75">
        <v>59</v>
      </c>
      <c r="G387" s="75">
        <v>0</v>
      </c>
      <c r="H387" s="75">
        <v>1</v>
      </c>
      <c r="I387" s="75">
        <v>3</v>
      </c>
      <c r="J387" s="75">
        <v>2</v>
      </c>
      <c r="K387" s="75">
        <v>1</v>
      </c>
      <c r="L387" s="75">
        <v>0</v>
      </c>
      <c r="M387" s="75">
        <v>0</v>
      </c>
      <c r="N387" s="75">
        <v>0</v>
      </c>
    </row>
    <row r="388" spans="1:14">
      <c r="A388" s="75" t="s">
        <v>456</v>
      </c>
      <c r="B388" s="75" t="s">
        <v>155</v>
      </c>
      <c r="C388" s="76">
        <v>40079</v>
      </c>
      <c r="D388" s="75" t="s">
        <v>99</v>
      </c>
      <c r="E388" s="77" t="s">
        <v>82</v>
      </c>
      <c r="F388" s="75">
        <f>90-64</f>
        <v>26</v>
      </c>
      <c r="G388" s="75">
        <v>0</v>
      </c>
      <c r="H388" s="75">
        <v>0</v>
      </c>
      <c r="I388" s="75">
        <v>1</v>
      </c>
      <c r="J388" s="75">
        <v>0</v>
      </c>
      <c r="K388" s="75">
        <v>0</v>
      </c>
      <c r="L388" s="75">
        <v>0</v>
      </c>
      <c r="M388" s="75">
        <v>0</v>
      </c>
      <c r="N388" s="75">
        <v>0</v>
      </c>
    </row>
    <row r="389" spans="1:14">
      <c r="A389" s="75" t="s">
        <v>456</v>
      </c>
      <c r="B389" s="75" t="s">
        <v>457</v>
      </c>
      <c r="C389" s="76">
        <v>40082</v>
      </c>
      <c r="D389" s="75" t="s">
        <v>99</v>
      </c>
      <c r="E389" s="77" t="s">
        <v>59</v>
      </c>
      <c r="F389" s="75">
        <v>90</v>
      </c>
      <c r="G389" s="75">
        <v>0</v>
      </c>
      <c r="H389" s="75">
        <v>0</v>
      </c>
      <c r="I389" s="75">
        <v>2</v>
      </c>
      <c r="J389" s="75">
        <v>1</v>
      </c>
      <c r="K389" s="75">
        <v>0</v>
      </c>
      <c r="L389" s="75">
        <v>2</v>
      </c>
      <c r="M389" s="75">
        <v>0</v>
      </c>
      <c r="N389" s="75">
        <v>0</v>
      </c>
    </row>
    <row r="390" spans="1:14">
      <c r="A390" s="75" t="s">
        <v>456</v>
      </c>
      <c r="B390" s="75" t="s">
        <v>43</v>
      </c>
      <c r="C390" s="76">
        <v>40086</v>
      </c>
      <c r="D390" s="75" t="s">
        <v>151</v>
      </c>
      <c r="E390" s="77" t="s">
        <v>59</v>
      </c>
      <c r="F390" s="75">
        <f>90-77</f>
        <v>13</v>
      </c>
      <c r="G390" s="75">
        <v>0</v>
      </c>
      <c r="H390" s="75">
        <v>0</v>
      </c>
      <c r="I390" s="75">
        <v>0</v>
      </c>
      <c r="J390" s="75">
        <v>0</v>
      </c>
      <c r="K390" s="75">
        <v>0</v>
      </c>
      <c r="L390" s="75">
        <v>0</v>
      </c>
      <c r="M390" s="75">
        <v>0</v>
      </c>
      <c r="N390" s="75">
        <v>0</v>
      </c>
    </row>
    <row r="391" spans="1:14">
      <c r="A391" s="75" t="s">
        <v>456</v>
      </c>
      <c r="B391" s="75" t="s">
        <v>122</v>
      </c>
      <c r="C391" s="76">
        <v>40090</v>
      </c>
      <c r="D391" s="75" t="s">
        <v>99</v>
      </c>
      <c r="E391" s="77" t="s">
        <v>85</v>
      </c>
      <c r="F391" s="75">
        <v>90</v>
      </c>
      <c r="G391" s="75">
        <v>0</v>
      </c>
      <c r="H391" s="75">
        <v>0</v>
      </c>
      <c r="I391" s="75">
        <v>2</v>
      </c>
      <c r="J391" s="75">
        <v>0</v>
      </c>
      <c r="K391" s="75">
        <v>1</v>
      </c>
      <c r="L391" s="75">
        <v>2</v>
      </c>
      <c r="M391" s="75">
        <v>0</v>
      </c>
      <c r="N391" s="75">
        <v>0</v>
      </c>
    </row>
    <row r="392" spans="1:14">
      <c r="A392" s="75" t="s">
        <v>456</v>
      </c>
      <c r="B392" s="75" t="s">
        <v>467</v>
      </c>
      <c r="C392" s="76">
        <v>40103</v>
      </c>
      <c r="D392" s="75" t="s">
        <v>99</v>
      </c>
      <c r="E392" s="77" t="s">
        <v>68</v>
      </c>
      <c r="F392" s="75">
        <v>81</v>
      </c>
      <c r="G392" s="75">
        <v>2</v>
      </c>
      <c r="H392" s="75">
        <v>0</v>
      </c>
      <c r="I392" s="75">
        <v>2</v>
      </c>
      <c r="J392" s="75">
        <v>2</v>
      </c>
      <c r="K392" s="75">
        <v>1</v>
      </c>
      <c r="L392" s="75">
        <v>1</v>
      </c>
      <c r="M392" s="75">
        <v>0</v>
      </c>
      <c r="N392" s="75">
        <v>0</v>
      </c>
    </row>
    <row r="393" spans="1:14">
      <c r="A393" s="75" t="s">
        <v>456</v>
      </c>
      <c r="B393" s="75" t="s">
        <v>162</v>
      </c>
      <c r="C393" s="76">
        <v>40107</v>
      </c>
      <c r="D393" s="75" t="s">
        <v>151</v>
      </c>
      <c r="E393" s="77" t="s">
        <v>231</v>
      </c>
      <c r="F393" s="75">
        <v>90</v>
      </c>
      <c r="G393" s="75">
        <v>1</v>
      </c>
      <c r="H393" s="75">
        <v>1</v>
      </c>
      <c r="I393" s="75">
        <v>3</v>
      </c>
      <c r="J393" s="75">
        <v>2</v>
      </c>
      <c r="K393" s="75">
        <v>3</v>
      </c>
      <c r="L393" s="75">
        <v>2</v>
      </c>
      <c r="M393" s="75">
        <v>1</v>
      </c>
      <c r="N393" s="75">
        <v>0</v>
      </c>
    </row>
    <row r="394" spans="1:14">
      <c r="A394" s="75" t="s">
        <v>456</v>
      </c>
      <c r="B394" s="75" t="s">
        <v>529</v>
      </c>
      <c r="C394" s="76">
        <v>40110</v>
      </c>
      <c r="D394" s="75" t="s">
        <v>99</v>
      </c>
      <c r="E394" s="77" t="s">
        <v>33</v>
      </c>
      <c r="F394" s="75">
        <v>90</v>
      </c>
      <c r="G394" s="75">
        <v>0</v>
      </c>
      <c r="H394" s="75">
        <v>0</v>
      </c>
      <c r="I394" s="75">
        <v>1</v>
      </c>
      <c r="J394" s="75">
        <v>0</v>
      </c>
      <c r="K394" s="75">
        <v>2</v>
      </c>
      <c r="L394" s="75">
        <v>3</v>
      </c>
      <c r="M394" s="75">
        <v>1</v>
      </c>
      <c r="N394" s="75">
        <v>0</v>
      </c>
    </row>
    <row r="395" spans="1:14">
      <c r="A395" s="75" t="s">
        <v>456</v>
      </c>
      <c r="B395" s="75" t="s">
        <v>148</v>
      </c>
      <c r="C395" s="76">
        <v>40117</v>
      </c>
      <c r="D395" s="75" t="s">
        <v>99</v>
      </c>
      <c r="E395" s="77" t="s">
        <v>19</v>
      </c>
      <c r="F395" s="75">
        <f>90-76</f>
        <v>14</v>
      </c>
      <c r="G395" s="75">
        <v>0</v>
      </c>
      <c r="H395" s="75">
        <v>0</v>
      </c>
      <c r="I395" s="75">
        <v>0</v>
      </c>
      <c r="J395" s="75">
        <v>0</v>
      </c>
      <c r="K395" s="75">
        <v>0</v>
      </c>
      <c r="L395" s="75">
        <v>0</v>
      </c>
      <c r="M395" s="75">
        <v>0</v>
      </c>
      <c r="N395" s="75">
        <v>0</v>
      </c>
    </row>
    <row r="396" spans="1:14">
      <c r="A396" s="75" t="s">
        <v>456</v>
      </c>
      <c r="B396" s="75" t="s">
        <v>163</v>
      </c>
      <c r="C396" s="76">
        <v>40120</v>
      </c>
      <c r="D396" s="75" t="s">
        <v>151</v>
      </c>
      <c r="E396" s="77" t="s">
        <v>22</v>
      </c>
      <c r="F396" s="75">
        <f>90-74</f>
        <v>16</v>
      </c>
      <c r="G396" s="75">
        <v>0</v>
      </c>
      <c r="H396" s="75">
        <v>0</v>
      </c>
      <c r="I396" s="75">
        <v>1</v>
      </c>
      <c r="J396" s="75">
        <v>1</v>
      </c>
      <c r="K396" s="75">
        <v>0</v>
      </c>
      <c r="L396" s="75">
        <v>2</v>
      </c>
      <c r="M396" s="75">
        <v>0</v>
      </c>
      <c r="N396" s="75">
        <v>0</v>
      </c>
    </row>
    <row r="397" spans="1:14">
      <c r="A397" s="75" t="s">
        <v>456</v>
      </c>
      <c r="B397" s="75" t="s">
        <v>139</v>
      </c>
      <c r="C397" s="76">
        <v>40124</v>
      </c>
      <c r="D397" s="75" t="s">
        <v>99</v>
      </c>
      <c r="E397" s="77" t="s">
        <v>79</v>
      </c>
      <c r="F397" s="75">
        <f>90-65</f>
        <v>25</v>
      </c>
      <c r="G397" s="75">
        <v>0</v>
      </c>
      <c r="H397" s="75">
        <v>0</v>
      </c>
      <c r="I397" s="75">
        <v>0</v>
      </c>
      <c r="J397" s="75">
        <v>0</v>
      </c>
      <c r="K397" s="75">
        <v>0</v>
      </c>
      <c r="L397" s="75">
        <v>2</v>
      </c>
      <c r="M397" s="75">
        <v>0</v>
      </c>
      <c r="N397" s="75">
        <v>0</v>
      </c>
    </row>
    <row r="398" spans="1:14">
      <c r="A398" s="75" t="s">
        <v>456</v>
      </c>
      <c r="B398" s="75" t="s">
        <v>100</v>
      </c>
      <c r="C398" s="76">
        <v>40138</v>
      </c>
      <c r="D398" s="75" t="s">
        <v>99</v>
      </c>
      <c r="E398" s="77" t="s">
        <v>31</v>
      </c>
      <c r="F398" s="75">
        <f>90-60</f>
        <v>30</v>
      </c>
      <c r="G398" s="75">
        <v>0</v>
      </c>
      <c r="H398" s="75">
        <v>0</v>
      </c>
      <c r="I398" s="75">
        <v>1</v>
      </c>
      <c r="J398" s="75">
        <v>0</v>
      </c>
      <c r="K398" s="75">
        <v>0</v>
      </c>
      <c r="L398" s="75">
        <v>0</v>
      </c>
      <c r="M398" s="75">
        <v>0</v>
      </c>
      <c r="N398" s="75">
        <v>0</v>
      </c>
    </row>
    <row r="399" spans="1:14">
      <c r="A399" s="75" t="s">
        <v>456</v>
      </c>
      <c r="B399" s="75" t="s">
        <v>267</v>
      </c>
      <c r="C399" s="76">
        <v>40142</v>
      </c>
      <c r="D399" s="75" t="s">
        <v>151</v>
      </c>
      <c r="E399" s="77" t="s">
        <v>31</v>
      </c>
      <c r="F399" s="75">
        <v>69</v>
      </c>
      <c r="G399" s="75">
        <v>0</v>
      </c>
      <c r="H399" s="75">
        <v>0</v>
      </c>
      <c r="I399" s="75">
        <v>1</v>
      </c>
      <c r="J399" s="75">
        <v>0</v>
      </c>
      <c r="K399" s="75">
        <v>1</v>
      </c>
      <c r="L399" s="75">
        <v>0</v>
      </c>
      <c r="M399" s="75">
        <v>0</v>
      </c>
      <c r="N399" s="75">
        <v>0</v>
      </c>
    </row>
    <row r="400" spans="1:14">
      <c r="A400" s="75" t="s">
        <v>456</v>
      </c>
      <c r="B400" s="75" t="s">
        <v>459</v>
      </c>
      <c r="C400" s="76">
        <v>40146</v>
      </c>
      <c r="D400" s="75" t="s">
        <v>99</v>
      </c>
      <c r="E400" s="77" t="s">
        <v>17</v>
      </c>
      <c r="F400" s="75">
        <f>90-73</f>
        <v>17</v>
      </c>
      <c r="G400" s="75">
        <v>0</v>
      </c>
      <c r="H400" s="75">
        <v>0</v>
      </c>
      <c r="I400" s="75">
        <v>1</v>
      </c>
      <c r="J400" s="75">
        <v>0</v>
      </c>
      <c r="K400" s="75">
        <v>0</v>
      </c>
      <c r="L400" s="75">
        <v>0</v>
      </c>
      <c r="M400" s="75">
        <v>0</v>
      </c>
      <c r="N400" s="75">
        <v>0</v>
      </c>
    </row>
    <row r="401" spans="1:14">
      <c r="A401" s="75" t="s">
        <v>456</v>
      </c>
      <c r="B401" s="75" t="s">
        <v>224</v>
      </c>
      <c r="C401" s="76">
        <v>40152</v>
      </c>
      <c r="D401" s="75" t="s">
        <v>99</v>
      </c>
      <c r="E401" s="77" t="s">
        <v>68</v>
      </c>
      <c r="F401" s="75">
        <v>0</v>
      </c>
      <c r="G401" s="75"/>
      <c r="H401" s="75"/>
      <c r="I401" s="75"/>
      <c r="J401" s="75"/>
      <c r="K401" s="75"/>
      <c r="L401" s="75"/>
      <c r="M401" s="75"/>
      <c r="N401" s="75"/>
    </row>
    <row r="402" spans="1:14">
      <c r="A402" s="75" t="s">
        <v>456</v>
      </c>
      <c r="B402" s="75" t="s">
        <v>20</v>
      </c>
      <c r="C402" s="76">
        <v>40155</v>
      </c>
      <c r="D402" s="75" t="s">
        <v>151</v>
      </c>
      <c r="E402" s="77" t="s">
        <v>107</v>
      </c>
      <c r="F402" s="75">
        <f>90-71</f>
        <v>19</v>
      </c>
      <c r="G402" s="75">
        <v>0</v>
      </c>
      <c r="H402" s="75">
        <v>0</v>
      </c>
      <c r="I402" s="75">
        <v>0</v>
      </c>
      <c r="J402" s="75">
        <v>0</v>
      </c>
      <c r="K402" s="75">
        <v>1</v>
      </c>
      <c r="L402" s="75">
        <v>0</v>
      </c>
      <c r="M402" s="75">
        <v>0</v>
      </c>
      <c r="N402" s="75">
        <v>0</v>
      </c>
    </row>
    <row r="403" spans="1:14">
      <c r="A403" s="75" t="s">
        <v>456</v>
      </c>
      <c r="B403" s="75" t="s">
        <v>119</v>
      </c>
      <c r="C403" s="76">
        <v>40159</v>
      </c>
      <c r="D403" s="75" t="s">
        <v>99</v>
      </c>
      <c r="E403" s="77" t="s">
        <v>79</v>
      </c>
      <c r="F403" s="75">
        <f>90-74</f>
        <v>16</v>
      </c>
      <c r="G403" s="75">
        <v>0</v>
      </c>
      <c r="H403" s="75">
        <v>0</v>
      </c>
      <c r="I403" s="75">
        <v>0</v>
      </c>
      <c r="J403" s="75">
        <v>0</v>
      </c>
      <c r="K403" s="75">
        <v>1</v>
      </c>
      <c r="L403" s="75">
        <v>0</v>
      </c>
      <c r="M403" s="75">
        <v>0</v>
      </c>
      <c r="N403" s="75">
        <v>0</v>
      </c>
    </row>
    <row r="404" spans="1:14">
      <c r="A404" s="75" t="s">
        <v>456</v>
      </c>
      <c r="B404" s="75" t="s">
        <v>124</v>
      </c>
      <c r="C404" s="76">
        <v>40166</v>
      </c>
      <c r="D404" s="75" t="s">
        <v>99</v>
      </c>
      <c r="E404" s="77" t="s">
        <v>374</v>
      </c>
      <c r="F404" s="75">
        <f>90-62</f>
        <v>28</v>
      </c>
      <c r="G404" s="75">
        <v>0</v>
      </c>
      <c r="H404" s="75">
        <v>0</v>
      </c>
      <c r="I404" s="75">
        <v>1</v>
      </c>
      <c r="J404" s="75">
        <v>0</v>
      </c>
      <c r="K404" s="75">
        <v>0</v>
      </c>
      <c r="L404" s="75">
        <v>0</v>
      </c>
      <c r="M404" s="75">
        <v>0</v>
      </c>
      <c r="N404" s="75">
        <v>0</v>
      </c>
    </row>
    <row r="405" spans="1:14">
      <c r="A405" s="75" t="s">
        <v>456</v>
      </c>
      <c r="B405" s="75" t="s">
        <v>121</v>
      </c>
      <c r="C405" s="76">
        <v>40181</v>
      </c>
      <c r="D405" s="75" t="s">
        <v>99</v>
      </c>
      <c r="E405" s="77" t="s">
        <v>33</v>
      </c>
      <c r="F405" s="75">
        <f>90-71</f>
        <v>19</v>
      </c>
      <c r="G405" s="75">
        <v>0</v>
      </c>
      <c r="H405" s="75">
        <v>0</v>
      </c>
      <c r="I405" s="75">
        <v>0</v>
      </c>
      <c r="J405" s="75">
        <v>0</v>
      </c>
      <c r="K405" s="75">
        <v>0</v>
      </c>
      <c r="L405" s="75">
        <v>0</v>
      </c>
      <c r="M405" s="75">
        <v>0</v>
      </c>
      <c r="N405" s="75">
        <v>0</v>
      </c>
    </row>
    <row r="406" spans="1:14">
      <c r="A406" s="75" t="s">
        <v>456</v>
      </c>
      <c r="B406" s="75" t="s">
        <v>114</v>
      </c>
      <c r="C406" s="76">
        <v>40188</v>
      </c>
      <c r="D406" s="75" t="s">
        <v>99</v>
      </c>
      <c r="E406" s="77" t="s">
        <v>19</v>
      </c>
      <c r="F406" s="75">
        <v>0</v>
      </c>
      <c r="G406" s="75"/>
      <c r="H406" s="75"/>
      <c r="I406" s="75"/>
      <c r="J406" s="75"/>
      <c r="K406" s="75"/>
      <c r="L406" s="75"/>
      <c r="M406" s="75"/>
      <c r="N406" s="75"/>
    </row>
    <row r="407" spans="1:14">
      <c r="A407" s="75" t="s">
        <v>456</v>
      </c>
      <c r="B407" s="75" t="s">
        <v>144</v>
      </c>
      <c r="C407" s="76">
        <v>40194</v>
      </c>
      <c r="D407" s="75" t="s">
        <v>99</v>
      </c>
      <c r="E407" s="77" t="s">
        <v>17</v>
      </c>
      <c r="F407" s="75">
        <f>90-76</f>
        <v>14</v>
      </c>
      <c r="G407" s="75">
        <v>0</v>
      </c>
      <c r="H407" s="75">
        <v>0</v>
      </c>
      <c r="I407" s="75">
        <v>2</v>
      </c>
      <c r="J407" s="75">
        <v>1</v>
      </c>
      <c r="K407" s="75">
        <v>0</v>
      </c>
      <c r="L407" s="75">
        <v>0</v>
      </c>
      <c r="M407" s="75">
        <v>0</v>
      </c>
      <c r="N407" s="75">
        <v>0</v>
      </c>
    </row>
    <row r="408" spans="1:14">
      <c r="A408" s="75" t="s">
        <v>456</v>
      </c>
      <c r="B408" s="75" t="s">
        <v>105</v>
      </c>
      <c r="C408" s="76">
        <v>40202</v>
      </c>
      <c r="D408" s="75" t="s">
        <v>99</v>
      </c>
      <c r="E408" s="77" t="s">
        <v>19</v>
      </c>
      <c r="F408" s="75">
        <f>90-79</f>
        <v>11</v>
      </c>
      <c r="G408" s="75">
        <v>0</v>
      </c>
      <c r="H408" s="75">
        <v>0</v>
      </c>
      <c r="I408" s="75">
        <v>0</v>
      </c>
      <c r="J408" s="75">
        <v>0</v>
      </c>
      <c r="K408" s="75">
        <v>1</v>
      </c>
      <c r="L408" s="75">
        <v>0</v>
      </c>
      <c r="M408" s="75">
        <v>0</v>
      </c>
      <c r="N408" s="75">
        <v>0</v>
      </c>
    </row>
    <row r="409" spans="1:14">
      <c r="A409" s="75" t="s">
        <v>456</v>
      </c>
      <c r="B409" s="75" t="s">
        <v>117</v>
      </c>
      <c r="C409" s="76">
        <v>40208</v>
      </c>
      <c r="D409" s="75" t="s">
        <v>99</v>
      </c>
      <c r="E409" s="77" t="s">
        <v>107</v>
      </c>
      <c r="F409" s="75">
        <v>78</v>
      </c>
      <c r="G409" s="75">
        <v>0</v>
      </c>
      <c r="H409" s="75">
        <v>0</v>
      </c>
      <c r="I409" s="75">
        <v>1</v>
      </c>
      <c r="J409" s="75">
        <v>1</v>
      </c>
      <c r="K409" s="75">
        <v>0</v>
      </c>
      <c r="L409" s="75">
        <v>1</v>
      </c>
      <c r="M409" s="75">
        <v>0</v>
      </c>
      <c r="N409" s="75">
        <v>0</v>
      </c>
    </row>
    <row r="410" spans="1:14">
      <c r="A410" s="75" t="s">
        <v>456</v>
      </c>
      <c r="B410" s="75" t="s">
        <v>102</v>
      </c>
      <c r="C410" s="76">
        <v>40215</v>
      </c>
      <c r="D410" s="75" t="s">
        <v>99</v>
      </c>
      <c r="E410" s="77" t="s">
        <v>59</v>
      </c>
      <c r="F410" s="75">
        <v>83</v>
      </c>
      <c r="G410" s="75">
        <v>0</v>
      </c>
      <c r="H410" s="75">
        <v>0</v>
      </c>
      <c r="I410" s="75">
        <v>4</v>
      </c>
      <c r="J410" s="75">
        <v>2</v>
      </c>
      <c r="K410" s="75">
        <v>0</v>
      </c>
      <c r="L410" s="75">
        <v>0</v>
      </c>
      <c r="M410" s="75">
        <v>0</v>
      </c>
      <c r="N410" s="75">
        <v>0</v>
      </c>
    </row>
    <row r="411" spans="1:14">
      <c r="A411" s="75" t="s">
        <v>456</v>
      </c>
      <c r="B411" s="75" t="s">
        <v>541</v>
      </c>
      <c r="C411" s="76">
        <v>40222</v>
      </c>
      <c r="D411" s="75" t="s">
        <v>99</v>
      </c>
      <c r="E411" s="77" t="s">
        <v>67</v>
      </c>
      <c r="F411" s="75">
        <f>90-66</f>
        <v>24</v>
      </c>
      <c r="G411" s="75">
        <v>0</v>
      </c>
      <c r="H411" s="75">
        <v>0</v>
      </c>
      <c r="I411" s="75">
        <v>1</v>
      </c>
      <c r="J411" s="75">
        <v>1</v>
      </c>
      <c r="K411" s="75">
        <v>1</v>
      </c>
      <c r="L411" s="75">
        <v>0</v>
      </c>
      <c r="M411" s="75">
        <v>0</v>
      </c>
      <c r="N411" s="75">
        <v>0</v>
      </c>
    </row>
    <row r="412" spans="1:14">
      <c r="A412" s="75" t="s">
        <v>456</v>
      </c>
      <c r="B412" s="75" t="s">
        <v>28</v>
      </c>
      <c r="C412" s="76">
        <v>40225</v>
      </c>
      <c r="D412" s="75" t="s">
        <v>151</v>
      </c>
      <c r="E412" s="77" t="s">
        <v>17</v>
      </c>
      <c r="F412" s="75">
        <v>0</v>
      </c>
      <c r="G412" s="75"/>
      <c r="H412" s="75"/>
      <c r="I412" s="75"/>
      <c r="J412" s="75"/>
      <c r="K412" s="75"/>
      <c r="L412" s="75"/>
      <c r="M412" s="75"/>
      <c r="N412" s="75"/>
    </row>
    <row r="413" spans="1:14">
      <c r="A413" s="75" t="s">
        <v>456</v>
      </c>
      <c r="B413" s="75" t="s">
        <v>108</v>
      </c>
      <c r="C413" s="76">
        <v>40230</v>
      </c>
      <c r="D413" s="75" t="s">
        <v>99</v>
      </c>
      <c r="E413" s="77" t="s">
        <v>540</v>
      </c>
      <c r="F413" s="75">
        <f>90-80</f>
        <v>10</v>
      </c>
      <c r="G413" s="75">
        <v>0</v>
      </c>
      <c r="H413" s="75">
        <v>0</v>
      </c>
      <c r="I413" s="75">
        <v>0</v>
      </c>
      <c r="J413" s="75">
        <v>0</v>
      </c>
      <c r="K413" s="75">
        <v>1</v>
      </c>
      <c r="L413" s="75">
        <v>0</v>
      </c>
      <c r="M413" s="75">
        <v>0</v>
      </c>
      <c r="N413" s="75">
        <v>0</v>
      </c>
    </row>
    <row r="414" spans="1:14">
      <c r="A414" s="75" t="s">
        <v>456</v>
      </c>
      <c r="B414" s="75" t="s">
        <v>460</v>
      </c>
      <c r="C414" s="76">
        <v>40236</v>
      </c>
      <c r="D414" s="75" t="s">
        <v>99</v>
      </c>
      <c r="E414" s="77" t="s">
        <v>191</v>
      </c>
      <c r="F414" s="75">
        <f>90-77</f>
        <v>13</v>
      </c>
      <c r="G414" s="75">
        <v>1</v>
      </c>
      <c r="H414" s="75">
        <v>0</v>
      </c>
      <c r="I414" s="75">
        <v>1</v>
      </c>
      <c r="J414" s="75">
        <v>1</v>
      </c>
      <c r="K414" s="75">
        <v>0</v>
      </c>
      <c r="L414" s="75">
        <v>0</v>
      </c>
      <c r="M414" s="75">
        <v>0</v>
      </c>
      <c r="N414" s="75">
        <v>0</v>
      </c>
    </row>
    <row r="415" spans="1:14">
      <c r="A415" s="75" t="s">
        <v>456</v>
      </c>
      <c r="B415" s="75" t="s">
        <v>143</v>
      </c>
      <c r="C415" s="76">
        <v>40243</v>
      </c>
      <c r="D415" s="75" t="s">
        <v>99</v>
      </c>
      <c r="E415" s="77" t="s">
        <v>115</v>
      </c>
      <c r="F415" s="75">
        <f>90-74</f>
        <v>16</v>
      </c>
      <c r="G415" s="75">
        <v>0</v>
      </c>
      <c r="H415" s="75">
        <v>0</v>
      </c>
      <c r="I415" s="75">
        <v>1</v>
      </c>
      <c r="J415" s="75">
        <v>0</v>
      </c>
      <c r="K415" s="75">
        <v>0</v>
      </c>
      <c r="L415" s="75">
        <v>0</v>
      </c>
      <c r="M415" s="75">
        <v>0</v>
      </c>
      <c r="N415" s="75">
        <v>0</v>
      </c>
    </row>
    <row r="416" spans="1:14">
      <c r="A416" s="75" t="s">
        <v>456</v>
      </c>
      <c r="B416" s="75" t="s">
        <v>52</v>
      </c>
      <c r="C416" s="76">
        <v>40247</v>
      </c>
      <c r="D416" s="75" t="s">
        <v>151</v>
      </c>
      <c r="E416" s="77" t="s">
        <v>389</v>
      </c>
      <c r="F416" s="75">
        <f>90-76</f>
        <v>14</v>
      </c>
      <c r="G416" s="75">
        <v>0</v>
      </c>
      <c r="H416" s="75">
        <v>0</v>
      </c>
      <c r="I416" s="75">
        <v>0</v>
      </c>
      <c r="J416" s="75">
        <v>0</v>
      </c>
      <c r="K416" s="75">
        <v>1</v>
      </c>
      <c r="L416" s="75">
        <v>0</v>
      </c>
      <c r="M416" s="75">
        <v>0</v>
      </c>
      <c r="N416" s="75">
        <v>0</v>
      </c>
    </row>
    <row r="417" spans="1:14">
      <c r="A417" s="75" t="s">
        <v>456</v>
      </c>
      <c r="B417" s="75" t="s">
        <v>106</v>
      </c>
      <c r="C417" s="76">
        <v>40251</v>
      </c>
      <c r="D417" s="75" t="s">
        <v>99</v>
      </c>
      <c r="E417" s="77" t="s">
        <v>154</v>
      </c>
      <c r="F417" s="75">
        <f>90-74</f>
        <v>16</v>
      </c>
      <c r="G417" s="75">
        <v>0</v>
      </c>
      <c r="H417" s="75">
        <v>0</v>
      </c>
      <c r="I417" s="75">
        <v>1</v>
      </c>
      <c r="J417" s="75">
        <v>1</v>
      </c>
      <c r="K417" s="75">
        <v>1</v>
      </c>
      <c r="L417" s="75">
        <v>0</v>
      </c>
      <c r="M417" s="75">
        <v>0</v>
      </c>
      <c r="N417" s="75">
        <v>0</v>
      </c>
    </row>
    <row r="418" spans="1:14">
      <c r="A418" s="75" t="s">
        <v>456</v>
      </c>
      <c r="B418" s="75" t="s">
        <v>536</v>
      </c>
      <c r="C418" s="76">
        <v>40257</v>
      </c>
      <c r="D418" s="75" t="s">
        <v>99</v>
      </c>
      <c r="E418" s="77" t="s">
        <v>26</v>
      </c>
      <c r="F418" s="75">
        <f>90-73</f>
        <v>17</v>
      </c>
      <c r="G418" s="75">
        <v>0</v>
      </c>
      <c r="H418" s="75">
        <v>0</v>
      </c>
      <c r="I418" s="75">
        <v>1</v>
      </c>
      <c r="J418" s="75">
        <v>1</v>
      </c>
      <c r="K418" s="75">
        <v>0</v>
      </c>
      <c r="L418" s="75">
        <v>0</v>
      </c>
      <c r="M418" s="75">
        <v>0</v>
      </c>
      <c r="N418" s="75">
        <v>0</v>
      </c>
    </row>
    <row r="419" spans="1:14">
      <c r="A419" s="75" t="s">
        <v>456</v>
      </c>
      <c r="B419" s="75" t="s">
        <v>159</v>
      </c>
      <c r="C419" s="76">
        <v>40262</v>
      </c>
      <c r="D419" s="75" t="s">
        <v>99</v>
      </c>
      <c r="E419" s="77" t="s">
        <v>382</v>
      </c>
      <c r="F419" s="75">
        <f>90-66</f>
        <v>24</v>
      </c>
      <c r="G419" s="75">
        <v>0</v>
      </c>
      <c r="H419" s="75">
        <v>0</v>
      </c>
      <c r="I419" s="75">
        <v>0</v>
      </c>
      <c r="J419" s="75">
        <v>0</v>
      </c>
      <c r="K419" s="75">
        <v>0</v>
      </c>
      <c r="L419" s="75">
        <v>1</v>
      </c>
      <c r="M419" s="75">
        <v>0</v>
      </c>
      <c r="N419" s="75">
        <v>0</v>
      </c>
    </row>
    <row r="420" spans="1:14">
      <c r="A420" s="75" t="s">
        <v>456</v>
      </c>
      <c r="B420" s="75" t="s">
        <v>120</v>
      </c>
      <c r="C420" s="76">
        <v>40265</v>
      </c>
      <c r="D420" s="75" t="s">
        <v>99</v>
      </c>
      <c r="E420" s="77" t="s">
        <v>115</v>
      </c>
      <c r="F420" s="75">
        <f>90-76</f>
        <v>14</v>
      </c>
      <c r="G420" s="75">
        <v>0</v>
      </c>
      <c r="H420" s="75">
        <v>0</v>
      </c>
      <c r="I420" s="75">
        <v>0</v>
      </c>
      <c r="J420" s="75">
        <v>0</v>
      </c>
      <c r="K420" s="75">
        <v>0</v>
      </c>
      <c r="L420" s="75">
        <v>0</v>
      </c>
      <c r="M420" s="75">
        <v>0</v>
      </c>
      <c r="N420" s="75">
        <v>0</v>
      </c>
    </row>
    <row r="421" spans="1:14">
      <c r="A421" s="75" t="s">
        <v>456</v>
      </c>
      <c r="B421" s="75" t="s">
        <v>125</v>
      </c>
      <c r="C421" s="76">
        <v>40272</v>
      </c>
      <c r="D421" s="75" t="s">
        <v>99</v>
      </c>
      <c r="E421" s="77" t="s">
        <v>82</v>
      </c>
      <c r="F421" s="75">
        <f>90-72</f>
        <v>18</v>
      </c>
      <c r="G421" s="75">
        <v>0</v>
      </c>
      <c r="H421" s="75">
        <v>0</v>
      </c>
      <c r="I421" s="75">
        <v>1</v>
      </c>
      <c r="J421" s="75">
        <v>0</v>
      </c>
      <c r="K421" s="75">
        <v>0</v>
      </c>
      <c r="L421" s="75">
        <v>1</v>
      </c>
      <c r="M421" s="75">
        <v>0</v>
      </c>
      <c r="N421" s="75">
        <v>0</v>
      </c>
    </row>
    <row r="422" spans="1:14">
      <c r="A422" s="75" t="s">
        <v>456</v>
      </c>
      <c r="B422" s="75" t="s">
        <v>464</v>
      </c>
      <c r="C422" s="76">
        <v>40278</v>
      </c>
      <c r="D422" s="75" t="s">
        <v>99</v>
      </c>
      <c r="E422" s="77" t="s">
        <v>135</v>
      </c>
      <c r="F422" s="75">
        <f>90-68</f>
        <v>22</v>
      </c>
      <c r="G422" s="75">
        <v>0</v>
      </c>
      <c r="H422" s="75">
        <v>0</v>
      </c>
      <c r="I422" s="75">
        <v>0</v>
      </c>
      <c r="J422" s="75">
        <v>0</v>
      </c>
      <c r="K422" s="75">
        <v>1</v>
      </c>
      <c r="L422" s="75">
        <v>0</v>
      </c>
      <c r="M422" s="75">
        <v>0</v>
      </c>
      <c r="N422" s="75">
        <v>0</v>
      </c>
    </row>
    <row r="423" spans="1:14">
      <c r="A423" s="75" t="s">
        <v>456</v>
      </c>
      <c r="B423" s="75" t="s">
        <v>98</v>
      </c>
      <c r="C423" s="76">
        <v>40292</v>
      </c>
      <c r="D423" s="75" t="s">
        <v>99</v>
      </c>
      <c r="E423" s="77" t="s">
        <v>38</v>
      </c>
      <c r="F423" s="75">
        <v>36</v>
      </c>
      <c r="G423" s="75">
        <v>1</v>
      </c>
      <c r="H423" s="75">
        <v>0</v>
      </c>
      <c r="I423" s="75">
        <v>2</v>
      </c>
      <c r="J423" s="75">
        <v>2</v>
      </c>
      <c r="K423" s="75">
        <v>2</v>
      </c>
      <c r="L423" s="75">
        <v>0</v>
      </c>
      <c r="M423" s="75">
        <v>0</v>
      </c>
      <c r="N423" s="75">
        <v>0</v>
      </c>
    </row>
    <row r="424" spans="1:14">
      <c r="A424" s="75" t="s">
        <v>543</v>
      </c>
      <c r="B424" s="75" t="s">
        <v>575</v>
      </c>
      <c r="C424" s="76">
        <v>40411</v>
      </c>
      <c r="D424" s="75" t="s">
        <v>547</v>
      </c>
      <c r="E424" s="77" t="s">
        <v>85</v>
      </c>
      <c r="F424" s="75">
        <v>62</v>
      </c>
      <c r="G424" s="75">
        <v>0</v>
      </c>
      <c r="H424" s="75">
        <v>0</v>
      </c>
      <c r="I424" s="75">
        <v>2</v>
      </c>
      <c r="J424" s="75">
        <v>0</v>
      </c>
      <c r="K424" s="75">
        <v>0</v>
      </c>
      <c r="L424" s="75">
        <v>1</v>
      </c>
      <c r="M424" s="75">
        <v>0</v>
      </c>
      <c r="N424" s="75">
        <v>0</v>
      </c>
    </row>
    <row r="425" spans="1:14">
      <c r="A425" s="75" t="s">
        <v>543</v>
      </c>
      <c r="B425" s="75" t="s">
        <v>574</v>
      </c>
      <c r="C425" s="76">
        <v>40418</v>
      </c>
      <c r="D425" s="75" t="s">
        <v>547</v>
      </c>
      <c r="E425" s="77" t="s">
        <v>40</v>
      </c>
      <c r="F425" s="75">
        <v>90</v>
      </c>
      <c r="G425" s="75">
        <v>0</v>
      </c>
      <c r="H425" s="75">
        <v>0</v>
      </c>
      <c r="I425" s="75">
        <v>0</v>
      </c>
      <c r="J425" s="75">
        <v>0</v>
      </c>
      <c r="K425" s="75">
        <v>2</v>
      </c>
      <c r="L425" s="75">
        <v>0</v>
      </c>
      <c r="M425" s="75">
        <v>0</v>
      </c>
      <c r="N425" s="75">
        <v>0</v>
      </c>
    </row>
    <row r="426" spans="1:14">
      <c r="A426" s="75" t="s">
        <v>543</v>
      </c>
      <c r="B426" s="75" t="s">
        <v>573</v>
      </c>
      <c r="C426" s="76">
        <v>40431</v>
      </c>
      <c r="D426" s="75" t="s">
        <v>547</v>
      </c>
      <c r="E426" s="77" t="s">
        <v>158</v>
      </c>
      <c r="F426" s="75">
        <v>90</v>
      </c>
      <c r="G426" s="75">
        <v>0</v>
      </c>
      <c r="H426" s="75">
        <v>0</v>
      </c>
      <c r="I426" s="75">
        <v>4</v>
      </c>
      <c r="J426" s="75">
        <v>1</v>
      </c>
      <c r="K426" s="75">
        <v>0</v>
      </c>
      <c r="L426" s="75">
        <v>0</v>
      </c>
      <c r="M426" s="75">
        <v>0</v>
      </c>
      <c r="N426" s="75">
        <v>0</v>
      </c>
    </row>
    <row r="427" spans="1:14">
      <c r="A427" s="75" t="s">
        <v>543</v>
      </c>
      <c r="B427" s="75" t="s">
        <v>28</v>
      </c>
      <c r="C427" s="76">
        <v>40435</v>
      </c>
      <c r="D427" s="75" t="s">
        <v>151</v>
      </c>
      <c r="E427" s="77" t="s">
        <v>17</v>
      </c>
      <c r="F427" s="75">
        <v>90</v>
      </c>
      <c r="G427" s="75">
        <v>0</v>
      </c>
      <c r="H427" s="75">
        <v>0</v>
      </c>
      <c r="I427" s="75">
        <v>1</v>
      </c>
      <c r="J427" s="75">
        <v>0</v>
      </c>
      <c r="K427" s="75">
        <v>1</v>
      </c>
      <c r="L427" s="75">
        <v>0</v>
      </c>
      <c r="M427" s="75">
        <v>0</v>
      </c>
      <c r="N427" s="75">
        <v>0</v>
      </c>
    </row>
    <row r="428" spans="1:14">
      <c r="A428" s="75" t="s">
        <v>543</v>
      </c>
      <c r="B428" s="75" t="s">
        <v>572</v>
      </c>
      <c r="C428" s="76">
        <v>40440</v>
      </c>
      <c r="D428" s="75" t="s">
        <v>547</v>
      </c>
      <c r="E428" s="77" t="s">
        <v>425</v>
      </c>
      <c r="F428" s="75">
        <v>90</v>
      </c>
      <c r="G428" s="75">
        <v>0</v>
      </c>
      <c r="H428" s="75">
        <v>0</v>
      </c>
      <c r="I428" s="75">
        <v>0</v>
      </c>
      <c r="J428" s="75">
        <v>0</v>
      </c>
      <c r="K428" s="75">
        <v>1</v>
      </c>
      <c r="L428" s="75">
        <v>0</v>
      </c>
      <c r="M428" s="75">
        <v>0</v>
      </c>
      <c r="N428" s="75">
        <v>0</v>
      </c>
    </row>
    <row r="429" spans="1:14">
      <c r="A429" s="75" t="s">
        <v>543</v>
      </c>
      <c r="B429" s="75" t="s">
        <v>571</v>
      </c>
      <c r="C429" s="76">
        <v>40443</v>
      </c>
      <c r="D429" s="75" t="s">
        <v>547</v>
      </c>
      <c r="E429" s="77" t="s">
        <v>38</v>
      </c>
      <c r="F429" s="75">
        <v>90</v>
      </c>
      <c r="G429" s="75">
        <v>0</v>
      </c>
      <c r="H429" s="75">
        <v>0</v>
      </c>
      <c r="I429" s="75">
        <v>0</v>
      </c>
      <c r="J429" s="75">
        <v>0</v>
      </c>
      <c r="K429" s="75">
        <v>2</v>
      </c>
      <c r="L429" s="75">
        <v>0</v>
      </c>
      <c r="M429" s="75">
        <v>0</v>
      </c>
      <c r="N429" s="75">
        <v>0</v>
      </c>
    </row>
    <row r="430" spans="1:14">
      <c r="A430" s="75" t="s">
        <v>543</v>
      </c>
      <c r="B430" s="75" t="s">
        <v>570</v>
      </c>
      <c r="C430" s="76">
        <v>40446</v>
      </c>
      <c r="D430" s="75" t="s">
        <v>547</v>
      </c>
      <c r="E430" s="77" t="s">
        <v>53</v>
      </c>
      <c r="F430" s="75">
        <v>90</v>
      </c>
      <c r="G430" s="75">
        <v>1</v>
      </c>
      <c r="H430" s="75">
        <v>0</v>
      </c>
      <c r="I430" s="75">
        <v>4</v>
      </c>
      <c r="J430" s="75">
        <v>1</v>
      </c>
      <c r="K430" s="75">
        <v>1</v>
      </c>
      <c r="L430" s="75">
        <v>1</v>
      </c>
      <c r="M430" s="75">
        <v>0</v>
      </c>
      <c r="N430" s="75">
        <v>0</v>
      </c>
    </row>
    <row r="431" spans="1:14">
      <c r="A431" s="75" t="s">
        <v>543</v>
      </c>
      <c r="B431" s="75" t="s">
        <v>172</v>
      </c>
      <c r="C431" s="76">
        <v>40450</v>
      </c>
      <c r="D431" s="75" t="s">
        <v>151</v>
      </c>
      <c r="E431" s="77" t="s">
        <v>19</v>
      </c>
      <c r="F431" s="75">
        <v>90</v>
      </c>
      <c r="G431" s="75">
        <v>0</v>
      </c>
      <c r="H431" s="75">
        <v>0</v>
      </c>
      <c r="I431" s="75">
        <v>1</v>
      </c>
      <c r="J431" s="75">
        <v>0</v>
      </c>
      <c r="K431" s="75">
        <v>0</v>
      </c>
      <c r="L431" s="75">
        <v>1</v>
      </c>
      <c r="M431" s="75">
        <v>0</v>
      </c>
      <c r="N431" s="75">
        <v>0</v>
      </c>
    </row>
    <row r="432" spans="1:14">
      <c r="A432" s="75" t="s">
        <v>543</v>
      </c>
      <c r="B432" s="75" t="s">
        <v>569</v>
      </c>
      <c r="C432" s="76">
        <v>40453</v>
      </c>
      <c r="D432" s="75" t="s">
        <v>547</v>
      </c>
      <c r="E432" s="77" t="s">
        <v>85</v>
      </c>
      <c r="F432" s="75">
        <v>53</v>
      </c>
      <c r="G432" s="75">
        <v>0</v>
      </c>
      <c r="H432" s="75">
        <v>0</v>
      </c>
      <c r="I432" s="75">
        <v>0</v>
      </c>
      <c r="J432" s="75">
        <v>0</v>
      </c>
      <c r="K432" s="75">
        <v>0</v>
      </c>
      <c r="L432" s="75">
        <v>0</v>
      </c>
      <c r="M432" s="75">
        <v>0</v>
      </c>
      <c r="N432" s="75">
        <v>0</v>
      </c>
    </row>
    <row r="433" spans="1:14">
      <c r="A433" s="75" t="s">
        <v>543</v>
      </c>
      <c r="B433" s="75" t="s">
        <v>220</v>
      </c>
      <c r="C433" s="76">
        <v>40467</v>
      </c>
      <c r="D433" s="75" t="s">
        <v>547</v>
      </c>
      <c r="E433" s="77" t="s">
        <v>53</v>
      </c>
      <c r="F433" s="75">
        <v>90</v>
      </c>
      <c r="G433" s="75">
        <v>0</v>
      </c>
      <c r="H433" s="75">
        <v>0</v>
      </c>
      <c r="I433" s="75">
        <v>5</v>
      </c>
      <c r="J433" s="75">
        <v>2</v>
      </c>
      <c r="K433" s="75">
        <v>0</v>
      </c>
      <c r="L433" s="75">
        <v>0</v>
      </c>
      <c r="M433" s="75">
        <v>0</v>
      </c>
      <c r="N433" s="75">
        <v>0</v>
      </c>
    </row>
    <row r="434" spans="1:14">
      <c r="A434" s="75" t="s">
        <v>543</v>
      </c>
      <c r="B434" s="75" t="s">
        <v>568</v>
      </c>
      <c r="C434" s="76">
        <v>40471</v>
      </c>
      <c r="D434" s="75" t="s">
        <v>151</v>
      </c>
      <c r="E434" s="77" t="s">
        <v>26</v>
      </c>
      <c r="F434" s="75">
        <v>90</v>
      </c>
      <c r="G434" s="75">
        <v>2</v>
      </c>
      <c r="H434" s="75">
        <v>0</v>
      </c>
      <c r="I434" s="75">
        <v>4</v>
      </c>
      <c r="J434" s="75">
        <v>4</v>
      </c>
      <c r="K434" s="75">
        <v>2</v>
      </c>
      <c r="L434" s="75">
        <v>1</v>
      </c>
      <c r="M434" s="75">
        <v>0</v>
      </c>
      <c r="N434" s="75">
        <v>0</v>
      </c>
    </row>
    <row r="435" spans="1:14">
      <c r="A435" s="75" t="s">
        <v>543</v>
      </c>
      <c r="B435" s="75" t="s">
        <v>567</v>
      </c>
      <c r="C435" s="76">
        <v>40474</v>
      </c>
      <c r="D435" s="75" t="s">
        <v>547</v>
      </c>
      <c r="E435" s="77" t="s">
        <v>33</v>
      </c>
      <c r="F435" s="75">
        <v>90</v>
      </c>
      <c r="G435" s="75">
        <v>0</v>
      </c>
      <c r="H435" s="75">
        <v>0</v>
      </c>
      <c r="I435" s="75">
        <v>1</v>
      </c>
      <c r="J435" s="75">
        <v>1</v>
      </c>
      <c r="K435" s="75">
        <v>0</v>
      </c>
      <c r="L435" s="75">
        <v>1</v>
      </c>
      <c r="M435" s="75">
        <v>0</v>
      </c>
      <c r="N435" s="75">
        <v>0</v>
      </c>
    </row>
    <row r="436" spans="1:14">
      <c r="A436" s="75" t="s">
        <v>543</v>
      </c>
      <c r="B436" s="75" t="s">
        <v>566</v>
      </c>
      <c r="C436" s="76">
        <v>40477</v>
      </c>
      <c r="D436" s="75" t="s">
        <v>545</v>
      </c>
      <c r="E436" s="77" t="s">
        <v>24</v>
      </c>
      <c r="F436" s="75">
        <v>0</v>
      </c>
      <c r="G436" s="75"/>
      <c r="H436" s="75"/>
      <c r="I436" s="75"/>
      <c r="J436" s="75"/>
      <c r="K436" s="75"/>
      <c r="L436" s="75"/>
      <c r="M436" s="75"/>
      <c r="N436" s="75"/>
    </row>
    <row r="437" spans="1:14">
      <c r="A437" s="75" t="s">
        <v>543</v>
      </c>
      <c r="B437" s="75" t="s">
        <v>479</v>
      </c>
      <c r="C437" s="76">
        <v>40481</v>
      </c>
      <c r="D437" s="75" t="s">
        <v>547</v>
      </c>
      <c r="E437" s="77" t="s">
        <v>64</v>
      </c>
      <c r="F437" s="75">
        <v>90</v>
      </c>
      <c r="G437" s="75">
        <v>0</v>
      </c>
      <c r="H437" s="75">
        <v>0</v>
      </c>
      <c r="I437" s="75">
        <v>0</v>
      </c>
      <c r="J437" s="75">
        <v>0</v>
      </c>
      <c r="K437" s="75">
        <v>0</v>
      </c>
      <c r="L437" s="75">
        <v>1</v>
      </c>
      <c r="M437" s="75">
        <v>0</v>
      </c>
      <c r="N437" s="75">
        <v>0</v>
      </c>
    </row>
    <row r="438" spans="1:14">
      <c r="A438" s="75" t="s">
        <v>543</v>
      </c>
      <c r="B438" s="75" t="s">
        <v>565</v>
      </c>
      <c r="C438" s="76">
        <v>40484</v>
      </c>
      <c r="D438" s="75" t="s">
        <v>151</v>
      </c>
      <c r="E438" s="77" t="s">
        <v>33</v>
      </c>
      <c r="F438" s="75">
        <v>90</v>
      </c>
      <c r="G438" s="75">
        <v>0</v>
      </c>
      <c r="H438" s="75">
        <v>0</v>
      </c>
      <c r="I438" s="75">
        <v>1</v>
      </c>
      <c r="J438" s="75">
        <v>1</v>
      </c>
      <c r="K438" s="75">
        <v>0</v>
      </c>
      <c r="L438" s="75">
        <v>2</v>
      </c>
      <c r="M438" s="75">
        <v>0</v>
      </c>
      <c r="N438" s="75">
        <v>0</v>
      </c>
    </row>
    <row r="439" spans="1:14">
      <c r="A439" s="75" t="s">
        <v>543</v>
      </c>
      <c r="B439" s="75" t="s">
        <v>564</v>
      </c>
      <c r="C439" s="76">
        <v>40487</v>
      </c>
      <c r="D439" s="75" t="s">
        <v>547</v>
      </c>
      <c r="E439" s="77" t="s">
        <v>59</v>
      </c>
      <c r="F439" s="75">
        <v>90</v>
      </c>
      <c r="G439" s="75">
        <v>2</v>
      </c>
      <c r="H439" s="75">
        <v>0</v>
      </c>
      <c r="I439" s="75">
        <v>5</v>
      </c>
      <c r="J439" s="75">
        <v>3</v>
      </c>
      <c r="K439" s="75">
        <v>2</v>
      </c>
      <c r="L439" s="75">
        <v>1</v>
      </c>
      <c r="M439" s="75">
        <v>0</v>
      </c>
      <c r="N439" s="75">
        <v>0</v>
      </c>
    </row>
    <row r="440" spans="1:14">
      <c r="A440" s="75" t="s">
        <v>543</v>
      </c>
      <c r="B440" s="75" t="s">
        <v>563</v>
      </c>
      <c r="C440" s="76">
        <v>40495</v>
      </c>
      <c r="D440" s="75" t="s">
        <v>547</v>
      </c>
      <c r="E440" s="77" t="s">
        <v>53</v>
      </c>
      <c r="F440" s="75">
        <v>90</v>
      </c>
      <c r="G440" s="75">
        <v>0</v>
      </c>
      <c r="H440" s="75">
        <v>0</v>
      </c>
      <c r="I440" s="75">
        <v>0</v>
      </c>
      <c r="J440" s="75">
        <v>0</v>
      </c>
      <c r="K440" s="75">
        <v>2</v>
      </c>
      <c r="L440" s="75">
        <v>1</v>
      </c>
      <c r="M440" s="75">
        <v>1</v>
      </c>
      <c r="N440" s="75">
        <v>0</v>
      </c>
    </row>
    <row r="441" spans="1:14">
      <c r="A441" s="75" t="s">
        <v>543</v>
      </c>
      <c r="B441" s="75" t="s">
        <v>177</v>
      </c>
      <c r="C441" s="76">
        <v>40502</v>
      </c>
      <c r="D441" s="75" t="s">
        <v>547</v>
      </c>
      <c r="E441" s="77" t="s">
        <v>51</v>
      </c>
      <c r="F441" s="75">
        <v>78</v>
      </c>
      <c r="G441" s="75">
        <v>3</v>
      </c>
      <c r="H441" s="75">
        <v>0</v>
      </c>
      <c r="I441" s="75">
        <v>4</v>
      </c>
      <c r="J441" s="75">
        <v>3</v>
      </c>
      <c r="K441" s="75">
        <v>1</v>
      </c>
      <c r="L441" s="75">
        <v>2</v>
      </c>
      <c r="M441" s="75">
        <v>0</v>
      </c>
      <c r="N441" s="75">
        <v>0</v>
      </c>
    </row>
    <row r="442" spans="1:14">
      <c r="A442" s="75" t="s">
        <v>543</v>
      </c>
      <c r="B442" s="75" t="s">
        <v>52</v>
      </c>
      <c r="C442" s="76">
        <v>40506</v>
      </c>
      <c r="D442" s="75" t="s">
        <v>151</v>
      </c>
      <c r="E442" s="77" t="s">
        <v>59</v>
      </c>
      <c r="F442" s="75">
        <v>90</v>
      </c>
      <c r="G442" s="75">
        <v>0</v>
      </c>
      <c r="H442" s="75">
        <v>0</v>
      </c>
      <c r="I442" s="75">
        <v>2</v>
      </c>
      <c r="J442" s="75">
        <v>1</v>
      </c>
      <c r="K442" s="75">
        <v>0</v>
      </c>
      <c r="L442" s="75">
        <v>1</v>
      </c>
      <c r="M442" s="75">
        <v>0</v>
      </c>
      <c r="N442" s="75">
        <v>0</v>
      </c>
    </row>
    <row r="443" spans="1:14">
      <c r="A443" s="75" t="s">
        <v>543</v>
      </c>
      <c r="B443" s="75" t="s">
        <v>562</v>
      </c>
      <c r="C443" s="76">
        <v>40509</v>
      </c>
      <c r="D443" s="75" t="s">
        <v>547</v>
      </c>
      <c r="E443" s="77" t="s">
        <v>418</v>
      </c>
      <c r="F443" s="75">
        <v>90</v>
      </c>
      <c r="G443" s="75">
        <v>0</v>
      </c>
      <c r="H443" s="75">
        <v>0</v>
      </c>
      <c r="I443" s="75">
        <v>1</v>
      </c>
      <c r="J443" s="75">
        <v>1</v>
      </c>
      <c r="K443" s="75">
        <v>0</v>
      </c>
      <c r="L443" s="75">
        <v>0</v>
      </c>
      <c r="M443" s="75">
        <v>0</v>
      </c>
      <c r="N443" s="75">
        <v>0</v>
      </c>
    </row>
    <row r="444" spans="1:14">
      <c r="A444" s="75" t="s">
        <v>543</v>
      </c>
      <c r="B444" s="75" t="s">
        <v>509</v>
      </c>
      <c r="C444" s="76">
        <v>40516</v>
      </c>
      <c r="D444" s="75" t="s">
        <v>547</v>
      </c>
      <c r="E444" s="77" t="s">
        <v>19</v>
      </c>
      <c r="F444" s="75">
        <v>59</v>
      </c>
      <c r="G444" s="75">
        <v>0</v>
      </c>
      <c r="H444" s="75">
        <v>0</v>
      </c>
      <c r="I444" s="75">
        <v>1</v>
      </c>
      <c r="J444" s="75">
        <v>0</v>
      </c>
      <c r="K444" s="75">
        <v>2</v>
      </c>
      <c r="L444" s="75">
        <v>0</v>
      </c>
      <c r="M444" s="75">
        <v>0</v>
      </c>
      <c r="N444" s="75">
        <v>0</v>
      </c>
    </row>
    <row r="445" spans="1:14">
      <c r="A445" s="75" t="s">
        <v>543</v>
      </c>
      <c r="B445" s="75" t="s">
        <v>173</v>
      </c>
      <c r="C445" s="76">
        <v>40519</v>
      </c>
      <c r="D445" s="75" t="s">
        <v>151</v>
      </c>
      <c r="E445" s="77" t="s">
        <v>38</v>
      </c>
      <c r="F445" s="75">
        <v>90</v>
      </c>
      <c r="G445" s="75">
        <v>0</v>
      </c>
      <c r="H445" s="75">
        <v>1</v>
      </c>
      <c r="I445" s="75">
        <v>0</v>
      </c>
      <c r="J445" s="75">
        <v>0</v>
      </c>
      <c r="K445" s="75">
        <v>3</v>
      </c>
      <c r="L445" s="75">
        <v>0</v>
      </c>
      <c r="M445" s="75">
        <v>0</v>
      </c>
      <c r="N445" s="75">
        <v>0</v>
      </c>
    </row>
    <row r="446" spans="1:14">
      <c r="A446" s="75" t="s">
        <v>543</v>
      </c>
      <c r="B446" s="75" t="s">
        <v>561</v>
      </c>
      <c r="C446" s="76">
        <v>40524</v>
      </c>
      <c r="D446" s="75" t="s">
        <v>547</v>
      </c>
      <c r="E446" s="77" t="s">
        <v>24</v>
      </c>
      <c r="F446" s="75">
        <v>90</v>
      </c>
      <c r="G446" s="75">
        <v>0</v>
      </c>
      <c r="H446" s="75">
        <v>1</v>
      </c>
      <c r="I446" s="75">
        <v>1</v>
      </c>
      <c r="J446" s="75">
        <v>0</v>
      </c>
      <c r="K446" s="75">
        <v>3</v>
      </c>
      <c r="L446" s="75">
        <v>2</v>
      </c>
      <c r="M446" s="75">
        <v>0</v>
      </c>
      <c r="N446" s="75">
        <v>0</v>
      </c>
    </row>
    <row r="447" spans="1:14">
      <c r="A447" s="75" t="s">
        <v>543</v>
      </c>
      <c r="B447" s="75" t="s">
        <v>560</v>
      </c>
      <c r="C447" s="76">
        <v>40530</v>
      </c>
      <c r="D447" s="75" t="s">
        <v>547</v>
      </c>
      <c r="E447" s="77" t="s">
        <v>59</v>
      </c>
      <c r="F447" s="75">
        <v>87</v>
      </c>
      <c r="G447" s="75">
        <v>3</v>
      </c>
      <c r="H447" s="75">
        <v>0</v>
      </c>
      <c r="I447" s="75">
        <v>6</v>
      </c>
      <c r="J447" s="75">
        <v>5</v>
      </c>
      <c r="K447" s="75">
        <v>0</v>
      </c>
      <c r="L447" s="75">
        <v>1</v>
      </c>
      <c r="M447" s="75">
        <v>0</v>
      </c>
      <c r="N447" s="75">
        <v>0</v>
      </c>
    </row>
    <row r="448" spans="1:14">
      <c r="A448" s="75" t="s">
        <v>543</v>
      </c>
      <c r="B448" s="75" t="s">
        <v>559</v>
      </c>
      <c r="C448" s="76">
        <v>40533</v>
      </c>
      <c r="D448" s="75" t="s">
        <v>545</v>
      </c>
      <c r="E448" s="77" t="s">
        <v>24</v>
      </c>
      <c r="F448" s="75">
        <v>90</v>
      </c>
      <c r="G448" s="75">
        <v>0</v>
      </c>
      <c r="H448" s="75">
        <v>1</v>
      </c>
      <c r="I448" s="75">
        <v>2</v>
      </c>
      <c r="J448" s="75">
        <v>0</v>
      </c>
      <c r="K448" s="75">
        <v>1</v>
      </c>
      <c r="L448" s="75">
        <v>2</v>
      </c>
      <c r="M448" s="75">
        <v>0</v>
      </c>
      <c r="N448" s="75">
        <v>0</v>
      </c>
    </row>
    <row r="449" spans="1:14">
      <c r="A449" s="75" t="s">
        <v>543</v>
      </c>
      <c r="B449" s="75" t="s">
        <v>558</v>
      </c>
      <c r="C449" s="76">
        <v>40558</v>
      </c>
      <c r="D449" s="75" t="s">
        <v>547</v>
      </c>
      <c r="E449" s="77" t="s">
        <v>64</v>
      </c>
      <c r="F449" s="75">
        <v>90</v>
      </c>
      <c r="G449" s="75">
        <v>0</v>
      </c>
      <c r="H449" s="75">
        <v>0</v>
      </c>
      <c r="I449" s="75">
        <v>0</v>
      </c>
      <c r="J449" s="75">
        <v>0</v>
      </c>
      <c r="K449" s="75">
        <v>5</v>
      </c>
      <c r="L449" s="75">
        <v>0</v>
      </c>
      <c r="M449" s="75">
        <v>0</v>
      </c>
      <c r="N449" s="75">
        <v>0</v>
      </c>
    </row>
    <row r="450" spans="1:14">
      <c r="A450" s="75" t="s">
        <v>543</v>
      </c>
      <c r="B450" s="75" t="s">
        <v>557</v>
      </c>
      <c r="C450" s="76">
        <v>40565</v>
      </c>
      <c r="D450" s="75" t="s">
        <v>547</v>
      </c>
      <c r="E450" s="77" t="s">
        <v>24</v>
      </c>
      <c r="F450" s="75">
        <v>90</v>
      </c>
      <c r="G450" s="75">
        <v>1</v>
      </c>
      <c r="H450" s="75">
        <v>0</v>
      </c>
      <c r="I450" s="75">
        <v>5</v>
      </c>
      <c r="J450" s="75">
        <v>3</v>
      </c>
      <c r="K450" s="75">
        <v>3</v>
      </c>
      <c r="L450" s="75">
        <v>1</v>
      </c>
      <c r="M450" s="75">
        <v>0</v>
      </c>
      <c r="N450" s="75">
        <v>0</v>
      </c>
    </row>
    <row r="451" spans="1:14">
      <c r="A451" s="75" t="s">
        <v>543</v>
      </c>
      <c r="B451" s="75" t="s">
        <v>552</v>
      </c>
      <c r="C451" s="76">
        <v>40568</v>
      </c>
      <c r="D451" s="75" t="s">
        <v>545</v>
      </c>
      <c r="E451" s="77" t="s">
        <v>115</v>
      </c>
      <c r="F451" s="75">
        <v>90</v>
      </c>
      <c r="G451" s="75">
        <v>0</v>
      </c>
      <c r="H451" s="75">
        <v>1</v>
      </c>
      <c r="I451" s="75">
        <v>4</v>
      </c>
      <c r="J451" s="75">
        <v>0</v>
      </c>
      <c r="K451" s="75">
        <v>2</v>
      </c>
      <c r="L451" s="75">
        <v>1</v>
      </c>
      <c r="M451" s="75">
        <v>0</v>
      </c>
      <c r="N451" s="75">
        <v>0</v>
      </c>
    </row>
    <row r="452" spans="1:14">
      <c r="A452" s="75" t="s">
        <v>543</v>
      </c>
      <c r="B452" s="75" t="s">
        <v>556</v>
      </c>
      <c r="C452" s="76">
        <v>40572</v>
      </c>
      <c r="D452" s="75" t="s">
        <v>547</v>
      </c>
      <c r="E452" s="77" t="s">
        <v>64</v>
      </c>
      <c r="F452" s="75">
        <v>90</v>
      </c>
      <c r="G452" s="75">
        <v>0</v>
      </c>
      <c r="H452" s="75">
        <v>0</v>
      </c>
      <c r="I452" s="75">
        <v>2</v>
      </c>
      <c r="J452" s="75">
        <v>1</v>
      </c>
      <c r="K452" s="75">
        <v>2</v>
      </c>
      <c r="L452" s="75">
        <v>2</v>
      </c>
      <c r="M452" s="75">
        <v>0</v>
      </c>
      <c r="N452" s="75">
        <v>0</v>
      </c>
    </row>
    <row r="453" spans="1:14">
      <c r="A453" s="75" t="s">
        <v>543</v>
      </c>
      <c r="B453" s="75" t="s">
        <v>555</v>
      </c>
      <c r="C453" s="76">
        <v>40578</v>
      </c>
      <c r="D453" s="75" t="s">
        <v>547</v>
      </c>
      <c r="E453" s="77" t="s">
        <v>33</v>
      </c>
      <c r="F453" s="75">
        <v>90</v>
      </c>
      <c r="G453" s="75">
        <v>0</v>
      </c>
      <c r="H453" s="75">
        <v>0</v>
      </c>
      <c r="I453" s="75">
        <v>1</v>
      </c>
      <c r="J453" s="75">
        <v>0</v>
      </c>
      <c r="K453" s="75">
        <v>2</v>
      </c>
      <c r="L453" s="75">
        <v>1</v>
      </c>
      <c r="M453" s="75">
        <v>0</v>
      </c>
      <c r="N453" s="75">
        <v>0</v>
      </c>
    </row>
    <row r="454" spans="1:14">
      <c r="A454" s="75" t="s">
        <v>543</v>
      </c>
      <c r="B454" s="75" t="s">
        <v>554</v>
      </c>
      <c r="C454" s="76">
        <v>40586</v>
      </c>
      <c r="D454" s="75" t="s">
        <v>547</v>
      </c>
      <c r="E454" s="77" t="s">
        <v>31</v>
      </c>
      <c r="F454" s="75">
        <v>90</v>
      </c>
      <c r="G454" s="75">
        <v>0</v>
      </c>
      <c r="H454" s="75">
        <v>1</v>
      </c>
      <c r="I454" s="75">
        <v>6</v>
      </c>
      <c r="J454" s="75">
        <v>2</v>
      </c>
      <c r="K454" s="75">
        <v>1</v>
      </c>
      <c r="L454" s="75">
        <v>4</v>
      </c>
      <c r="M454" s="75">
        <v>0</v>
      </c>
      <c r="N454" s="75">
        <v>0</v>
      </c>
    </row>
    <row r="455" spans="1:14">
      <c r="A455" s="75" t="s">
        <v>543</v>
      </c>
      <c r="B455" s="75" t="s">
        <v>119</v>
      </c>
      <c r="C455" s="76">
        <v>40589</v>
      </c>
      <c r="D455" s="75" t="s">
        <v>151</v>
      </c>
      <c r="E455" s="77" t="s">
        <v>22</v>
      </c>
      <c r="F455" s="75">
        <v>90</v>
      </c>
      <c r="G455" s="75">
        <v>1</v>
      </c>
      <c r="H455" s="75">
        <v>0</v>
      </c>
      <c r="I455" s="75">
        <v>3</v>
      </c>
      <c r="J455" s="75">
        <v>2</v>
      </c>
      <c r="K455" s="75">
        <v>3</v>
      </c>
      <c r="L455" s="75">
        <v>1</v>
      </c>
      <c r="M455" s="75">
        <v>0</v>
      </c>
      <c r="N455" s="75">
        <v>0</v>
      </c>
    </row>
    <row r="456" spans="1:14">
      <c r="A456" s="75" t="s">
        <v>543</v>
      </c>
      <c r="B456" s="75" t="s">
        <v>553</v>
      </c>
      <c r="C456" s="76">
        <v>40594</v>
      </c>
      <c r="D456" s="75" t="s">
        <v>547</v>
      </c>
      <c r="E456" s="77" t="s">
        <v>85</v>
      </c>
      <c r="F456" s="75">
        <v>90</v>
      </c>
      <c r="G456" s="75">
        <v>0</v>
      </c>
      <c r="H456" s="75">
        <v>0</v>
      </c>
      <c r="I456" s="75">
        <v>0</v>
      </c>
      <c r="J456" s="75">
        <v>0</v>
      </c>
      <c r="K456" s="75">
        <v>1</v>
      </c>
      <c r="L456" s="75">
        <v>0</v>
      </c>
      <c r="M456" s="75">
        <v>0</v>
      </c>
      <c r="N456" s="75">
        <v>0</v>
      </c>
    </row>
    <row r="457" spans="1:14">
      <c r="A457" s="75" t="s">
        <v>543</v>
      </c>
      <c r="B457" s="75" t="s">
        <v>552</v>
      </c>
      <c r="C457" s="76">
        <v>40600</v>
      </c>
      <c r="D457" s="75" t="s">
        <v>547</v>
      </c>
      <c r="E457" s="77" t="s">
        <v>22</v>
      </c>
      <c r="F457" s="75">
        <v>90</v>
      </c>
      <c r="G457" s="75">
        <v>1</v>
      </c>
      <c r="H457" s="75">
        <v>0</v>
      </c>
      <c r="I457" s="75">
        <v>6</v>
      </c>
      <c r="J457" s="75">
        <v>4</v>
      </c>
      <c r="K457" s="75">
        <v>0</v>
      </c>
      <c r="L457" s="75">
        <v>2</v>
      </c>
      <c r="M457" s="75">
        <v>0</v>
      </c>
      <c r="N457" s="75">
        <v>0</v>
      </c>
    </row>
    <row r="458" spans="1:14">
      <c r="A458" s="75" t="s">
        <v>543</v>
      </c>
      <c r="B458" s="75" t="s">
        <v>473</v>
      </c>
      <c r="C458" s="76">
        <v>40604</v>
      </c>
      <c r="D458" s="75" t="s">
        <v>545</v>
      </c>
      <c r="E458" s="77" t="s">
        <v>24</v>
      </c>
      <c r="F458" s="75">
        <v>90</v>
      </c>
      <c r="G458" s="75">
        <v>1</v>
      </c>
      <c r="H458" s="75">
        <v>0</v>
      </c>
      <c r="I458" s="75">
        <v>3</v>
      </c>
      <c r="J458" s="75">
        <v>1</v>
      </c>
      <c r="K458" s="75">
        <v>4</v>
      </c>
      <c r="L458" s="75">
        <v>3</v>
      </c>
      <c r="M458" s="75">
        <v>0</v>
      </c>
      <c r="N458" s="75">
        <v>0</v>
      </c>
    </row>
    <row r="459" spans="1:14">
      <c r="A459" s="75" t="s">
        <v>543</v>
      </c>
      <c r="B459" s="75" t="s">
        <v>226</v>
      </c>
      <c r="C459" s="76">
        <v>40607</v>
      </c>
      <c r="D459" s="75" t="s">
        <v>547</v>
      </c>
      <c r="E459" s="77" t="s">
        <v>17</v>
      </c>
      <c r="F459" s="75">
        <v>90</v>
      </c>
      <c r="G459" s="75">
        <v>0</v>
      </c>
      <c r="H459" s="75">
        <v>0</v>
      </c>
      <c r="I459" s="75">
        <v>5</v>
      </c>
      <c r="J459" s="75">
        <v>1</v>
      </c>
      <c r="K459" s="75">
        <v>2</v>
      </c>
      <c r="L459" s="75">
        <v>0</v>
      </c>
      <c r="M459" s="75">
        <v>0</v>
      </c>
      <c r="N459" s="75">
        <v>0</v>
      </c>
    </row>
    <row r="460" spans="1:14">
      <c r="A460" s="75" t="s">
        <v>543</v>
      </c>
      <c r="B460" s="75" t="s">
        <v>138</v>
      </c>
      <c r="C460" s="76">
        <v>40611</v>
      </c>
      <c r="D460" s="75" t="s">
        <v>151</v>
      </c>
      <c r="E460" s="77" t="s">
        <v>26</v>
      </c>
      <c r="F460" s="75">
        <v>90</v>
      </c>
      <c r="G460" s="75">
        <v>0</v>
      </c>
      <c r="H460" s="75">
        <v>0</v>
      </c>
      <c r="I460" s="75">
        <v>2</v>
      </c>
      <c r="J460" s="75">
        <v>0</v>
      </c>
      <c r="K460" s="75">
        <v>1</v>
      </c>
      <c r="L460" s="75">
        <v>4</v>
      </c>
      <c r="M460" s="75">
        <v>0</v>
      </c>
      <c r="N460" s="75">
        <v>0</v>
      </c>
    </row>
    <row r="461" spans="1:14">
      <c r="A461" s="75" t="s">
        <v>543</v>
      </c>
      <c r="B461" s="75" t="s">
        <v>551</v>
      </c>
      <c r="C461" s="76">
        <v>40614</v>
      </c>
      <c r="D461" s="75" t="s">
        <v>547</v>
      </c>
      <c r="E461" s="77" t="s">
        <v>63</v>
      </c>
      <c r="F461" s="75">
        <v>90</v>
      </c>
      <c r="G461" s="75">
        <v>0</v>
      </c>
      <c r="H461" s="75">
        <v>0</v>
      </c>
      <c r="I461" s="75">
        <v>0</v>
      </c>
      <c r="J461" s="75">
        <v>0</v>
      </c>
      <c r="K461" s="75">
        <v>0</v>
      </c>
      <c r="L461" s="75">
        <v>1</v>
      </c>
      <c r="M461" s="75">
        <v>0</v>
      </c>
      <c r="N461" s="75">
        <v>0</v>
      </c>
    </row>
    <row r="462" spans="1:14">
      <c r="A462" s="75" t="s">
        <v>543</v>
      </c>
      <c r="B462" s="75" t="s">
        <v>483</v>
      </c>
      <c r="C462" s="76">
        <v>40622</v>
      </c>
      <c r="D462" s="75" t="s">
        <v>547</v>
      </c>
      <c r="E462" s="77" t="s">
        <v>158</v>
      </c>
      <c r="F462" s="75">
        <v>90</v>
      </c>
      <c r="G462" s="75">
        <v>0</v>
      </c>
      <c r="H462" s="75">
        <v>0</v>
      </c>
      <c r="I462" s="75">
        <v>2</v>
      </c>
      <c r="J462" s="75">
        <v>2</v>
      </c>
      <c r="K462" s="75">
        <v>1</v>
      </c>
      <c r="L462" s="75">
        <v>0</v>
      </c>
      <c r="M462" s="75">
        <v>1</v>
      </c>
      <c r="N462" s="75">
        <v>0</v>
      </c>
    </row>
    <row r="463" spans="1:14">
      <c r="A463" s="75" t="s">
        <v>543</v>
      </c>
      <c r="B463" s="75" t="s">
        <v>550</v>
      </c>
      <c r="C463" s="76">
        <v>40634</v>
      </c>
      <c r="D463" s="75" t="s">
        <v>547</v>
      </c>
      <c r="E463" s="77" t="s">
        <v>82</v>
      </c>
      <c r="F463" s="75">
        <v>90</v>
      </c>
      <c r="G463" s="75">
        <v>1</v>
      </c>
      <c r="H463" s="75">
        <v>0</v>
      </c>
      <c r="I463" s="75">
        <v>4</v>
      </c>
      <c r="J463" s="75">
        <v>1</v>
      </c>
      <c r="K463" s="75">
        <v>0</v>
      </c>
      <c r="L463" s="75">
        <v>1</v>
      </c>
      <c r="M463" s="75">
        <v>0</v>
      </c>
      <c r="N463" s="75">
        <v>0</v>
      </c>
    </row>
    <row r="464" spans="1:14">
      <c r="A464" s="75" t="s">
        <v>543</v>
      </c>
      <c r="B464" s="75" t="s">
        <v>243</v>
      </c>
      <c r="C464" s="76">
        <v>40638</v>
      </c>
      <c r="D464" s="75" t="s">
        <v>151</v>
      </c>
      <c r="E464" s="77" t="s">
        <v>370</v>
      </c>
      <c r="F464" s="75">
        <v>87</v>
      </c>
      <c r="G464" s="75">
        <v>1</v>
      </c>
      <c r="H464" s="75">
        <v>0</v>
      </c>
      <c r="I464" s="75">
        <v>3</v>
      </c>
      <c r="J464" s="75">
        <v>2</v>
      </c>
      <c r="K464" s="75">
        <v>4</v>
      </c>
      <c r="L464" s="75">
        <v>0</v>
      </c>
      <c r="M464" s="75">
        <v>1</v>
      </c>
      <c r="N464" s="75">
        <v>0</v>
      </c>
    </row>
    <row r="465" spans="1:14">
      <c r="A465" s="75" t="s">
        <v>543</v>
      </c>
      <c r="B465" s="75" t="s">
        <v>250</v>
      </c>
      <c r="C465" s="76">
        <v>40642</v>
      </c>
      <c r="D465" s="75" t="s">
        <v>547</v>
      </c>
      <c r="E465" s="77" t="s">
        <v>31</v>
      </c>
      <c r="F465" s="75">
        <v>90</v>
      </c>
      <c r="G465" s="75">
        <v>0</v>
      </c>
      <c r="H465" s="75">
        <v>0</v>
      </c>
      <c r="I465" s="75">
        <v>1</v>
      </c>
      <c r="J465" s="75">
        <v>0</v>
      </c>
      <c r="K465" s="75">
        <v>3</v>
      </c>
      <c r="L465" s="75">
        <v>2</v>
      </c>
      <c r="M465" s="75">
        <v>0</v>
      </c>
      <c r="N465" s="75">
        <v>0</v>
      </c>
    </row>
    <row r="466" spans="1:14">
      <c r="A466" s="75" t="s">
        <v>543</v>
      </c>
      <c r="B466" s="75" t="s">
        <v>264</v>
      </c>
      <c r="C466" s="76">
        <v>40646</v>
      </c>
      <c r="D466" s="75" t="s">
        <v>151</v>
      </c>
      <c r="E466" s="77" t="s">
        <v>63</v>
      </c>
      <c r="F466" s="75">
        <v>90</v>
      </c>
      <c r="G466" s="75">
        <v>1</v>
      </c>
      <c r="H466" s="75">
        <v>1</v>
      </c>
      <c r="I466" s="75">
        <v>2</v>
      </c>
      <c r="J466" s="75">
        <v>2</v>
      </c>
      <c r="K466" s="75">
        <v>3</v>
      </c>
      <c r="L466" s="75">
        <v>2</v>
      </c>
      <c r="M466" s="75">
        <v>1</v>
      </c>
      <c r="N466" s="75">
        <v>0</v>
      </c>
    </row>
    <row r="467" spans="1:14">
      <c r="A467" s="75" t="s">
        <v>543</v>
      </c>
      <c r="B467" s="75" t="s">
        <v>181</v>
      </c>
      <c r="C467" s="76">
        <v>40649</v>
      </c>
      <c r="D467" s="75" t="s">
        <v>547</v>
      </c>
      <c r="E467" s="77" t="s">
        <v>22</v>
      </c>
      <c r="F467" s="75">
        <v>74</v>
      </c>
      <c r="G467" s="75">
        <v>0</v>
      </c>
      <c r="H467" s="75">
        <v>0</v>
      </c>
      <c r="I467" s="75">
        <v>3</v>
      </c>
      <c r="J467" s="75">
        <v>3</v>
      </c>
      <c r="K467" s="75">
        <v>0</v>
      </c>
      <c r="L467" s="75">
        <v>0</v>
      </c>
      <c r="M467" s="75">
        <v>0</v>
      </c>
      <c r="N467" s="75">
        <v>0</v>
      </c>
    </row>
    <row r="468" spans="1:14">
      <c r="A468" s="75" t="s">
        <v>543</v>
      </c>
      <c r="B468" s="75" t="s">
        <v>549</v>
      </c>
      <c r="C468" s="76">
        <v>40656</v>
      </c>
      <c r="D468" s="75" t="s">
        <v>547</v>
      </c>
      <c r="E468" s="77" t="s">
        <v>64</v>
      </c>
      <c r="F468" s="75">
        <v>90</v>
      </c>
      <c r="G468" s="75">
        <v>0</v>
      </c>
      <c r="H468" s="75">
        <v>0</v>
      </c>
      <c r="I468" s="75">
        <v>0</v>
      </c>
      <c r="J468" s="75">
        <v>0</v>
      </c>
      <c r="K468" s="75">
        <v>1</v>
      </c>
      <c r="L468" s="75">
        <v>1</v>
      </c>
      <c r="M468" s="75">
        <v>0</v>
      </c>
      <c r="N468" s="75">
        <v>0</v>
      </c>
    </row>
    <row r="469" spans="1:14">
      <c r="A469" s="75" t="s">
        <v>543</v>
      </c>
      <c r="B469" s="75" t="s">
        <v>284</v>
      </c>
      <c r="C469" s="76">
        <v>40659</v>
      </c>
      <c r="D469" s="75" t="s">
        <v>151</v>
      </c>
      <c r="E469" s="77" t="s">
        <v>135</v>
      </c>
      <c r="F469" s="75">
        <v>90</v>
      </c>
      <c r="G469" s="75">
        <v>0</v>
      </c>
      <c r="H469" s="75">
        <v>0</v>
      </c>
      <c r="I469" s="75">
        <v>0</v>
      </c>
      <c r="J469" s="75">
        <v>0</v>
      </c>
      <c r="K469" s="75">
        <v>1</v>
      </c>
      <c r="L469" s="75">
        <v>2</v>
      </c>
      <c r="M469" s="75">
        <v>0</v>
      </c>
      <c r="N469" s="75">
        <v>0</v>
      </c>
    </row>
    <row r="470" spans="1:14">
      <c r="A470" s="75" t="s">
        <v>543</v>
      </c>
      <c r="B470" s="75" t="s">
        <v>473</v>
      </c>
      <c r="C470" s="76">
        <v>40663</v>
      </c>
      <c r="D470" s="75" t="s">
        <v>547</v>
      </c>
      <c r="E470" s="77" t="s">
        <v>430</v>
      </c>
      <c r="F470" s="75">
        <v>45</v>
      </c>
      <c r="G470" s="75">
        <v>0</v>
      </c>
      <c r="H470" s="75">
        <v>0</v>
      </c>
      <c r="I470" s="75">
        <v>0</v>
      </c>
      <c r="J470" s="75">
        <v>0</v>
      </c>
      <c r="K470" s="75">
        <v>0</v>
      </c>
      <c r="L470" s="75">
        <v>0</v>
      </c>
      <c r="M470" s="75">
        <v>0</v>
      </c>
      <c r="N470" s="75">
        <v>0</v>
      </c>
    </row>
    <row r="471" spans="1:14">
      <c r="A471" s="75" t="s">
        <v>543</v>
      </c>
      <c r="B471" s="75" t="s">
        <v>281</v>
      </c>
      <c r="C471" s="76">
        <v>40667</v>
      </c>
      <c r="D471" s="75" t="s">
        <v>151</v>
      </c>
      <c r="E471" s="77" t="s">
        <v>430</v>
      </c>
      <c r="F471" s="75">
        <v>90</v>
      </c>
      <c r="G471" s="75">
        <v>0</v>
      </c>
      <c r="H471" s="75">
        <v>0</v>
      </c>
      <c r="I471" s="75">
        <v>1</v>
      </c>
      <c r="J471" s="75">
        <v>1</v>
      </c>
      <c r="K471" s="75">
        <v>1</v>
      </c>
      <c r="L471" s="75">
        <v>1</v>
      </c>
      <c r="M471" s="75">
        <v>0</v>
      </c>
      <c r="N471" s="75">
        <v>0</v>
      </c>
    </row>
    <row r="472" spans="1:14">
      <c r="A472" s="75" t="s">
        <v>543</v>
      </c>
      <c r="B472" s="75" t="s">
        <v>548</v>
      </c>
      <c r="C472" s="76">
        <v>40670</v>
      </c>
      <c r="D472" s="75" t="s">
        <v>547</v>
      </c>
      <c r="E472" s="77" t="s">
        <v>425</v>
      </c>
      <c r="F472" s="75">
        <v>90</v>
      </c>
      <c r="G472" s="75">
        <v>0</v>
      </c>
      <c r="H472" s="75">
        <v>1</v>
      </c>
      <c r="I472" s="75">
        <v>3</v>
      </c>
      <c r="J472" s="75">
        <v>1</v>
      </c>
      <c r="K472" s="75">
        <v>0</v>
      </c>
      <c r="L472" s="75">
        <v>1</v>
      </c>
      <c r="M472" s="75">
        <v>0</v>
      </c>
      <c r="N472" s="75">
        <v>0</v>
      </c>
    </row>
    <row r="473" spans="1:14">
      <c r="A473" s="75" t="s">
        <v>543</v>
      </c>
      <c r="B473" s="75" t="s">
        <v>546</v>
      </c>
      <c r="C473" s="76">
        <v>40677</v>
      </c>
      <c r="D473" s="75" t="s">
        <v>547</v>
      </c>
      <c r="E473" s="77" t="s">
        <v>85</v>
      </c>
      <c r="F473" s="75">
        <v>90</v>
      </c>
      <c r="G473" s="75">
        <v>1</v>
      </c>
      <c r="H473" s="75">
        <v>0</v>
      </c>
      <c r="I473" s="75">
        <v>5</v>
      </c>
      <c r="J473" s="75">
        <v>2</v>
      </c>
      <c r="K473" s="75">
        <v>1</v>
      </c>
      <c r="L473" s="75">
        <v>2</v>
      </c>
      <c r="M473" s="75">
        <v>0</v>
      </c>
      <c r="N473" s="75">
        <v>0</v>
      </c>
    </row>
    <row r="474" spans="1:14">
      <c r="A474" s="75" t="s">
        <v>543</v>
      </c>
      <c r="B474" s="75" t="s">
        <v>544</v>
      </c>
      <c r="C474" s="76">
        <v>40684</v>
      </c>
      <c r="D474" s="75" t="s">
        <v>545</v>
      </c>
      <c r="E474" s="77" t="s">
        <v>277</v>
      </c>
      <c r="F474" s="75">
        <v>90</v>
      </c>
      <c r="G474" s="75">
        <v>0</v>
      </c>
      <c r="H474" s="75">
        <v>0</v>
      </c>
      <c r="I474" s="75">
        <v>0</v>
      </c>
      <c r="J474" s="75">
        <v>0</v>
      </c>
      <c r="K474" s="75">
        <v>2</v>
      </c>
      <c r="L474" s="75">
        <v>1</v>
      </c>
      <c r="M474" s="75">
        <v>0</v>
      </c>
      <c r="N474" s="75">
        <v>0</v>
      </c>
    </row>
    <row r="475" spans="1:14">
      <c r="A475" s="75" t="s">
        <v>543</v>
      </c>
      <c r="B475" s="75" t="s">
        <v>590</v>
      </c>
      <c r="C475" s="76">
        <v>40755</v>
      </c>
      <c r="D475" s="75" t="s">
        <v>545</v>
      </c>
      <c r="E475" s="77" t="s">
        <v>591</v>
      </c>
      <c r="F475" s="75">
        <v>90</v>
      </c>
      <c r="G475" s="75">
        <v>2</v>
      </c>
      <c r="H475" s="75">
        <v>0</v>
      </c>
      <c r="I475" s="75">
        <v>5</v>
      </c>
      <c r="J475" s="75">
        <v>4</v>
      </c>
      <c r="K475" s="75">
        <v>0</v>
      </c>
      <c r="L475" s="75">
        <v>0</v>
      </c>
      <c r="M475" s="75">
        <v>0</v>
      </c>
      <c r="N475" s="75">
        <v>0</v>
      </c>
    </row>
    <row r="476" spans="1:14">
      <c r="A476" s="75" t="s">
        <v>543</v>
      </c>
      <c r="B476" s="75" t="s">
        <v>226</v>
      </c>
      <c r="C476" s="76">
        <v>40761</v>
      </c>
      <c r="D476" s="75" t="s">
        <v>547</v>
      </c>
      <c r="E476" s="77" t="s">
        <v>29</v>
      </c>
      <c r="F476" s="75">
        <v>90</v>
      </c>
      <c r="G476" s="75">
        <v>0</v>
      </c>
      <c r="H476" s="75">
        <v>0</v>
      </c>
      <c r="I476" s="75">
        <v>1</v>
      </c>
      <c r="J476" s="75">
        <v>0</v>
      </c>
      <c r="K476" s="75">
        <v>0</v>
      </c>
      <c r="L476" s="75">
        <v>0</v>
      </c>
      <c r="M476" s="75">
        <v>0</v>
      </c>
      <c r="N476" s="75">
        <v>0</v>
      </c>
    </row>
    <row r="477" spans="1:14">
      <c r="A477" s="75" t="s">
        <v>543</v>
      </c>
      <c r="B477" s="75" t="s">
        <v>560</v>
      </c>
      <c r="C477" s="76">
        <v>40768</v>
      </c>
      <c r="D477" s="75" t="s">
        <v>547</v>
      </c>
      <c r="E477" s="77" t="s">
        <v>175</v>
      </c>
      <c r="F477" s="75">
        <v>81</v>
      </c>
      <c r="G477" s="75">
        <v>1</v>
      </c>
      <c r="H477" s="75">
        <v>0</v>
      </c>
      <c r="I477" s="75">
        <v>2</v>
      </c>
      <c r="J477" s="75">
        <v>1</v>
      </c>
      <c r="K477" s="75">
        <v>0</v>
      </c>
      <c r="L477" s="75">
        <v>0</v>
      </c>
      <c r="M477" s="75">
        <v>0</v>
      </c>
      <c r="N477" s="75">
        <v>0</v>
      </c>
    </row>
    <row r="478" spans="1:14">
      <c r="A478" s="75" t="s">
        <v>543</v>
      </c>
      <c r="B478" s="75" t="s">
        <v>561</v>
      </c>
      <c r="C478" s="76">
        <v>40776</v>
      </c>
      <c r="D478" s="75" t="s">
        <v>547</v>
      </c>
      <c r="E478" s="77" t="s">
        <v>382</v>
      </c>
      <c r="F478" s="75">
        <v>90</v>
      </c>
      <c r="G478" s="75">
        <v>0</v>
      </c>
      <c r="H478" s="75">
        <v>1</v>
      </c>
      <c r="I478" s="75">
        <v>3</v>
      </c>
      <c r="J478" s="75">
        <v>2</v>
      </c>
      <c r="K478" s="75">
        <v>1</v>
      </c>
      <c r="L478" s="75">
        <v>0</v>
      </c>
      <c r="M478" s="75">
        <v>0</v>
      </c>
      <c r="N478" s="75">
        <v>0</v>
      </c>
    </row>
    <row r="479" spans="1:14">
      <c r="A479" s="75" t="s">
        <v>543</v>
      </c>
      <c r="B479" s="75" t="s">
        <v>589</v>
      </c>
      <c r="C479" s="76">
        <v>40780</v>
      </c>
      <c r="D479" s="75" t="s">
        <v>577</v>
      </c>
      <c r="E479" s="77" t="s">
        <v>480</v>
      </c>
      <c r="F479" s="75">
        <v>90</v>
      </c>
      <c r="G479" s="75">
        <v>0</v>
      </c>
      <c r="H479" s="75">
        <v>0</v>
      </c>
      <c r="I479" s="75">
        <v>0</v>
      </c>
      <c r="J479" s="75">
        <v>0</v>
      </c>
      <c r="K479" s="75">
        <v>0</v>
      </c>
      <c r="L479" s="75">
        <v>0</v>
      </c>
      <c r="M479" s="75">
        <v>0</v>
      </c>
      <c r="N479" s="75">
        <v>0</v>
      </c>
    </row>
    <row r="480" spans="1:14">
      <c r="A480" s="75" t="s">
        <v>543</v>
      </c>
      <c r="B480" s="75" t="s">
        <v>570</v>
      </c>
      <c r="C480" s="76">
        <v>40783</v>
      </c>
      <c r="D480" s="75" t="s">
        <v>547</v>
      </c>
      <c r="E480" s="77" t="s">
        <v>31</v>
      </c>
      <c r="F480" s="75">
        <v>90</v>
      </c>
      <c r="G480" s="75">
        <v>1</v>
      </c>
      <c r="H480" s="75">
        <v>0</v>
      </c>
      <c r="I480" s="75">
        <v>10</v>
      </c>
      <c r="J480" s="75">
        <v>3</v>
      </c>
      <c r="K480" s="75">
        <v>1</v>
      </c>
      <c r="L480" s="75">
        <v>1</v>
      </c>
      <c r="M480" s="75">
        <v>0</v>
      </c>
      <c r="N480" s="75">
        <v>0</v>
      </c>
    </row>
    <row r="481" spans="1:14">
      <c r="A481" s="75" t="s">
        <v>543</v>
      </c>
      <c r="B481" s="75" t="s">
        <v>563</v>
      </c>
      <c r="C481" s="76">
        <v>40797</v>
      </c>
      <c r="D481" s="75" t="s">
        <v>547</v>
      </c>
      <c r="E481" s="77" t="s">
        <v>85</v>
      </c>
      <c r="F481" s="75">
        <v>90</v>
      </c>
      <c r="G481" s="75">
        <v>1</v>
      </c>
      <c r="H481" s="75">
        <v>0</v>
      </c>
      <c r="I481" s="75">
        <v>1</v>
      </c>
      <c r="J481" s="75">
        <v>1</v>
      </c>
      <c r="K481" s="75">
        <v>0</v>
      </c>
      <c r="L481" s="75">
        <v>2</v>
      </c>
      <c r="M481" s="75">
        <v>0</v>
      </c>
      <c r="N481" s="75">
        <v>0</v>
      </c>
    </row>
    <row r="482" spans="1:14">
      <c r="A482" s="75" t="s">
        <v>543</v>
      </c>
      <c r="B482" s="75" t="s">
        <v>511</v>
      </c>
      <c r="C482" s="76">
        <v>40801</v>
      </c>
      <c r="D482" s="75" t="s">
        <v>577</v>
      </c>
      <c r="E482" s="77" t="s">
        <v>33</v>
      </c>
      <c r="F482" s="75">
        <v>90</v>
      </c>
      <c r="G482" s="75">
        <v>0</v>
      </c>
      <c r="H482" s="75">
        <v>0</v>
      </c>
      <c r="I482" s="75">
        <v>1</v>
      </c>
      <c r="J482" s="75">
        <v>1</v>
      </c>
      <c r="K482" s="75">
        <v>0</v>
      </c>
      <c r="L482" s="75">
        <v>2</v>
      </c>
      <c r="M482" s="75">
        <v>0</v>
      </c>
      <c r="N482" s="75">
        <v>0</v>
      </c>
    </row>
    <row r="483" spans="1:14">
      <c r="A483" s="75" t="s">
        <v>543</v>
      </c>
      <c r="B483" s="75" t="s">
        <v>509</v>
      </c>
      <c r="C483" s="76">
        <v>40804</v>
      </c>
      <c r="D483" s="75" t="s">
        <v>547</v>
      </c>
      <c r="E483" s="77" t="s">
        <v>135</v>
      </c>
      <c r="F483" s="75">
        <v>90</v>
      </c>
      <c r="G483" s="75">
        <v>0</v>
      </c>
      <c r="H483" s="75">
        <v>0</v>
      </c>
      <c r="I483" s="75">
        <v>1</v>
      </c>
      <c r="J483" s="75">
        <v>0</v>
      </c>
      <c r="K483" s="75">
        <v>0</v>
      </c>
      <c r="L483" s="75">
        <v>2</v>
      </c>
      <c r="M483" s="75">
        <v>0</v>
      </c>
      <c r="N483" s="75">
        <v>0</v>
      </c>
    </row>
    <row r="484" spans="1:14">
      <c r="A484" s="75" t="s">
        <v>543</v>
      </c>
      <c r="B484" s="75" t="s">
        <v>554</v>
      </c>
      <c r="C484" s="76">
        <v>40810</v>
      </c>
      <c r="D484" s="75" t="s">
        <v>547</v>
      </c>
      <c r="E484" s="77" t="s">
        <v>68</v>
      </c>
      <c r="F484" s="75">
        <v>90</v>
      </c>
      <c r="G484" s="75">
        <v>1</v>
      </c>
      <c r="H484" s="75">
        <v>1</v>
      </c>
      <c r="I484" s="75">
        <v>2</v>
      </c>
      <c r="J484" s="75">
        <v>1</v>
      </c>
      <c r="K484" s="75">
        <v>1</v>
      </c>
      <c r="L484" s="75">
        <v>2</v>
      </c>
      <c r="M484" s="75">
        <v>0</v>
      </c>
      <c r="N484" s="75">
        <v>0</v>
      </c>
    </row>
    <row r="485" spans="1:14">
      <c r="A485" s="75" t="s">
        <v>543</v>
      </c>
      <c r="B485" s="75" t="s">
        <v>588</v>
      </c>
      <c r="C485" s="76">
        <v>40815</v>
      </c>
      <c r="D485" s="75" t="s">
        <v>577</v>
      </c>
      <c r="E485" s="77" t="s">
        <v>26</v>
      </c>
      <c r="F485" s="75">
        <v>90</v>
      </c>
      <c r="G485" s="75">
        <v>0</v>
      </c>
      <c r="H485" s="75">
        <v>0</v>
      </c>
      <c r="I485" s="75">
        <v>2</v>
      </c>
      <c r="J485" s="75">
        <v>0</v>
      </c>
      <c r="K485" s="75">
        <v>0</v>
      </c>
      <c r="L485" s="75">
        <v>0</v>
      </c>
      <c r="M485" s="75">
        <v>0</v>
      </c>
      <c r="N485" s="75">
        <v>0</v>
      </c>
    </row>
    <row r="486" spans="1:14">
      <c r="A486" s="75" t="s">
        <v>543</v>
      </c>
      <c r="B486" s="75" t="s">
        <v>575</v>
      </c>
      <c r="C486" s="76">
        <v>40818</v>
      </c>
      <c r="D486" s="75" t="s">
        <v>547</v>
      </c>
      <c r="E486" s="77" t="s">
        <v>38</v>
      </c>
      <c r="F486" s="75">
        <v>90</v>
      </c>
      <c r="G486" s="75">
        <v>0</v>
      </c>
      <c r="H486" s="75">
        <v>0</v>
      </c>
      <c r="I486" s="75">
        <v>3</v>
      </c>
      <c r="J486" s="75">
        <v>1</v>
      </c>
      <c r="K486" s="75">
        <v>2</v>
      </c>
      <c r="L486" s="75">
        <v>1</v>
      </c>
      <c r="M486" s="75">
        <v>0</v>
      </c>
      <c r="N486" s="75">
        <v>0</v>
      </c>
    </row>
    <row r="487" spans="1:14">
      <c r="A487" s="75" t="s">
        <v>543</v>
      </c>
      <c r="B487" s="75" t="s">
        <v>549</v>
      </c>
      <c r="C487" s="76">
        <v>40831</v>
      </c>
      <c r="D487" s="75" t="s">
        <v>547</v>
      </c>
      <c r="E487" s="77" t="s">
        <v>40</v>
      </c>
      <c r="F487" s="75">
        <v>90</v>
      </c>
      <c r="G487" s="75">
        <v>0</v>
      </c>
      <c r="H487" s="75">
        <v>0</v>
      </c>
      <c r="I487" s="75">
        <v>2</v>
      </c>
      <c r="J487" s="75">
        <v>1</v>
      </c>
      <c r="K487" s="75">
        <v>1</v>
      </c>
      <c r="L487" s="75">
        <v>0</v>
      </c>
      <c r="M487" s="75">
        <v>1</v>
      </c>
      <c r="N487" s="75">
        <v>0</v>
      </c>
    </row>
    <row r="488" spans="1:14">
      <c r="A488" s="75" t="s">
        <v>543</v>
      </c>
      <c r="B488" s="75" t="s">
        <v>587</v>
      </c>
      <c r="C488" s="76">
        <v>40836</v>
      </c>
      <c r="D488" s="75" t="s">
        <v>577</v>
      </c>
      <c r="E488" s="77" t="s">
        <v>277</v>
      </c>
      <c r="F488" s="75">
        <v>45</v>
      </c>
      <c r="G488" s="75">
        <v>0</v>
      </c>
      <c r="H488" s="75">
        <v>0</v>
      </c>
      <c r="I488" s="75">
        <v>0</v>
      </c>
      <c r="J488" s="75">
        <v>0</v>
      </c>
      <c r="K488" s="75">
        <v>0</v>
      </c>
      <c r="L488" s="75">
        <v>0</v>
      </c>
      <c r="M488" s="75">
        <v>0</v>
      </c>
      <c r="N488" s="75">
        <v>0</v>
      </c>
    </row>
    <row r="489" spans="1:14">
      <c r="A489" s="75" t="s">
        <v>543</v>
      </c>
      <c r="B489" s="75" t="s">
        <v>483</v>
      </c>
      <c r="C489" s="76">
        <v>40839</v>
      </c>
      <c r="D489" s="75" t="s">
        <v>547</v>
      </c>
      <c r="E489" s="77" t="s">
        <v>24</v>
      </c>
      <c r="F489" s="75">
        <v>90</v>
      </c>
      <c r="G489" s="75">
        <v>0</v>
      </c>
      <c r="H489" s="75">
        <v>0</v>
      </c>
      <c r="I489" s="75">
        <v>4</v>
      </c>
      <c r="J489" s="75">
        <v>2</v>
      </c>
      <c r="K489" s="75">
        <v>2</v>
      </c>
      <c r="L489" s="75">
        <v>1</v>
      </c>
      <c r="M489" s="75">
        <v>0</v>
      </c>
      <c r="N489" s="75">
        <v>0</v>
      </c>
    </row>
    <row r="490" spans="1:14">
      <c r="A490" s="75" t="s">
        <v>543</v>
      </c>
      <c r="B490" s="75" t="s">
        <v>586</v>
      </c>
      <c r="C490" s="76">
        <v>40842</v>
      </c>
      <c r="D490" s="75" t="s">
        <v>545</v>
      </c>
      <c r="E490" s="77" t="s">
        <v>82</v>
      </c>
      <c r="F490" s="75">
        <v>85</v>
      </c>
      <c r="G490" s="75">
        <v>0</v>
      </c>
      <c r="H490" s="75">
        <v>0</v>
      </c>
      <c r="I490" s="75">
        <v>0</v>
      </c>
      <c r="J490" s="75">
        <v>0</v>
      </c>
      <c r="K490" s="75">
        <v>1</v>
      </c>
      <c r="L490" s="75">
        <v>1</v>
      </c>
      <c r="M490" s="75">
        <v>0</v>
      </c>
      <c r="N490" s="75">
        <v>0</v>
      </c>
    </row>
    <row r="491" spans="1:14">
      <c r="A491" s="75" t="s">
        <v>543</v>
      </c>
      <c r="B491" s="75" t="s">
        <v>556</v>
      </c>
      <c r="C491" s="76">
        <v>40845</v>
      </c>
      <c r="D491" s="75" t="s">
        <v>547</v>
      </c>
      <c r="E491" s="77" t="s">
        <v>26</v>
      </c>
      <c r="F491" s="75">
        <v>85</v>
      </c>
      <c r="G491" s="75">
        <v>1</v>
      </c>
      <c r="H491" s="75">
        <v>0</v>
      </c>
      <c r="I491" s="75">
        <v>2</v>
      </c>
      <c r="J491" s="75">
        <v>1</v>
      </c>
      <c r="K491" s="75">
        <v>0</v>
      </c>
      <c r="L491" s="75">
        <v>0</v>
      </c>
      <c r="M491" s="75">
        <v>0</v>
      </c>
      <c r="N491" s="75">
        <v>0</v>
      </c>
    </row>
    <row r="492" spans="1:14">
      <c r="A492" s="75" t="s">
        <v>543</v>
      </c>
      <c r="B492" s="75" t="s">
        <v>557</v>
      </c>
      <c r="C492" s="76">
        <v>40853</v>
      </c>
      <c r="D492" s="75" t="s">
        <v>547</v>
      </c>
      <c r="E492" s="77" t="s">
        <v>53</v>
      </c>
      <c r="F492" s="75">
        <v>90</v>
      </c>
      <c r="G492" s="75">
        <v>0</v>
      </c>
      <c r="H492" s="75">
        <v>0</v>
      </c>
      <c r="I492" s="75">
        <v>1</v>
      </c>
      <c r="J492" s="75">
        <v>1</v>
      </c>
      <c r="K492" s="75">
        <v>0</v>
      </c>
      <c r="L492" s="75">
        <v>1</v>
      </c>
      <c r="M492" s="75">
        <v>0</v>
      </c>
      <c r="N492" s="75">
        <v>0</v>
      </c>
    </row>
    <row r="493" spans="1:14">
      <c r="A493" s="75" t="s">
        <v>543</v>
      </c>
      <c r="B493" s="75" t="s">
        <v>552</v>
      </c>
      <c r="C493" s="76">
        <v>40866</v>
      </c>
      <c r="D493" s="75" t="s">
        <v>547</v>
      </c>
      <c r="E493" s="77" t="s">
        <v>51</v>
      </c>
      <c r="F493" s="75">
        <v>90</v>
      </c>
      <c r="G493" s="75">
        <v>1</v>
      </c>
      <c r="H493" s="75">
        <v>1</v>
      </c>
      <c r="I493" s="75">
        <v>3</v>
      </c>
      <c r="J493" s="75">
        <v>2</v>
      </c>
      <c r="K493" s="75">
        <v>1</v>
      </c>
      <c r="L493" s="75">
        <v>0</v>
      </c>
      <c r="M493" s="75">
        <v>0</v>
      </c>
      <c r="N493" s="75">
        <v>0</v>
      </c>
    </row>
    <row r="494" spans="1:14">
      <c r="A494" s="75" t="s">
        <v>543</v>
      </c>
      <c r="B494" s="75" t="s">
        <v>555</v>
      </c>
      <c r="C494" s="76">
        <v>40873</v>
      </c>
      <c r="D494" s="75" t="s">
        <v>547</v>
      </c>
      <c r="E494" s="77" t="s">
        <v>158</v>
      </c>
      <c r="F494" s="75">
        <v>90</v>
      </c>
      <c r="G494" s="75">
        <v>0</v>
      </c>
      <c r="H494" s="75">
        <v>0</v>
      </c>
      <c r="I494" s="75">
        <v>0</v>
      </c>
      <c r="J494" s="75">
        <v>0</v>
      </c>
      <c r="K494" s="75">
        <v>1</v>
      </c>
      <c r="L494" s="75">
        <v>2</v>
      </c>
      <c r="M494" s="75">
        <v>0</v>
      </c>
      <c r="N494" s="75">
        <v>0</v>
      </c>
    </row>
    <row r="495" spans="1:14">
      <c r="A495" s="75" t="s">
        <v>543</v>
      </c>
      <c r="B495" s="75" t="s">
        <v>510</v>
      </c>
      <c r="C495" s="76">
        <v>40878</v>
      </c>
      <c r="D495" s="75" t="s">
        <v>577</v>
      </c>
      <c r="E495" s="77" t="s">
        <v>63</v>
      </c>
      <c r="F495" s="75">
        <v>90</v>
      </c>
      <c r="G495" s="75">
        <v>1</v>
      </c>
      <c r="H495" s="75">
        <v>0</v>
      </c>
      <c r="I495" s="75">
        <v>2</v>
      </c>
      <c r="J495" s="75">
        <v>2</v>
      </c>
      <c r="K495" s="75">
        <v>0</v>
      </c>
      <c r="L495" s="75">
        <v>2</v>
      </c>
      <c r="M495" s="75">
        <v>0</v>
      </c>
      <c r="N495" s="75">
        <v>0</v>
      </c>
    </row>
    <row r="496" spans="1:14">
      <c r="A496" s="75" t="s">
        <v>543</v>
      </c>
      <c r="B496" s="75" t="s">
        <v>585</v>
      </c>
      <c r="C496" s="76">
        <v>40881</v>
      </c>
      <c r="D496" s="75" t="s">
        <v>547</v>
      </c>
      <c r="E496" s="77" t="s">
        <v>26</v>
      </c>
      <c r="F496" s="75">
        <v>87</v>
      </c>
      <c r="G496" s="75">
        <v>1</v>
      </c>
      <c r="H496" s="75">
        <v>0</v>
      </c>
      <c r="I496" s="75">
        <v>3</v>
      </c>
      <c r="J496" s="75">
        <v>1</v>
      </c>
      <c r="K496" s="75">
        <v>0</v>
      </c>
      <c r="L496" s="75">
        <v>2</v>
      </c>
      <c r="M496" s="75">
        <v>0</v>
      </c>
      <c r="N496" s="75">
        <v>0</v>
      </c>
    </row>
    <row r="497" spans="1:14">
      <c r="A497" s="75" t="s">
        <v>543</v>
      </c>
      <c r="B497" s="75" t="s">
        <v>584</v>
      </c>
      <c r="C497" s="76">
        <v>40886</v>
      </c>
      <c r="D497" s="75" t="s">
        <v>547</v>
      </c>
      <c r="E497" s="77" t="s">
        <v>38</v>
      </c>
      <c r="F497" s="75">
        <v>90</v>
      </c>
      <c r="G497" s="75">
        <v>0</v>
      </c>
      <c r="H497" s="75">
        <v>1</v>
      </c>
      <c r="I497" s="75">
        <v>1</v>
      </c>
      <c r="J497" s="75">
        <v>0</v>
      </c>
      <c r="K497" s="75">
        <v>0</v>
      </c>
      <c r="L497" s="75">
        <v>0</v>
      </c>
      <c r="M497" s="75">
        <v>0</v>
      </c>
      <c r="N497" s="75">
        <v>0</v>
      </c>
    </row>
    <row r="498" spans="1:14">
      <c r="A498" s="75" t="s">
        <v>543</v>
      </c>
      <c r="B498" s="75" t="s">
        <v>177</v>
      </c>
      <c r="C498" s="76">
        <v>40894</v>
      </c>
      <c r="D498" s="75" t="s">
        <v>547</v>
      </c>
      <c r="E498" s="77" t="s">
        <v>35</v>
      </c>
      <c r="F498" s="75">
        <v>90</v>
      </c>
      <c r="G498" s="75">
        <v>3</v>
      </c>
      <c r="H498" s="75">
        <v>0</v>
      </c>
      <c r="I498" s="75">
        <v>3</v>
      </c>
      <c r="J498" s="75">
        <v>3</v>
      </c>
      <c r="K498" s="75">
        <v>1</v>
      </c>
      <c r="L498" s="75">
        <v>0</v>
      </c>
      <c r="M498" s="75">
        <v>1</v>
      </c>
      <c r="N498" s="75">
        <v>0</v>
      </c>
    </row>
    <row r="499" spans="1:14">
      <c r="A499" s="75" t="s">
        <v>543</v>
      </c>
      <c r="B499" s="75" t="s">
        <v>553</v>
      </c>
      <c r="C499" s="76">
        <v>40898</v>
      </c>
      <c r="D499" s="75" t="s">
        <v>545</v>
      </c>
      <c r="E499" s="77" t="s">
        <v>74</v>
      </c>
      <c r="F499" s="75">
        <v>90</v>
      </c>
      <c r="G499" s="75">
        <v>0</v>
      </c>
      <c r="H499" s="75">
        <v>0</v>
      </c>
      <c r="I499" s="75">
        <v>1</v>
      </c>
      <c r="J499" s="75">
        <v>1</v>
      </c>
      <c r="K499" s="75">
        <v>0</v>
      </c>
      <c r="L499" s="75">
        <v>1</v>
      </c>
      <c r="M499" s="75">
        <v>0</v>
      </c>
      <c r="N499" s="75">
        <v>0</v>
      </c>
    </row>
    <row r="500" spans="1:14">
      <c r="A500" s="75" t="s">
        <v>543</v>
      </c>
      <c r="B500" s="75" t="s">
        <v>220</v>
      </c>
      <c r="C500" s="76">
        <v>40929</v>
      </c>
      <c r="D500" s="75" t="s">
        <v>547</v>
      </c>
      <c r="E500" s="77" t="s">
        <v>26</v>
      </c>
      <c r="F500" s="75">
        <v>90</v>
      </c>
      <c r="G500" s="75">
        <v>0</v>
      </c>
      <c r="H500" s="75">
        <v>0</v>
      </c>
      <c r="I500" s="75">
        <v>2</v>
      </c>
      <c r="J500" s="75">
        <v>0</v>
      </c>
      <c r="K500" s="75">
        <v>0</v>
      </c>
      <c r="L500" s="75">
        <v>1</v>
      </c>
      <c r="M500" s="75">
        <v>0</v>
      </c>
      <c r="N500" s="75">
        <v>0</v>
      </c>
    </row>
    <row r="501" spans="1:14">
      <c r="A501" s="75" t="s">
        <v>543</v>
      </c>
      <c r="B501" s="75" t="s">
        <v>548</v>
      </c>
      <c r="C501" s="76">
        <v>40943</v>
      </c>
      <c r="D501" s="75" t="s">
        <v>547</v>
      </c>
      <c r="E501" s="77" t="s">
        <v>22</v>
      </c>
      <c r="F501" s="75">
        <v>72</v>
      </c>
      <c r="G501" s="75">
        <v>0</v>
      </c>
      <c r="H501" s="75">
        <v>0</v>
      </c>
      <c r="I501" s="75">
        <v>0</v>
      </c>
      <c r="J501" s="75">
        <v>0</v>
      </c>
      <c r="K501" s="75">
        <v>1</v>
      </c>
      <c r="L501" s="75">
        <v>1</v>
      </c>
      <c r="M501" s="75">
        <v>0</v>
      </c>
      <c r="N501" s="75">
        <v>0</v>
      </c>
    </row>
    <row r="502" spans="1:14">
      <c r="A502" s="75" t="s">
        <v>543</v>
      </c>
      <c r="B502" s="75" t="s">
        <v>553</v>
      </c>
      <c r="C502" s="76">
        <v>40950</v>
      </c>
      <c r="D502" s="75" t="s">
        <v>547</v>
      </c>
      <c r="E502" s="77" t="s">
        <v>29</v>
      </c>
      <c r="F502" s="75">
        <v>90</v>
      </c>
      <c r="G502" s="75">
        <v>0</v>
      </c>
      <c r="H502" s="75">
        <v>0</v>
      </c>
      <c r="I502" s="75">
        <v>1</v>
      </c>
      <c r="J502" s="75">
        <v>0</v>
      </c>
      <c r="K502" s="75">
        <v>0</v>
      </c>
      <c r="L502" s="75">
        <v>0</v>
      </c>
      <c r="M502" s="75">
        <v>0</v>
      </c>
      <c r="N502" s="75">
        <v>0</v>
      </c>
    </row>
    <row r="503" spans="1:14">
      <c r="A503" s="75" t="s">
        <v>543</v>
      </c>
      <c r="B503" s="75" t="s">
        <v>583</v>
      </c>
      <c r="C503" s="76">
        <v>40955</v>
      </c>
      <c r="D503" s="75" t="s">
        <v>577</v>
      </c>
      <c r="E503" s="77" t="s">
        <v>22</v>
      </c>
      <c r="F503" s="75">
        <v>68</v>
      </c>
      <c r="G503" s="75">
        <v>0</v>
      </c>
      <c r="H503" s="75">
        <v>0</v>
      </c>
      <c r="I503" s="75">
        <v>0</v>
      </c>
      <c r="J503" s="75">
        <v>0</v>
      </c>
      <c r="K503" s="75">
        <v>1</v>
      </c>
      <c r="L503" s="75">
        <v>1</v>
      </c>
      <c r="M503" s="75">
        <v>0</v>
      </c>
      <c r="N503" s="75">
        <v>0</v>
      </c>
    </row>
    <row r="504" spans="1:14">
      <c r="A504" s="75" t="s">
        <v>543</v>
      </c>
      <c r="B504" s="75" t="s">
        <v>250</v>
      </c>
      <c r="C504" s="76">
        <v>40958</v>
      </c>
      <c r="D504" s="75" t="s">
        <v>547</v>
      </c>
      <c r="E504" s="77" t="s">
        <v>51</v>
      </c>
      <c r="F504" s="75">
        <v>90</v>
      </c>
      <c r="G504" s="75">
        <v>1</v>
      </c>
      <c r="H504" s="75">
        <v>0</v>
      </c>
      <c r="I504" s="75">
        <v>1</v>
      </c>
      <c r="J504" s="75">
        <v>1</v>
      </c>
      <c r="K504" s="75">
        <v>1</v>
      </c>
      <c r="L504" s="75">
        <v>1</v>
      </c>
      <c r="M504" s="75">
        <v>0</v>
      </c>
      <c r="N504" s="75">
        <v>0</v>
      </c>
    </row>
    <row r="505" spans="1:14">
      <c r="A505" s="75" t="s">
        <v>543</v>
      </c>
      <c r="B505" s="75" t="s">
        <v>582</v>
      </c>
      <c r="C505" s="76">
        <v>40962</v>
      </c>
      <c r="D505" s="75" t="s">
        <v>577</v>
      </c>
      <c r="E505" s="77" t="s">
        <v>26</v>
      </c>
      <c r="F505" s="75">
        <v>118</v>
      </c>
      <c r="G505" s="75">
        <v>0</v>
      </c>
      <c r="H505" s="75">
        <v>0</v>
      </c>
      <c r="I505" s="75">
        <v>3</v>
      </c>
      <c r="J505" s="75">
        <v>0</v>
      </c>
      <c r="K505" s="75">
        <v>0</v>
      </c>
      <c r="L505" s="75">
        <v>3</v>
      </c>
      <c r="M505" s="75">
        <v>0</v>
      </c>
      <c r="N505" s="75">
        <v>0</v>
      </c>
    </row>
    <row r="506" spans="1:14">
      <c r="A506" s="75" t="s">
        <v>543</v>
      </c>
      <c r="B506" s="75" t="s">
        <v>473</v>
      </c>
      <c r="C506" s="76">
        <v>40965</v>
      </c>
      <c r="D506" s="75" t="s">
        <v>547</v>
      </c>
      <c r="E506" s="77" t="s">
        <v>158</v>
      </c>
      <c r="F506" s="75">
        <v>90</v>
      </c>
      <c r="G506" s="75">
        <v>0</v>
      </c>
      <c r="H506" s="75">
        <v>0</v>
      </c>
      <c r="I506" s="75">
        <v>4</v>
      </c>
      <c r="J506" s="75">
        <v>2</v>
      </c>
      <c r="K506" s="75">
        <v>0</v>
      </c>
      <c r="L506" s="75">
        <v>0</v>
      </c>
      <c r="M506" s="75">
        <v>0</v>
      </c>
      <c r="N506" s="75">
        <v>0</v>
      </c>
    </row>
    <row r="507" spans="1:14">
      <c r="A507" s="75" t="s">
        <v>543</v>
      </c>
      <c r="B507" s="75" t="s">
        <v>571</v>
      </c>
      <c r="C507" s="76">
        <v>40971</v>
      </c>
      <c r="D507" s="75" t="s">
        <v>547</v>
      </c>
      <c r="E507" s="77" t="s">
        <v>85</v>
      </c>
      <c r="F507" s="75">
        <v>70</v>
      </c>
      <c r="G507" s="75">
        <v>0</v>
      </c>
      <c r="H507" s="75">
        <v>0</v>
      </c>
      <c r="I507" s="75">
        <v>3</v>
      </c>
      <c r="J507" s="75">
        <v>2</v>
      </c>
      <c r="K507" s="75">
        <v>0</v>
      </c>
      <c r="L507" s="75">
        <v>1</v>
      </c>
      <c r="M507" s="75">
        <v>0</v>
      </c>
      <c r="N507" s="75">
        <v>0</v>
      </c>
    </row>
    <row r="508" spans="1:14">
      <c r="A508" s="75" t="s">
        <v>543</v>
      </c>
      <c r="B508" s="75" t="s">
        <v>581</v>
      </c>
      <c r="C508" s="76">
        <v>40976</v>
      </c>
      <c r="D508" s="75" t="s">
        <v>577</v>
      </c>
      <c r="E508" s="77" t="s">
        <v>17</v>
      </c>
      <c r="F508" s="75">
        <v>89</v>
      </c>
      <c r="G508" s="75">
        <v>0</v>
      </c>
      <c r="H508" s="75">
        <v>0</v>
      </c>
      <c r="I508" s="75">
        <v>0</v>
      </c>
      <c r="J508" s="75">
        <v>0</v>
      </c>
      <c r="K508" s="75">
        <v>0</v>
      </c>
      <c r="L508" s="75">
        <v>0</v>
      </c>
      <c r="M508" s="75">
        <v>0</v>
      </c>
      <c r="N508" s="75">
        <v>0</v>
      </c>
    </row>
    <row r="509" spans="1:14">
      <c r="A509" s="75" t="s">
        <v>543</v>
      </c>
      <c r="B509" s="75" t="s">
        <v>558</v>
      </c>
      <c r="C509" s="76">
        <v>40979</v>
      </c>
      <c r="D509" s="75" t="s">
        <v>547</v>
      </c>
      <c r="E509" s="77" t="s">
        <v>26</v>
      </c>
      <c r="F509" s="75">
        <v>90</v>
      </c>
      <c r="G509" s="75">
        <v>0</v>
      </c>
      <c r="H509" s="75">
        <v>0</v>
      </c>
      <c r="I509" s="75">
        <v>2</v>
      </c>
      <c r="J509" s="75">
        <v>0</v>
      </c>
      <c r="K509" s="75">
        <v>1</v>
      </c>
      <c r="L509" s="75">
        <v>1</v>
      </c>
      <c r="M509" s="75">
        <v>0</v>
      </c>
      <c r="N509" s="75">
        <v>0</v>
      </c>
    </row>
    <row r="510" spans="1:14">
      <c r="A510" s="75" t="s">
        <v>543</v>
      </c>
      <c r="B510" s="75" t="s">
        <v>580</v>
      </c>
      <c r="C510" s="76">
        <v>40983</v>
      </c>
      <c r="D510" s="75" t="s">
        <v>577</v>
      </c>
      <c r="E510" s="77" t="s">
        <v>103</v>
      </c>
      <c r="F510" s="75">
        <v>90</v>
      </c>
      <c r="G510" s="75">
        <v>0</v>
      </c>
      <c r="H510" s="75">
        <v>1</v>
      </c>
      <c r="I510" s="75">
        <v>0</v>
      </c>
      <c r="J510" s="75">
        <v>0</v>
      </c>
      <c r="K510" s="75">
        <v>1</v>
      </c>
      <c r="L510" s="75">
        <v>0</v>
      </c>
      <c r="M510" s="75">
        <v>0</v>
      </c>
      <c r="N510" s="75">
        <v>0</v>
      </c>
    </row>
    <row r="511" spans="1:14">
      <c r="A511" s="75" t="s">
        <v>543</v>
      </c>
      <c r="B511" s="75" t="s">
        <v>562</v>
      </c>
      <c r="C511" s="76">
        <v>40986</v>
      </c>
      <c r="D511" s="75" t="s">
        <v>547</v>
      </c>
      <c r="E511" s="77" t="s">
        <v>154</v>
      </c>
      <c r="F511" s="75">
        <v>76</v>
      </c>
      <c r="G511" s="75">
        <v>1</v>
      </c>
      <c r="H511" s="75">
        <v>0</v>
      </c>
      <c r="I511" s="75">
        <v>3</v>
      </c>
      <c r="J511" s="75">
        <v>1</v>
      </c>
      <c r="K511" s="75">
        <v>0</v>
      </c>
      <c r="L511" s="75">
        <v>0</v>
      </c>
      <c r="M511" s="75">
        <v>0</v>
      </c>
      <c r="N511" s="75">
        <v>0</v>
      </c>
    </row>
    <row r="512" spans="1:14">
      <c r="A512" s="75" t="s">
        <v>543</v>
      </c>
      <c r="B512" s="75" t="s">
        <v>479</v>
      </c>
      <c r="C512" s="76">
        <v>40992</v>
      </c>
      <c r="D512" s="75" t="s">
        <v>547</v>
      </c>
      <c r="E512" s="77" t="s">
        <v>19</v>
      </c>
      <c r="F512" s="75">
        <v>90</v>
      </c>
      <c r="G512" s="75">
        <v>0</v>
      </c>
      <c r="H512" s="75">
        <v>0</v>
      </c>
      <c r="I512" s="75">
        <v>4</v>
      </c>
      <c r="J512" s="75">
        <v>2</v>
      </c>
      <c r="K512" s="75">
        <v>0</v>
      </c>
      <c r="L512" s="75">
        <v>0</v>
      </c>
      <c r="M512" s="75">
        <v>0</v>
      </c>
      <c r="N512" s="75">
        <v>0</v>
      </c>
    </row>
    <row r="513" spans="1:14">
      <c r="A513" s="75" t="s">
        <v>543</v>
      </c>
      <c r="B513" s="75" t="s">
        <v>123</v>
      </c>
      <c r="C513" s="76">
        <v>40997</v>
      </c>
      <c r="D513" s="75" t="s">
        <v>577</v>
      </c>
      <c r="E513" s="77" t="s">
        <v>579</v>
      </c>
      <c r="F513" s="75">
        <v>90</v>
      </c>
      <c r="G513" s="75">
        <v>2</v>
      </c>
      <c r="H513" s="75">
        <v>0</v>
      </c>
      <c r="I513" s="75">
        <v>2</v>
      </c>
      <c r="J513" s="75">
        <v>1</v>
      </c>
      <c r="K513" s="75">
        <v>1</v>
      </c>
      <c r="L513" s="75">
        <v>1</v>
      </c>
      <c r="M513" s="75">
        <v>0</v>
      </c>
      <c r="N513" s="75">
        <v>0</v>
      </c>
    </row>
    <row r="514" spans="1:14">
      <c r="A514" s="75" t="s">
        <v>543</v>
      </c>
      <c r="B514" s="75" t="s">
        <v>573</v>
      </c>
      <c r="C514" s="76">
        <v>41000</v>
      </c>
      <c r="D514" s="75" t="s">
        <v>547</v>
      </c>
      <c r="E514" s="77" t="s">
        <v>22</v>
      </c>
      <c r="F514" s="75">
        <v>90</v>
      </c>
      <c r="G514" s="75">
        <v>0</v>
      </c>
      <c r="H514" s="75">
        <v>0</v>
      </c>
      <c r="I514" s="75">
        <v>2</v>
      </c>
      <c r="J514" s="75">
        <v>1</v>
      </c>
      <c r="K514" s="75">
        <v>2</v>
      </c>
      <c r="L514" s="75">
        <v>0</v>
      </c>
      <c r="M514" s="75">
        <v>0</v>
      </c>
      <c r="N514" s="75">
        <v>0</v>
      </c>
    </row>
    <row r="515" spans="1:14">
      <c r="A515" s="75" t="s">
        <v>543</v>
      </c>
      <c r="B515" s="75" t="s">
        <v>144</v>
      </c>
      <c r="C515" s="76">
        <v>41004</v>
      </c>
      <c r="D515" s="75" t="s">
        <v>577</v>
      </c>
      <c r="E515" s="77" t="s">
        <v>578</v>
      </c>
      <c r="F515" s="75">
        <v>90</v>
      </c>
      <c r="G515" s="75">
        <v>1</v>
      </c>
      <c r="H515" s="75">
        <v>0</v>
      </c>
      <c r="I515" s="75">
        <v>1</v>
      </c>
      <c r="J515" s="75">
        <v>0</v>
      </c>
      <c r="K515" s="75">
        <v>2</v>
      </c>
      <c r="L515" s="75">
        <v>1</v>
      </c>
      <c r="M515" s="75">
        <v>0</v>
      </c>
      <c r="N515" s="75">
        <v>0</v>
      </c>
    </row>
    <row r="516" spans="1:14">
      <c r="A516" s="75" t="s">
        <v>543</v>
      </c>
      <c r="B516" s="75" t="s">
        <v>574</v>
      </c>
      <c r="C516" s="76">
        <v>41007</v>
      </c>
      <c r="D516" s="75" t="s">
        <v>547</v>
      </c>
      <c r="E516" s="77" t="s">
        <v>59</v>
      </c>
      <c r="F516" s="75">
        <v>70</v>
      </c>
      <c r="G516" s="75">
        <v>2</v>
      </c>
      <c r="H516" s="75">
        <v>0</v>
      </c>
      <c r="I516" s="75">
        <v>5</v>
      </c>
      <c r="J516" s="75">
        <v>4</v>
      </c>
      <c r="K516" s="75">
        <v>1</v>
      </c>
      <c r="L516" s="75">
        <v>1</v>
      </c>
      <c r="M516" s="75">
        <v>0</v>
      </c>
      <c r="N516" s="75">
        <v>0</v>
      </c>
    </row>
    <row r="517" spans="1:14">
      <c r="A517" s="75" t="s">
        <v>543</v>
      </c>
      <c r="B517" s="75" t="s">
        <v>569</v>
      </c>
      <c r="C517" s="76">
        <v>41010</v>
      </c>
      <c r="D517" s="75" t="s">
        <v>547</v>
      </c>
      <c r="E517" s="77" t="s">
        <v>430</v>
      </c>
      <c r="F517" s="75">
        <v>90</v>
      </c>
      <c r="G517" s="75">
        <v>0</v>
      </c>
      <c r="H517" s="75">
        <v>0</v>
      </c>
      <c r="I517" s="75">
        <v>3</v>
      </c>
      <c r="J517" s="75">
        <v>0</v>
      </c>
      <c r="K517" s="75">
        <v>0</v>
      </c>
      <c r="L517" s="75">
        <v>1</v>
      </c>
      <c r="M517" s="75">
        <v>0</v>
      </c>
      <c r="N517" s="75">
        <v>0</v>
      </c>
    </row>
    <row r="518" spans="1:14">
      <c r="A518" s="75" t="s">
        <v>543</v>
      </c>
      <c r="B518" s="75" t="s">
        <v>572</v>
      </c>
      <c r="C518" s="76">
        <v>41013</v>
      </c>
      <c r="D518" s="75" t="s">
        <v>547</v>
      </c>
      <c r="E518" s="77" t="s">
        <v>40</v>
      </c>
      <c r="F518" s="75">
        <v>90</v>
      </c>
      <c r="G518" s="75">
        <v>0</v>
      </c>
      <c r="H518" s="75">
        <v>0</v>
      </c>
      <c r="I518" s="75">
        <v>1</v>
      </c>
      <c r="J518" s="75">
        <v>1</v>
      </c>
      <c r="K518" s="75">
        <v>0</v>
      </c>
      <c r="L518" s="75">
        <v>2</v>
      </c>
      <c r="M518" s="75">
        <v>0</v>
      </c>
      <c r="N518" s="75">
        <v>0</v>
      </c>
    </row>
    <row r="519" spans="1:14">
      <c r="A519" s="75" t="s">
        <v>543</v>
      </c>
      <c r="B519" s="75" t="s">
        <v>559</v>
      </c>
      <c r="C519" s="76">
        <v>41021</v>
      </c>
      <c r="D519" s="75" t="s">
        <v>547</v>
      </c>
      <c r="E519" s="77" t="s">
        <v>22</v>
      </c>
      <c r="F519" s="75">
        <v>89</v>
      </c>
      <c r="G519" s="75">
        <v>0</v>
      </c>
      <c r="H519" s="75">
        <v>0</v>
      </c>
      <c r="I519" s="75">
        <v>0</v>
      </c>
      <c r="J519" s="75">
        <v>0</v>
      </c>
      <c r="K519" s="75">
        <v>2</v>
      </c>
      <c r="L519" s="75">
        <v>1</v>
      </c>
      <c r="M519" s="75">
        <v>0</v>
      </c>
      <c r="N519" s="75">
        <v>0</v>
      </c>
    </row>
    <row r="520" spans="1:14">
      <c r="A520" s="75" t="s">
        <v>543</v>
      </c>
      <c r="B520" s="75" t="s">
        <v>576</v>
      </c>
      <c r="C520" s="76">
        <v>41027</v>
      </c>
      <c r="D520" s="75" t="s">
        <v>547</v>
      </c>
      <c r="E520" s="77" t="s">
        <v>51</v>
      </c>
      <c r="F520" s="75">
        <v>90</v>
      </c>
      <c r="G520" s="75">
        <v>1</v>
      </c>
      <c r="H520" s="75">
        <v>1</v>
      </c>
      <c r="I520" s="75">
        <v>5</v>
      </c>
      <c r="J520" s="75">
        <v>2</v>
      </c>
      <c r="K520" s="75">
        <v>1</v>
      </c>
      <c r="L520" s="75">
        <v>1</v>
      </c>
      <c r="M520" s="75">
        <v>0</v>
      </c>
      <c r="N520" s="75">
        <v>0</v>
      </c>
    </row>
    <row r="521" spans="1:14">
      <c r="A521" s="75" t="s">
        <v>543</v>
      </c>
      <c r="B521" s="75" t="s">
        <v>181</v>
      </c>
      <c r="C521" s="76">
        <v>41034</v>
      </c>
      <c r="D521" s="75" t="s">
        <v>547</v>
      </c>
      <c r="E521" s="77" t="s">
        <v>79</v>
      </c>
      <c r="F521" s="75">
        <v>0</v>
      </c>
      <c r="G521" s="75"/>
      <c r="H521" s="75"/>
      <c r="I521" s="75"/>
      <c r="J521" s="75"/>
      <c r="K521" s="75"/>
      <c r="L521" s="75"/>
      <c r="M521" s="75"/>
      <c r="N521" s="75"/>
    </row>
    <row r="522" spans="1:14">
      <c r="A522" s="75" t="s">
        <v>592</v>
      </c>
      <c r="B522" s="75" t="s">
        <v>596</v>
      </c>
      <c r="C522" s="76">
        <v>41710</v>
      </c>
      <c r="D522" s="75" t="s">
        <v>594</v>
      </c>
      <c r="E522" s="77" t="s">
        <v>22</v>
      </c>
      <c r="F522" s="75">
        <v>80</v>
      </c>
      <c r="G522" s="75">
        <v>0</v>
      </c>
      <c r="H522" s="75">
        <v>0</v>
      </c>
      <c r="I522" s="75">
        <v>0</v>
      </c>
      <c r="J522" s="75">
        <v>0</v>
      </c>
      <c r="K522" s="75">
        <v>0</v>
      </c>
      <c r="L522" s="75">
        <v>0</v>
      </c>
      <c r="M522" s="75">
        <v>0</v>
      </c>
      <c r="N522" s="75">
        <v>0</v>
      </c>
    </row>
    <row r="523" spans="1:14">
      <c r="A523" s="75" t="s">
        <v>592</v>
      </c>
      <c r="B523" s="75" t="s">
        <v>595</v>
      </c>
      <c r="C523" s="76">
        <v>41717</v>
      </c>
      <c r="D523" s="75" t="s">
        <v>594</v>
      </c>
      <c r="E523" s="77" t="s">
        <v>53</v>
      </c>
      <c r="F523" s="75">
        <v>68</v>
      </c>
      <c r="G523" s="75">
        <v>0</v>
      </c>
      <c r="H523" s="75">
        <v>0</v>
      </c>
      <c r="I523" s="75">
        <v>0</v>
      </c>
      <c r="J523" s="75">
        <v>0</v>
      </c>
      <c r="K523" s="75">
        <v>0</v>
      </c>
      <c r="L523" s="75">
        <v>0</v>
      </c>
      <c r="M523" s="75">
        <v>0</v>
      </c>
      <c r="N523" s="75">
        <v>0</v>
      </c>
    </row>
    <row r="524" spans="1:14">
      <c r="A524" s="75" t="s">
        <v>592</v>
      </c>
      <c r="B524" s="75" t="s">
        <v>593</v>
      </c>
      <c r="C524" s="76">
        <v>41751</v>
      </c>
      <c r="D524" s="75" t="s">
        <v>594</v>
      </c>
      <c r="E524" s="77" t="s">
        <v>63</v>
      </c>
      <c r="F524" s="75">
        <f>90-56</f>
        <v>34</v>
      </c>
      <c r="G524" s="75">
        <v>0</v>
      </c>
      <c r="H524" s="75">
        <v>0</v>
      </c>
      <c r="I524" s="75">
        <v>0</v>
      </c>
      <c r="J524" s="75">
        <v>0</v>
      </c>
      <c r="K524" s="75">
        <v>0</v>
      </c>
      <c r="L524" s="75">
        <v>0</v>
      </c>
      <c r="M524" s="75">
        <v>0</v>
      </c>
      <c r="N524" s="75">
        <v>0</v>
      </c>
    </row>
    <row r="525" spans="1:14">
      <c r="A525" s="75" t="s">
        <v>597</v>
      </c>
      <c r="B525" s="75" t="s">
        <v>600</v>
      </c>
      <c r="C525" s="76">
        <v>42172</v>
      </c>
      <c r="D525" s="75" t="s">
        <v>599</v>
      </c>
      <c r="E525" s="77" t="s">
        <v>601</v>
      </c>
      <c r="F525" s="75">
        <v>86</v>
      </c>
      <c r="G525" s="75">
        <v>0</v>
      </c>
      <c r="H525" s="75">
        <v>0</v>
      </c>
      <c r="I525" s="75">
        <v>0</v>
      </c>
      <c r="J525" s="75">
        <v>0</v>
      </c>
      <c r="K525" s="75">
        <v>0</v>
      </c>
      <c r="L525" s="75">
        <v>0</v>
      </c>
      <c r="M525" s="75">
        <v>0</v>
      </c>
      <c r="N525" s="75">
        <v>0</v>
      </c>
    </row>
    <row r="526" spans="1:14">
      <c r="A526" s="75" t="s">
        <v>597</v>
      </c>
      <c r="B526" s="75" t="s">
        <v>598</v>
      </c>
      <c r="C526" s="76">
        <v>42186</v>
      </c>
      <c r="D526" s="75" t="s">
        <v>599</v>
      </c>
      <c r="E526" s="77" t="s">
        <v>430</v>
      </c>
      <c r="F526" s="75">
        <f>90-45</f>
        <v>45</v>
      </c>
      <c r="G526" s="75">
        <v>0</v>
      </c>
      <c r="H526" s="75">
        <v>0</v>
      </c>
      <c r="I526" s="75">
        <v>1</v>
      </c>
      <c r="J526" s="75">
        <v>0</v>
      </c>
      <c r="K526" s="75">
        <v>1</v>
      </c>
      <c r="L526" s="75">
        <v>1</v>
      </c>
      <c r="M526" s="75">
        <v>0</v>
      </c>
      <c r="N526" s="75">
        <v>0</v>
      </c>
    </row>
  </sheetData>
  <autoFilter ref="C1:C526">
    <sortState ref="A2:N526">
      <sortCondition ref="C1:C526"/>
    </sortState>
  </autoFilter>
  <hyperlinks>
    <hyperlink ref="E42" r:id="rId1"/>
    <hyperlink ref="E41" r:id="rId2"/>
    <hyperlink ref="E40" r:id="rId3"/>
    <hyperlink ref="E38" r:id="rId4"/>
    <hyperlink ref="E37" r:id="rId5"/>
    <hyperlink ref="E36" r:id="rId6"/>
    <hyperlink ref="E34" r:id="rId7"/>
    <hyperlink ref="E33" r:id="rId8"/>
    <hyperlink ref="E32" r:id="rId9"/>
    <hyperlink ref="E31" r:id="rId10"/>
    <hyperlink ref="E30" r:id="rId11"/>
    <hyperlink ref="E29" r:id="rId12"/>
    <hyperlink ref="E28" r:id="rId13"/>
    <hyperlink ref="E27" r:id="rId14"/>
    <hyperlink ref="E26" r:id="rId15"/>
    <hyperlink ref="E25" r:id="rId16"/>
    <hyperlink ref="E24" r:id="rId17"/>
    <hyperlink ref="E23" r:id="rId18"/>
    <hyperlink ref="E22" r:id="rId19"/>
    <hyperlink ref="E21" r:id="rId20"/>
    <hyperlink ref="E20" r:id="rId21"/>
    <hyperlink ref="E19" r:id="rId22"/>
    <hyperlink ref="E18" r:id="rId23"/>
    <hyperlink ref="E17" r:id="rId24"/>
    <hyperlink ref="E16" r:id="rId25"/>
    <hyperlink ref="E15" r:id="rId26"/>
    <hyperlink ref="E14" r:id="rId27"/>
    <hyperlink ref="E13" r:id="rId28"/>
    <hyperlink ref="E12" r:id="rId29"/>
    <hyperlink ref="E11" r:id="rId30"/>
    <hyperlink ref="E10" r:id="rId31"/>
    <hyperlink ref="E9" r:id="rId32"/>
    <hyperlink ref="E8" r:id="rId33"/>
    <hyperlink ref="E7" r:id="rId34"/>
    <hyperlink ref="E6" r:id="rId35"/>
    <hyperlink ref="E5" r:id="rId36"/>
    <hyperlink ref="E4" r:id="rId37"/>
    <hyperlink ref="E3" r:id="rId38"/>
    <hyperlink ref="E2" r:id="rId39"/>
    <hyperlink ref="E81" r:id="rId40"/>
    <hyperlink ref="E80" r:id="rId41"/>
    <hyperlink ref="E77" r:id="rId42"/>
    <hyperlink ref="E76" r:id="rId43"/>
    <hyperlink ref="E75" r:id="rId44"/>
    <hyperlink ref="E74" r:id="rId45"/>
    <hyperlink ref="E73" r:id="rId46"/>
    <hyperlink ref="E72" r:id="rId47"/>
    <hyperlink ref="E69" r:id="rId48"/>
    <hyperlink ref="E68" r:id="rId49"/>
    <hyperlink ref="E67" r:id="rId50"/>
    <hyperlink ref="E66" r:id="rId51"/>
    <hyperlink ref="E65" r:id="rId52"/>
    <hyperlink ref="E64" r:id="rId53"/>
    <hyperlink ref="E62" r:id="rId54"/>
    <hyperlink ref="E61" r:id="rId55"/>
    <hyperlink ref="E60" r:id="rId56"/>
    <hyperlink ref="E59" r:id="rId57"/>
    <hyperlink ref="E58" r:id="rId58"/>
    <hyperlink ref="E57" r:id="rId59"/>
    <hyperlink ref="E56" r:id="rId60"/>
    <hyperlink ref="E55" r:id="rId61"/>
    <hyperlink ref="E54" r:id="rId62"/>
    <hyperlink ref="E53" r:id="rId63"/>
    <hyperlink ref="E52" r:id="rId64"/>
    <hyperlink ref="E51" r:id="rId65"/>
    <hyperlink ref="E50" r:id="rId66"/>
    <hyperlink ref="E48" r:id="rId67"/>
    <hyperlink ref="E47" r:id="rId68"/>
    <hyperlink ref="E46" r:id="rId69"/>
    <hyperlink ref="E45" r:id="rId70"/>
    <hyperlink ref="E43" r:id="rId71"/>
    <hyperlink ref="E39" r:id="rId72"/>
    <hyperlink ref="E35" r:id="rId73"/>
    <hyperlink ref="E132" r:id="rId74"/>
    <hyperlink ref="E131" r:id="rId75"/>
    <hyperlink ref="E130" r:id="rId76"/>
    <hyperlink ref="E129" r:id="rId77"/>
    <hyperlink ref="E127" r:id="rId78"/>
    <hyperlink ref="E126" r:id="rId79"/>
    <hyperlink ref="E125" r:id="rId80"/>
    <hyperlink ref="E124" r:id="rId81"/>
    <hyperlink ref="E123" r:id="rId82"/>
    <hyperlink ref="E121" r:id="rId83"/>
    <hyperlink ref="E120" r:id="rId84"/>
    <hyperlink ref="E119" r:id="rId85"/>
    <hyperlink ref="E118" r:id="rId86"/>
    <hyperlink ref="E117" r:id="rId87"/>
    <hyperlink ref="E116" r:id="rId88"/>
    <hyperlink ref="E114" r:id="rId89"/>
    <hyperlink ref="E113" r:id="rId90"/>
    <hyperlink ref="E112" r:id="rId91"/>
    <hyperlink ref="E111" r:id="rId92"/>
    <hyperlink ref="E110" r:id="rId93"/>
    <hyperlink ref="E109" r:id="rId94"/>
    <hyperlink ref="E108" r:id="rId95"/>
    <hyperlink ref="E107" r:id="rId96"/>
    <hyperlink ref="E106" r:id="rId97"/>
    <hyperlink ref="E105" r:id="rId98"/>
    <hyperlink ref="E104" r:id="rId99"/>
    <hyperlink ref="E103" r:id="rId100"/>
    <hyperlink ref="E102" r:id="rId101"/>
    <hyperlink ref="E101" r:id="rId102"/>
    <hyperlink ref="E98" r:id="rId103"/>
    <hyperlink ref="E97" r:id="rId104"/>
    <hyperlink ref="E96" r:id="rId105"/>
    <hyperlink ref="E95" r:id="rId106"/>
    <hyperlink ref="E94" r:id="rId107"/>
    <hyperlink ref="E93" r:id="rId108"/>
    <hyperlink ref="E92" r:id="rId109"/>
    <hyperlink ref="E90" r:id="rId110"/>
    <hyperlink ref="E89" r:id="rId111"/>
    <hyperlink ref="E88" r:id="rId112"/>
    <hyperlink ref="E87" r:id="rId113"/>
    <hyperlink ref="E86" r:id="rId114"/>
    <hyperlink ref="E84" r:id="rId115"/>
    <hyperlink ref="E83" r:id="rId116"/>
    <hyperlink ref="E82" r:id="rId117"/>
    <hyperlink ref="E63" r:id="rId118"/>
    <hyperlink ref="E185" r:id="rId119"/>
    <hyperlink ref="E184" r:id="rId120"/>
    <hyperlink ref="E183" r:id="rId121"/>
    <hyperlink ref="E182" r:id="rId122"/>
    <hyperlink ref="E181" r:id="rId123"/>
    <hyperlink ref="E180" r:id="rId124"/>
    <hyperlink ref="E179" r:id="rId125"/>
    <hyperlink ref="E178" r:id="rId126"/>
    <hyperlink ref="E177" r:id="rId127"/>
    <hyperlink ref="E175" r:id="rId128"/>
    <hyperlink ref="E174" r:id="rId129"/>
    <hyperlink ref="E172" r:id="rId130"/>
    <hyperlink ref="E173" r:id="rId131"/>
    <hyperlink ref="E171" r:id="rId132"/>
    <hyperlink ref="E170" r:id="rId133"/>
    <hyperlink ref="E169" r:id="rId134"/>
    <hyperlink ref="E167" r:id="rId135"/>
    <hyperlink ref="E166" r:id="rId136"/>
    <hyperlink ref="E165" r:id="rId137"/>
    <hyperlink ref="E164" r:id="rId138"/>
    <hyperlink ref="E163" r:id="rId139"/>
    <hyperlink ref="E162" r:id="rId140"/>
    <hyperlink ref="E161" r:id="rId141"/>
    <hyperlink ref="E160" r:id="rId142"/>
    <hyperlink ref="E159" r:id="rId143"/>
    <hyperlink ref="E158" r:id="rId144"/>
    <hyperlink ref="E157" r:id="rId145"/>
    <hyperlink ref="E156" r:id="rId146"/>
    <hyperlink ref="E155" r:id="rId147"/>
    <hyperlink ref="E154" r:id="rId148"/>
    <hyperlink ref="E153" r:id="rId149"/>
    <hyperlink ref="E152" r:id="rId150"/>
    <hyperlink ref="E151" r:id="rId151"/>
    <hyperlink ref="E150" r:id="rId152"/>
    <hyperlink ref="E149" r:id="rId153"/>
    <hyperlink ref="E146" r:id="rId154"/>
    <hyperlink ref="E145" r:id="rId155"/>
    <hyperlink ref="E144" r:id="rId156"/>
    <hyperlink ref="E143" r:id="rId157"/>
    <hyperlink ref="E142" r:id="rId158"/>
    <hyperlink ref="E141" r:id="rId159"/>
    <hyperlink ref="E140" r:id="rId160"/>
    <hyperlink ref="E139" r:id="rId161"/>
    <hyperlink ref="E138" r:id="rId162"/>
    <hyperlink ref="E137" r:id="rId163"/>
    <hyperlink ref="E136" r:id="rId164"/>
    <hyperlink ref="E135" r:id="rId165"/>
    <hyperlink ref="E134" r:id="rId166"/>
    <hyperlink ref="E133" r:id="rId167"/>
    <hyperlink ref="E128" r:id="rId168"/>
    <hyperlink ref="E122" r:id="rId169"/>
    <hyperlink ref="E115" r:id="rId170"/>
    <hyperlink ref="E100" r:id="rId171"/>
    <hyperlink ref="E99" r:id="rId172"/>
    <hyperlink ref="E91" r:id="rId173"/>
    <hyperlink ref="E85" r:id="rId174"/>
    <hyperlink ref="E79" r:id="rId175"/>
    <hyperlink ref="E78" r:id="rId176"/>
    <hyperlink ref="E71" r:id="rId177"/>
    <hyperlink ref="E70" r:id="rId178"/>
    <hyperlink ref="E49" r:id="rId179"/>
    <hyperlink ref="E44" r:id="rId180"/>
    <hyperlink ref="E227" r:id="rId181"/>
    <hyperlink ref="E226" r:id="rId182"/>
    <hyperlink ref="E225" r:id="rId183"/>
    <hyperlink ref="E224" r:id="rId184"/>
    <hyperlink ref="E223" r:id="rId185"/>
    <hyperlink ref="E222" r:id="rId186"/>
    <hyperlink ref="E221" r:id="rId187"/>
    <hyperlink ref="E220" r:id="rId188"/>
    <hyperlink ref="E219" r:id="rId189"/>
    <hyperlink ref="E218" r:id="rId190"/>
    <hyperlink ref="E217" r:id="rId191"/>
    <hyperlink ref="E216" r:id="rId192"/>
    <hyperlink ref="E215" r:id="rId193"/>
    <hyperlink ref="E214" r:id="rId194"/>
    <hyperlink ref="E213" r:id="rId195"/>
    <hyperlink ref="E212" r:id="rId196"/>
    <hyperlink ref="E211" r:id="rId197"/>
    <hyperlink ref="E210" r:id="rId198"/>
    <hyperlink ref="E207" r:id="rId199"/>
    <hyperlink ref="E206" r:id="rId200"/>
    <hyperlink ref="E205" r:id="rId201"/>
    <hyperlink ref="E204" r:id="rId202"/>
    <hyperlink ref="E203" r:id="rId203"/>
    <hyperlink ref="E202" r:id="rId204"/>
    <hyperlink ref="E201" r:id="rId205"/>
    <hyperlink ref="E198" r:id="rId206"/>
    <hyperlink ref="E197" r:id="rId207"/>
    <hyperlink ref="E196" r:id="rId208"/>
    <hyperlink ref="E195" r:id="rId209"/>
    <hyperlink ref="E194" r:id="rId210"/>
    <hyperlink ref="E193" r:id="rId211"/>
    <hyperlink ref="E192" r:id="rId212"/>
    <hyperlink ref="E190" r:id="rId213"/>
    <hyperlink ref="E189" r:id="rId214"/>
    <hyperlink ref="E188" r:id="rId215"/>
    <hyperlink ref="E282" r:id="rId216"/>
    <hyperlink ref="E283" r:id="rId217"/>
    <hyperlink ref="E281" r:id="rId218"/>
    <hyperlink ref="E280" r:id="rId219"/>
    <hyperlink ref="E279" r:id="rId220"/>
    <hyperlink ref="E278" r:id="rId221"/>
    <hyperlink ref="E276" r:id="rId222"/>
    <hyperlink ref="E277" r:id="rId223"/>
    <hyperlink ref="E275" r:id="rId224"/>
    <hyperlink ref="E274" r:id="rId225"/>
    <hyperlink ref="E273" r:id="rId226"/>
    <hyperlink ref="E272" r:id="rId227"/>
    <hyperlink ref="E271" r:id="rId228"/>
    <hyperlink ref="E270" r:id="rId229"/>
    <hyperlink ref="E269" r:id="rId230"/>
    <hyperlink ref="E268" r:id="rId231"/>
    <hyperlink ref="E267" r:id="rId232"/>
    <hyperlink ref="E266" r:id="rId233"/>
    <hyperlink ref="E265" r:id="rId234"/>
    <hyperlink ref="E264" r:id="rId235"/>
    <hyperlink ref="E263" r:id="rId236"/>
    <hyperlink ref="E262" r:id="rId237"/>
    <hyperlink ref="E261" r:id="rId238"/>
    <hyperlink ref="E260" r:id="rId239"/>
    <hyperlink ref="E259" r:id="rId240"/>
    <hyperlink ref="E258" r:id="rId241"/>
    <hyperlink ref="E257" r:id="rId242"/>
    <hyperlink ref="E256" r:id="rId243"/>
    <hyperlink ref="E255" r:id="rId244"/>
    <hyperlink ref="E254" r:id="rId245"/>
    <hyperlink ref="E253" r:id="rId246"/>
    <hyperlink ref="E252" r:id="rId247"/>
    <hyperlink ref="E251" r:id="rId248"/>
    <hyperlink ref="E250" r:id="rId249"/>
    <hyperlink ref="E249" r:id="rId250"/>
    <hyperlink ref="E248" r:id="rId251"/>
    <hyperlink ref="E247" r:id="rId252"/>
    <hyperlink ref="E246" r:id="rId253"/>
    <hyperlink ref="E245" r:id="rId254"/>
    <hyperlink ref="E244" r:id="rId255"/>
    <hyperlink ref="E243" r:id="rId256"/>
    <hyperlink ref="E242" r:id="rId257"/>
    <hyperlink ref="E241" r:id="rId258"/>
    <hyperlink ref="E239" r:id="rId259"/>
    <hyperlink ref="E240" r:id="rId260"/>
    <hyperlink ref="E236" r:id="rId261"/>
    <hyperlink ref="E235" r:id="rId262"/>
    <hyperlink ref="E234" r:id="rId263"/>
    <hyperlink ref="E233" r:id="rId264"/>
    <hyperlink ref="E232" r:id="rId265"/>
    <hyperlink ref="E231" r:id="rId266"/>
    <hyperlink ref="E230" r:id="rId267"/>
    <hyperlink ref="E229" r:id="rId268"/>
    <hyperlink ref="E228" r:id="rId269"/>
    <hyperlink ref="E209" r:id="rId270"/>
    <hyperlink ref="E208" r:id="rId271"/>
    <hyperlink ref="E200" r:id="rId272"/>
    <hyperlink ref="E199" r:id="rId273"/>
    <hyperlink ref="E191" r:id="rId274"/>
    <hyperlink ref="E187" r:id="rId275"/>
    <hyperlink ref="E186" r:id="rId276"/>
    <hyperlink ref="E176" r:id="rId277"/>
    <hyperlink ref="E168" r:id="rId278"/>
    <hyperlink ref="E148" r:id="rId279"/>
    <hyperlink ref="E147" r:id="rId280"/>
    <hyperlink ref="E335" r:id="rId281"/>
    <hyperlink ref="E336" r:id="rId282"/>
    <hyperlink ref="E334" r:id="rId283"/>
    <hyperlink ref="E333" r:id="rId284"/>
    <hyperlink ref="E331" r:id="rId285"/>
    <hyperlink ref="E332" r:id="rId286"/>
    <hyperlink ref="E330" r:id="rId287"/>
    <hyperlink ref="E329" r:id="rId288"/>
    <hyperlink ref="E328" r:id="rId289"/>
    <hyperlink ref="E326" r:id="rId290"/>
    <hyperlink ref="E327" r:id="rId291"/>
    <hyperlink ref="E325" r:id="rId292"/>
    <hyperlink ref="E324" r:id="rId293"/>
    <hyperlink ref="E323" r:id="rId294"/>
    <hyperlink ref="E321" r:id="rId295"/>
    <hyperlink ref="E322" r:id="rId296"/>
    <hyperlink ref="E320" r:id="rId297"/>
    <hyperlink ref="E319" r:id="rId298"/>
    <hyperlink ref="E318" r:id="rId299"/>
    <hyperlink ref="E317" r:id="rId300"/>
    <hyperlink ref="E316" r:id="rId301"/>
    <hyperlink ref="E315" r:id="rId302"/>
    <hyperlink ref="E314" r:id="rId303"/>
    <hyperlink ref="E313" r:id="rId304"/>
    <hyperlink ref="E311" r:id="rId305"/>
    <hyperlink ref="E312" r:id="rId306"/>
    <hyperlink ref="E310" r:id="rId307"/>
    <hyperlink ref="E309" r:id="rId308"/>
    <hyperlink ref="E308" r:id="rId309"/>
    <hyperlink ref="E307" r:id="rId310"/>
    <hyperlink ref="E306" r:id="rId311"/>
    <hyperlink ref="E305" r:id="rId312"/>
    <hyperlink ref="E304" r:id="rId313"/>
    <hyperlink ref="E303" r:id="rId314"/>
    <hyperlink ref="E302" r:id="rId315"/>
    <hyperlink ref="E301" r:id="rId316"/>
    <hyperlink ref="E299" r:id="rId317"/>
    <hyperlink ref="E300" r:id="rId318"/>
    <hyperlink ref="E297" r:id="rId319"/>
    <hyperlink ref="E298" r:id="rId320"/>
    <hyperlink ref="E296" r:id="rId321"/>
    <hyperlink ref="E295" r:id="rId322"/>
    <hyperlink ref="E294" r:id="rId323"/>
    <hyperlink ref="E293" r:id="rId324"/>
    <hyperlink ref="E292" r:id="rId325"/>
    <hyperlink ref="E291" r:id="rId326"/>
    <hyperlink ref="E290" r:id="rId327"/>
    <hyperlink ref="E289" r:id="rId328"/>
    <hyperlink ref="E288" r:id="rId329"/>
    <hyperlink ref="E287" r:id="rId330"/>
    <hyperlink ref="E286" r:id="rId331"/>
    <hyperlink ref="E284" r:id="rId332"/>
    <hyperlink ref="E285" r:id="rId333"/>
    <hyperlink ref="E383" r:id="rId334"/>
    <hyperlink ref="E382" r:id="rId335"/>
    <hyperlink ref="E381" r:id="rId336"/>
    <hyperlink ref="E380" r:id="rId337"/>
    <hyperlink ref="E379" r:id="rId338"/>
    <hyperlink ref="E378" r:id="rId339"/>
    <hyperlink ref="E377" r:id="rId340"/>
    <hyperlink ref="E376" r:id="rId341"/>
    <hyperlink ref="E375" r:id="rId342"/>
    <hyperlink ref="E374" r:id="rId343"/>
    <hyperlink ref="E373" r:id="rId344"/>
    <hyperlink ref="E372" r:id="rId345"/>
    <hyperlink ref="E371" r:id="rId346"/>
    <hyperlink ref="E370" r:id="rId347"/>
    <hyperlink ref="E369" r:id="rId348"/>
    <hyperlink ref="E368" r:id="rId349"/>
    <hyperlink ref="E367" r:id="rId350"/>
    <hyperlink ref="E366" r:id="rId351"/>
    <hyperlink ref="E365" r:id="rId352"/>
    <hyperlink ref="E364" r:id="rId353"/>
    <hyperlink ref="E363" r:id="rId354"/>
    <hyperlink ref="E362" r:id="rId355"/>
    <hyperlink ref="E361" r:id="rId356"/>
    <hyperlink ref="E360" r:id="rId357"/>
    <hyperlink ref="E359" r:id="rId358"/>
    <hyperlink ref="E358" r:id="rId359"/>
    <hyperlink ref="E357" r:id="rId360"/>
    <hyperlink ref="E356" r:id="rId361"/>
    <hyperlink ref="E355" r:id="rId362"/>
    <hyperlink ref="E354" r:id="rId363"/>
    <hyperlink ref="E353" r:id="rId364"/>
    <hyperlink ref="E352" r:id="rId365"/>
    <hyperlink ref="E351" r:id="rId366"/>
    <hyperlink ref="E350" r:id="rId367"/>
    <hyperlink ref="E349" r:id="rId368"/>
    <hyperlink ref="E348" r:id="rId369"/>
    <hyperlink ref="E347" r:id="rId370"/>
    <hyperlink ref="E346" r:id="rId371"/>
    <hyperlink ref="E345" r:id="rId372"/>
    <hyperlink ref="E344" r:id="rId373"/>
    <hyperlink ref="E343" r:id="rId374"/>
    <hyperlink ref="E342" r:id="rId375"/>
    <hyperlink ref="E341" r:id="rId376"/>
    <hyperlink ref="E340" r:id="rId377"/>
    <hyperlink ref="E339" r:id="rId378"/>
    <hyperlink ref="E338" r:id="rId379"/>
    <hyperlink ref="E337" r:id="rId380"/>
    <hyperlink ref="E238" r:id="rId381"/>
    <hyperlink ref="E237" r:id="rId382"/>
    <hyperlink ref="E423" r:id="rId383"/>
    <hyperlink ref="E422" r:id="rId384"/>
    <hyperlink ref="E421" r:id="rId385"/>
    <hyperlink ref="E420" r:id="rId386"/>
    <hyperlink ref="E419" r:id="rId387"/>
    <hyperlink ref="E418" r:id="rId388"/>
    <hyperlink ref="E417" r:id="rId389"/>
    <hyperlink ref="E416" r:id="rId390"/>
    <hyperlink ref="E415" r:id="rId391"/>
    <hyperlink ref="E414" r:id="rId392"/>
    <hyperlink ref="E413" r:id="rId393"/>
    <hyperlink ref="E412" r:id="rId394"/>
    <hyperlink ref="E411" r:id="rId395"/>
    <hyperlink ref="E410" r:id="rId396"/>
    <hyperlink ref="E409" r:id="rId397"/>
    <hyperlink ref="E408" r:id="rId398"/>
    <hyperlink ref="E407" r:id="rId399"/>
    <hyperlink ref="E406" r:id="rId400"/>
    <hyperlink ref="E405" r:id="rId401"/>
    <hyperlink ref="E404" r:id="rId402"/>
    <hyperlink ref="E403" r:id="rId403"/>
    <hyperlink ref="E402" r:id="rId404"/>
    <hyperlink ref="E401" r:id="rId405"/>
    <hyperlink ref="E400" r:id="rId406"/>
    <hyperlink ref="E399" r:id="rId407"/>
    <hyperlink ref="E398" r:id="rId408"/>
    <hyperlink ref="E397" r:id="rId409"/>
    <hyperlink ref="E396" r:id="rId410"/>
    <hyperlink ref="E395" r:id="rId411"/>
    <hyperlink ref="E394" r:id="rId412"/>
    <hyperlink ref="E393" r:id="rId413"/>
    <hyperlink ref="E392" r:id="rId414"/>
    <hyperlink ref="E391" r:id="rId415"/>
    <hyperlink ref="E390" r:id="rId416"/>
    <hyperlink ref="E389" r:id="rId417"/>
    <hyperlink ref="E388" r:id="rId418"/>
    <hyperlink ref="E387" r:id="rId419"/>
    <hyperlink ref="E386" r:id="rId420"/>
    <hyperlink ref="E385" r:id="rId421"/>
    <hyperlink ref="E384" r:id="rId422"/>
    <hyperlink ref="E474" r:id="rId423"/>
    <hyperlink ref="E473" r:id="rId424"/>
    <hyperlink ref="E472" r:id="rId425"/>
    <hyperlink ref="E471" r:id="rId426"/>
    <hyperlink ref="E470" r:id="rId427"/>
    <hyperlink ref="E469" r:id="rId428"/>
    <hyperlink ref="E468" r:id="rId429"/>
    <hyperlink ref="E467" r:id="rId430"/>
    <hyperlink ref="E466" r:id="rId431"/>
    <hyperlink ref="E465" r:id="rId432"/>
    <hyperlink ref="E464" r:id="rId433"/>
    <hyperlink ref="E463" r:id="rId434"/>
    <hyperlink ref="E462" r:id="rId435"/>
    <hyperlink ref="E461" r:id="rId436"/>
    <hyperlink ref="E460" r:id="rId437"/>
    <hyperlink ref="E459" r:id="rId438"/>
    <hyperlink ref="E458" r:id="rId439"/>
    <hyperlink ref="E457" r:id="rId440"/>
    <hyperlink ref="E456" r:id="rId441"/>
    <hyperlink ref="E455" r:id="rId442"/>
    <hyperlink ref="E454" r:id="rId443"/>
    <hyperlink ref="E453" r:id="rId444"/>
    <hyperlink ref="E452" r:id="rId445"/>
    <hyperlink ref="E451" r:id="rId446"/>
    <hyperlink ref="E450" r:id="rId447"/>
    <hyperlink ref="E449" r:id="rId448"/>
    <hyperlink ref="E448" r:id="rId449"/>
    <hyperlink ref="E447" r:id="rId450"/>
    <hyperlink ref="E446" r:id="rId451"/>
    <hyperlink ref="E445" r:id="rId452"/>
    <hyperlink ref="E444" r:id="rId453"/>
    <hyperlink ref="E443" r:id="rId454"/>
    <hyperlink ref="E442" r:id="rId455"/>
    <hyperlink ref="E441" r:id="rId456"/>
    <hyperlink ref="E440" r:id="rId457"/>
    <hyperlink ref="E439" r:id="rId458"/>
    <hyperlink ref="E438" r:id="rId459"/>
    <hyperlink ref="E437" r:id="rId460"/>
    <hyperlink ref="E436" r:id="rId461"/>
    <hyperlink ref="E435" r:id="rId462"/>
    <hyperlink ref="E434" r:id="rId463"/>
    <hyperlink ref="E433" r:id="rId464"/>
    <hyperlink ref="E432" r:id="rId465"/>
    <hyperlink ref="E431" r:id="rId466"/>
    <hyperlink ref="E430" r:id="rId467"/>
    <hyperlink ref="E429" r:id="rId468"/>
    <hyperlink ref="E428" r:id="rId469"/>
    <hyperlink ref="E427" r:id="rId470"/>
    <hyperlink ref="E426" r:id="rId471"/>
    <hyperlink ref="E425" r:id="rId472"/>
    <hyperlink ref="E424" r:id="rId473"/>
    <hyperlink ref="E521" r:id="rId474"/>
    <hyperlink ref="E520" r:id="rId475"/>
    <hyperlink ref="E519" r:id="rId476"/>
    <hyperlink ref="E518" r:id="rId477"/>
    <hyperlink ref="E517" r:id="rId478"/>
    <hyperlink ref="E516" r:id="rId479"/>
    <hyperlink ref="E515" r:id="rId480"/>
    <hyperlink ref="E514" r:id="rId481"/>
    <hyperlink ref="E513" r:id="rId482"/>
    <hyperlink ref="E512" r:id="rId483"/>
    <hyperlink ref="E511" r:id="rId484"/>
    <hyperlink ref="E510" r:id="rId485"/>
    <hyperlink ref="E509" r:id="rId486"/>
    <hyperlink ref="E508" r:id="rId487"/>
    <hyperlink ref="E507" r:id="rId488"/>
    <hyperlink ref="E506" r:id="rId489"/>
    <hyperlink ref="E505" r:id="rId490"/>
    <hyperlink ref="E504" r:id="rId491"/>
    <hyperlink ref="E503" r:id="rId492"/>
    <hyperlink ref="E502" r:id="rId493"/>
    <hyperlink ref="E501" r:id="rId494"/>
    <hyperlink ref="E500" r:id="rId495"/>
    <hyperlink ref="E499" r:id="rId496"/>
    <hyperlink ref="E498" r:id="rId497"/>
    <hyperlink ref="E497" r:id="rId498"/>
    <hyperlink ref="E496" r:id="rId499"/>
    <hyperlink ref="E495" r:id="rId500"/>
    <hyperlink ref="E494" r:id="rId501"/>
    <hyperlink ref="E493" r:id="rId502"/>
    <hyperlink ref="E492" r:id="rId503"/>
    <hyperlink ref="E491" r:id="rId504"/>
    <hyperlink ref="E490" r:id="rId505"/>
    <hyperlink ref="E489" r:id="rId506"/>
    <hyperlink ref="E488" r:id="rId507"/>
    <hyperlink ref="E487" r:id="rId508"/>
    <hyperlink ref="E486" r:id="rId509"/>
    <hyperlink ref="E485" r:id="rId510"/>
    <hyperlink ref="E484" r:id="rId511"/>
    <hyperlink ref="E483" r:id="rId512"/>
    <hyperlink ref="E482" r:id="rId513"/>
    <hyperlink ref="E481" r:id="rId514"/>
    <hyperlink ref="E480" r:id="rId515"/>
    <hyperlink ref="E479" r:id="rId516"/>
    <hyperlink ref="E478" r:id="rId517"/>
    <hyperlink ref="E477" r:id="rId518"/>
    <hyperlink ref="E476" r:id="rId519"/>
    <hyperlink ref="E475" r:id="rId520"/>
    <hyperlink ref="E524" r:id="rId521"/>
    <hyperlink ref="E523" r:id="rId522"/>
    <hyperlink ref="E522" r:id="rId523"/>
    <hyperlink ref="E526" r:id="rId524"/>
    <hyperlink ref="E525" r:id="rId525"/>
  </hyperlinks>
  <pageMargins left="0.75" right="0.75" top="1" bottom="1" header="0.5" footer="0.5"/>
  <pageSetup paperSize="9" orientation="portrait" horizontalDpi="4294967292" verticalDpi="4294967292"/>
  <drawing r:id="rId52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2"/>
  <sheetViews>
    <sheetView workbookViewId="0">
      <selection activeCell="Q7" sqref="Q7:AC7"/>
    </sheetView>
  </sheetViews>
  <sheetFormatPr baseColWidth="10" defaultRowHeight="15" x14ac:dyDescent="0"/>
  <cols>
    <col min="2" max="2" width="0" hidden="1" customWidth="1"/>
    <col min="3" max="3" width="12.33203125" bestFit="1" customWidth="1"/>
    <col min="5" max="5" width="0" hidden="1" customWidth="1"/>
    <col min="6" max="6" width="21.6640625" bestFit="1" customWidth="1"/>
    <col min="11" max="14" width="0" hidden="1" customWidth="1"/>
  </cols>
  <sheetData>
    <row r="1" spans="1:30" ht="16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Q1" s="88" t="s">
        <v>1229</v>
      </c>
      <c r="R1" s="86"/>
      <c r="S1" s="114">
        <v>50</v>
      </c>
      <c r="T1" s="114">
        <v>20</v>
      </c>
      <c r="U1" s="114">
        <v>1</v>
      </c>
      <c r="V1" s="114">
        <v>4</v>
      </c>
      <c r="W1" s="86"/>
      <c r="X1" s="86"/>
      <c r="Y1" s="86"/>
      <c r="Z1" s="86"/>
      <c r="AA1" s="86"/>
      <c r="AB1" s="86"/>
      <c r="AC1" s="87"/>
    </row>
    <row r="2" spans="1:30" ht="16" thickBot="1">
      <c r="A2" s="75" t="s">
        <v>602</v>
      </c>
      <c r="B2" s="75" t="s">
        <v>637</v>
      </c>
      <c r="C2" s="76">
        <v>37849</v>
      </c>
      <c r="D2" s="75" t="s">
        <v>606</v>
      </c>
      <c r="E2" s="77" t="s">
        <v>51</v>
      </c>
      <c r="F2" s="75">
        <f>90-60</f>
        <v>30</v>
      </c>
      <c r="G2" s="75">
        <v>0</v>
      </c>
      <c r="H2" s="75">
        <v>0</v>
      </c>
      <c r="I2" s="75">
        <v>0</v>
      </c>
      <c r="J2" s="75">
        <v>0</v>
      </c>
      <c r="K2" s="75">
        <v>0</v>
      </c>
      <c r="L2" s="75">
        <v>3</v>
      </c>
      <c r="M2" s="75">
        <v>0</v>
      </c>
      <c r="N2" s="75">
        <v>0</v>
      </c>
      <c r="Q2" s="89" t="s">
        <v>432</v>
      </c>
      <c r="R2" s="90" t="s">
        <v>454</v>
      </c>
      <c r="S2" s="90" t="s">
        <v>433</v>
      </c>
      <c r="T2" s="90" t="s">
        <v>434</v>
      </c>
      <c r="U2" s="90" t="s">
        <v>436</v>
      </c>
      <c r="V2" s="90" t="s">
        <v>435</v>
      </c>
      <c r="W2" s="90" t="s">
        <v>453</v>
      </c>
      <c r="X2" s="90" t="s">
        <v>455</v>
      </c>
      <c r="Y2" s="91"/>
      <c r="Z2" s="90" t="s">
        <v>1227</v>
      </c>
      <c r="AA2" s="90" t="s">
        <v>1228</v>
      </c>
      <c r="AB2" s="90" t="s">
        <v>452</v>
      </c>
      <c r="AC2" s="92" t="s">
        <v>1226</v>
      </c>
    </row>
    <row r="3" spans="1:30">
      <c r="A3" s="75" t="s">
        <v>602</v>
      </c>
      <c r="B3" s="75" t="s">
        <v>636</v>
      </c>
      <c r="C3" s="76">
        <v>37856</v>
      </c>
      <c r="D3" s="75" t="s">
        <v>606</v>
      </c>
      <c r="E3" s="77" t="s">
        <v>38</v>
      </c>
      <c r="F3" s="75">
        <f>90-76</f>
        <v>14</v>
      </c>
      <c r="G3" s="75">
        <v>0</v>
      </c>
      <c r="H3" s="75">
        <v>0</v>
      </c>
      <c r="I3" s="75">
        <v>0</v>
      </c>
      <c r="J3" s="75">
        <v>0</v>
      </c>
      <c r="K3" s="75">
        <v>1</v>
      </c>
      <c r="L3" s="75">
        <v>1</v>
      </c>
      <c r="M3" s="75">
        <v>0</v>
      </c>
      <c r="N3" s="75">
        <v>0</v>
      </c>
      <c r="Q3" s="99" t="s">
        <v>439</v>
      </c>
      <c r="R3" s="97">
        <f>SUMIFS($F$2:F1002,$C$2:C1002,"&gt;="&amp;Z3,$C$2:C1002,"&lt;="&amp;AA3)</f>
        <v>2663</v>
      </c>
      <c r="S3" s="97">
        <f>SUMIFS($G$2:G1002,$C$2:C1002,"&gt;="&amp;Z3,$C$2:C1002,"&lt;="&amp;AA3)</f>
        <v>8</v>
      </c>
      <c r="T3" s="97">
        <f>SUMIFS($H$2:H1002,$C$2:C1002,"&gt;="&amp;Z3,$C$2:C1002,"&lt;="&amp;AA3)</f>
        <v>6</v>
      </c>
      <c r="U3" s="97">
        <f>SUMIFS($I$2:I1002,$C$2:C1002,"&gt;="&amp;Z3,$C$2:C1002,"&lt;="&amp;AA3)-V3</f>
        <v>31</v>
      </c>
      <c r="V3" s="97">
        <f>SUMIFS($J$2:J1002,$C$2:C1002,"&gt;="&amp;Z3,$C$2:C1002,"&lt;="&amp;AA3)</f>
        <v>43</v>
      </c>
      <c r="W3" s="97">
        <f>COUNTIFS($C$2:C1002,"&gt;="&amp;Z3,$C$2:C1002,"&lt;="&amp;AA3)</f>
        <v>53</v>
      </c>
      <c r="X3" s="107">
        <f>R3/IF(W3=0,1,W3)</f>
        <v>50.245283018867923</v>
      </c>
      <c r="Y3" s="131">
        <f t="shared" ref="Y3:Y15" si="0">X3*10</f>
        <v>502.45283018867923</v>
      </c>
      <c r="Z3" s="98">
        <v>37834</v>
      </c>
      <c r="AA3" s="98">
        <v>38168</v>
      </c>
      <c r="AB3" s="97">
        <f t="shared" ref="AB3:AB15" si="1">SUM(S3*$S$1,T3*$T$1,U3*$U$1,V3*$V$1)</f>
        <v>723</v>
      </c>
      <c r="AC3" s="111">
        <f t="shared" ref="AC3:AC15" si="2">AB3/10</f>
        <v>72.3</v>
      </c>
    </row>
    <row r="4" spans="1:30">
      <c r="A4" s="75" t="s">
        <v>602</v>
      </c>
      <c r="B4" s="75" t="s">
        <v>635</v>
      </c>
      <c r="C4" s="76">
        <v>37860</v>
      </c>
      <c r="D4" s="75" t="s">
        <v>606</v>
      </c>
      <c r="E4" s="77" t="s">
        <v>31</v>
      </c>
      <c r="F4" s="75">
        <v>66</v>
      </c>
      <c r="G4" s="75">
        <v>0</v>
      </c>
      <c r="H4" s="75">
        <v>0</v>
      </c>
      <c r="I4" s="75">
        <v>1</v>
      </c>
      <c r="J4" s="75">
        <v>0</v>
      </c>
      <c r="K4" s="75">
        <v>0</v>
      </c>
      <c r="L4" s="75">
        <v>2</v>
      </c>
      <c r="M4" s="75">
        <v>0</v>
      </c>
      <c r="N4" s="75">
        <v>0</v>
      </c>
      <c r="Q4" s="96" t="s">
        <v>440</v>
      </c>
      <c r="R4" s="97">
        <f>SUMIFS($F$2:F1003,$C$2:C1003,"&gt;="&amp;Z4,$C$2:C1003,"&lt;="&amp;AA4)</f>
        <v>4418</v>
      </c>
      <c r="S4" s="97">
        <f>SUMIFS($G$2:G1003,$C$2:C1003,"&gt;="&amp;Z4,$C$2:C1003,"&lt;="&amp;AA4)</f>
        <v>16</v>
      </c>
      <c r="T4" s="97">
        <f>SUMIFS($H$2:H1003,$C$2:C1003,"&gt;="&amp;Z4,$C$2:C1003,"&lt;="&amp;AA4)</f>
        <v>4</v>
      </c>
      <c r="U4" s="97">
        <f>SUMIFS($I$2:I1003,$C$2:C1003,"&gt;="&amp;Z4,$C$2:C1003,"&lt;="&amp;AA4)-V4</f>
        <v>66</v>
      </c>
      <c r="V4" s="97">
        <f>SUMIFS($J$2:J1003,$C$2:C1003,"&gt;="&amp;Z4,$C$2:C1003,"&lt;="&amp;AA4)</f>
        <v>60</v>
      </c>
      <c r="W4" s="97">
        <f>COUNTIFS($C$2:C1003,"&gt;="&amp;Z4,$C$2:C1003,"&lt;="&amp;AA4)</f>
        <v>62</v>
      </c>
      <c r="X4" s="107">
        <f>R4/IF(W4=0,1,W4)</f>
        <v>71.258064516129039</v>
      </c>
      <c r="Y4" s="131">
        <f t="shared" si="0"/>
        <v>712.58064516129036</v>
      </c>
      <c r="Z4" s="98">
        <v>38200</v>
      </c>
      <c r="AA4" s="98">
        <v>38533</v>
      </c>
      <c r="AB4" s="97">
        <f t="shared" si="1"/>
        <v>1186</v>
      </c>
      <c r="AC4" s="111">
        <f t="shared" si="2"/>
        <v>118.6</v>
      </c>
      <c r="AD4" s="78"/>
    </row>
    <row r="5" spans="1:30">
      <c r="A5" s="75" t="s">
        <v>602</v>
      </c>
      <c r="B5" s="75" t="s">
        <v>634</v>
      </c>
      <c r="C5" s="76">
        <v>37864</v>
      </c>
      <c r="D5" s="75" t="s">
        <v>606</v>
      </c>
      <c r="E5" s="77" t="s">
        <v>17</v>
      </c>
      <c r="F5" s="75">
        <f>90-66</f>
        <v>24</v>
      </c>
      <c r="G5" s="75">
        <v>0</v>
      </c>
      <c r="H5" s="75">
        <v>0</v>
      </c>
      <c r="I5" s="75">
        <v>0</v>
      </c>
      <c r="J5" s="75">
        <v>0</v>
      </c>
      <c r="K5" s="75">
        <v>0</v>
      </c>
      <c r="L5" s="75">
        <v>1</v>
      </c>
      <c r="M5" s="75">
        <v>0</v>
      </c>
      <c r="N5" s="75">
        <v>0</v>
      </c>
      <c r="Q5" s="96" t="s">
        <v>441</v>
      </c>
      <c r="R5" s="97">
        <f>SUMIFS($F$2:F1004,$C$2:C1004,"&gt;="&amp;Z5,$C$2:C1004,"&lt;="&amp;AA5)</f>
        <v>4218</v>
      </c>
      <c r="S5" s="97">
        <f>SUMIFS($G$2:G1004,$C$2:C1004,"&gt;="&amp;Z5,$C$2:C1004,"&lt;="&amp;AA5)</f>
        <v>15</v>
      </c>
      <c r="T5" s="97">
        <f>SUMIFS($H$2:H1004,$C$2:C1004,"&gt;="&amp;Z5,$C$2:C1004,"&lt;="&amp;AA5)</f>
        <v>7</v>
      </c>
      <c r="U5" s="97">
        <f>SUMIFS($I$2:I1004,$C$2:C1004,"&gt;="&amp;Z5,$C$2:C1004,"&lt;="&amp;AA5)-V5</f>
        <v>95</v>
      </c>
      <c r="V5" s="97">
        <f>SUMIFS($J$2:J1004,$C$2:C1004,"&gt;="&amp;Z5,$C$2:C1004,"&lt;="&amp;AA5)</f>
        <v>63</v>
      </c>
      <c r="W5" s="97">
        <f>COUNTIFS($C$2:C1004,"&gt;="&amp;Z5,$C$2:C1004,"&lt;="&amp;AA5)</f>
        <v>60</v>
      </c>
      <c r="X5" s="107">
        <f t="shared" ref="X5:X15" si="3">R5/IF(W5=0,1,W5)</f>
        <v>70.3</v>
      </c>
      <c r="Y5" s="131">
        <f t="shared" si="0"/>
        <v>703</v>
      </c>
      <c r="Z5" s="98">
        <v>38565</v>
      </c>
      <c r="AA5" s="98">
        <v>38898</v>
      </c>
      <c r="AB5" s="97">
        <f t="shared" si="1"/>
        <v>1237</v>
      </c>
      <c r="AC5" s="111">
        <f t="shared" si="2"/>
        <v>123.7</v>
      </c>
    </row>
    <row r="6" spans="1:30">
      <c r="A6" s="75" t="s">
        <v>602</v>
      </c>
      <c r="B6" s="75" t="s">
        <v>633</v>
      </c>
      <c r="C6" s="76">
        <v>37877</v>
      </c>
      <c r="D6" s="75" t="s">
        <v>606</v>
      </c>
      <c r="E6" s="77" t="s">
        <v>82</v>
      </c>
      <c r="F6" s="75">
        <v>90</v>
      </c>
      <c r="G6" s="75">
        <v>0</v>
      </c>
      <c r="H6" s="75">
        <v>0</v>
      </c>
      <c r="I6" s="75">
        <v>4</v>
      </c>
      <c r="J6" s="75">
        <v>3</v>
      </c>
      <c r="K6" s="75">
        <v>1</v>
      </c>
      <c r="L6" s="75">
        <v>7</v>
      </c>
      <c r="M6" s="75">
        <v>0</v>
      </c>
      <c r="N6" s="75">
        <v>0</v>
      </c>
      <c r="Q6" s="96" t="s">
        <v>442</v>
      </c>
      <c r="R6" s="97">
        <f>SUMIFS($F$2:F1005,$C$2:C1005,"&gt;="&amp;Z6,$C$2:C1005,"&lt;="&amp;AA6)</f>
        <v>4834</v>
      </c>
      <c r="S6" s="97">
        <f>SUMIFS($G$2:G1005,$C$2:C1005,"&gt;="&amp;Z6,$C$2:C1005,"&lt;="&amp;AA6)</f>
        <v>28</v>
      </c>
      <c r="T6" s="97">
        <f>SUMIFS($H$2:H1005,$C$2:C1005,"&gt;="&amp;Z6,$C$2:C1005,"&lt;="&amp;AA6)</f>
        <v>20</v>
      </c>
      <c r="U6" s="97">
        <f>SUMIFS($I$2:I1005,$C$2:C1005,"&gt;="&amp;Z6,$C$2:C1005,"&lt;="&amp;AA6)-V6</f>
        <v>180</v>
      </c>
      <c r="V6" s="97">
        <f>SUMIFS($J$2:J1005,$C$2:C1005,"&gt;="&amp;Z6,$C$2:C1005,"&lt;="&amp;AA6)</f>
        <v>135</v>
      </c>
      <c r="W6" s="97">
        <f>COUNTIFS($C$2:C1005,"&gt;="&amp;Z6,$C$2:C1005,"&lt;="&amp;AA6)</f>
        <v>60</v>
      </c>
      <c r="X6" s="107">
        <f t="shared" si="3"/>
        <v>80.566666666666663</v>
      </c>
      <c r="Y6" s="131">
        <f t="shared" si="0"/>
        <v>805.66666666666663</v>
      </c>
      <c r="Z6" s="98">
        <v>38930</v>
      </c>
      <c r="AA6" s="98">
        <v>39263</v>
      </c>
      <c r="AB6" s="97">
        <f t="shared" si="1"/>
        <v>2520</v>
      </c>
      <c r="AC6" s="111">
        <f t="shared" si="2"/>
        <v>252</v>
      </c>
    </row>
    <row r="7" spans="1:30">
      <c r="A7" s="75" t="s">
        <v>602</v>
      </c>
      <c r="B7" s="75" t="s">
        <v>178</v>
      </c>
      <c r="C7" s="76">
        <v>37880</v>
      </c>
      <c r="D7" s="75" t="s">
        <v>151</v>
      </c>
      <c r="E7" s="77" t="s">
        <v>35</v>
      </c>
      <c r="F7" s="75">
        <v>0</v>
      </c>
      <c r="G7" s="75"/>
      <c r="H7" s="75"/>
      <c r="I7" s="75"/>
      <c r="J7" s="75"/>
      <c r="K7" s="75"/>
      <c r="L7" s="75"/>
      <c r="M7" s="75"/>
      <c r="N7" s="75"/>
      <c r="Q7" s="96" t="s">
        <v>443</v>
      </c>
      <c r="R7" s="97">
        <f>SUMIFS($F$2:F1006,$C$2:C1006,"&gt;="&amp;Z7,$C$2:C1006,"&lt;="&amp;AA7)</f>
        <v>4957</v>
      </c>
      <c r="S7" s="97">
        <f>SUMIFS($G$2:G1006,$C$2:C1006,"&gt;="&amp;Z7,$C$2:C1006,"&lt;="&amp;AA7)</f>
        <v>46</v>
      </c>
      <c r="T7" s="97">
        <f>SUMIFS($H$2:H1006,$C$2:C1006,"&gt;="&amp;Z7,$C$2:C1006,"&lt;="&amp;AA7)</f>
        <v>9</v>
      </c>
      <c r="U7" s="97">
        <f>SUMIFS($I$2:I1006,$C$2:C1006,"&gt;="&amp;Z7,$C$2:C1006,"&lt;="&amp;AA7)-V7</f>
        <v>154</v>
      </c>
      <c r="V7" s="97">
        <f>SUMIFS($J$2:J1006,$C$2:C1006,"&gt;="&amp;Z7,$C$2:C1006,"&lt;="&amp;AA7)</f>
        <v>156</v>
      </c>
      <c r="W7" s="97">
        <f>COUNTIFS($C$2:C1006,"&gt;="&amp;Z7,$C$2:C1006,"&lt;="&amp;AA7)</f>
        <v>61</v>
      </c>
      <c r="X7" s="107">
        <f t="shared" si="3"/>
        <v>81.26229508196721</v>
      </c>
      <c r="Y7" s="131">
        <f t="shared" si="0"/>
        <v>812.62295081967204</v>
      </c>
      <c r="Z7" s="98">
        <v>39295</v>
      </c>
      <c r="AA7" s="98">
        <v>39629</v>
      </c>
      <c r="AB7" s="97">
        <f t="shared" si="1"/>
        <v>3258</v>
      </c>
      <c r="AC7" s="111">
        <f t="shared" si="2"/>
        <v>325.8</v>
      </c>
    </row>
    <row r="8" spans="1:30">
      <c r="A8" s="75" t="s">
        <v>602</v>
      </c>
      <c r="B8" s="75" t="s">
        <v>169</v>
      </c>
      <c r="C8" s="76">
        <v>37885</v>
      </c>
      <c r="D8" s="75" t="s">
        <v>606</v>
      </c>
      <c r="E8" s="77" t="s">
        <v>33</v>
      </c>
      <c r="F8" s="75">
        <v>90</v>
      </c>
      <c r="G8" s="75">
        <v>0</v>
      </c>
      <c r="H8" s="75">
        <v>0</v>
      </c>
      <c r="I8" s="75">
        <v>3</v>
      </c>
      <c r="J8" s="75">
        <v>2</v>
      </c>
      <c r="K8" s="75">
        <v>2</v>
      </c>
      <c r="L8" s="75">
        <v>4</v>
      </c>
      <c r="M8" s="75">
        <v>1</v>
      </c>
      <c r="N8" s="75">
        <v>0</v>
      </c>
      <c r="Q8" s="96" t="s">
        <v>444</v>
      </c>
      <c r="R8" s="97">
        <f>SUMIFS($F$2:F1007,$C$2:C1007,"&gt;="&amp;Z8,$C$2:C1007,"&lt;="&amp;AA8)</f>
        <v>4671</v>
      </c>
      <c r="S8" s="97">
        <f>SUMIFS($G$2:G1007,$C$2:C1007,"&gt;="&amp;Z8,$C$2:C1007,"&lt;="&amp;AA8)</f>
        <v>26</v>
      </c>
      <c r="T8" s="97">
        <f>SUMIFS($H$2:H1007,$C$2:C1007,"&gt;="&amp;Z8,$C$2:C1007,"&lt;="&amp;AA8)</f>
        <v>8</v>
      </c>
      <c r="U8" s="97">
        <f>SUMIFS($I$2:I1007,$C$2:C1007,"&gt;="&amp;Z8,$C$2:C1007,"&lt;="&amp;AA8)-V8</f>
        <v>172</v>
      </c>
      <c r="V8" s="97">
        <f>SUMIFS($J$2:J1007,$C$2:C1007,"&gt;="&amp;Z8,$C$2:C1007,"&lt;="&amp;AA8)</f>
        <v>108</v>
      </c>
      <c r="W8" s="97">
        <f>COUNTIFS($C$2:C1007,"&gt;="&amp;Z8,$C$2:C1007,"&lt;="&amp;AA8)</f>
        <v>58</v>
      </c>
      <c r="X8" s="107">
        <f t="shared" si="3"/>
        <v>80.534482758620683</v>
      </c>
      <c r="Y8" s="131">
        <f t="shared" si="0"/>
        <v>805.34482758620686</v>
      </c>
      <c r="Z8" s="98">
        <v>39661</v>
      </c>
      <c r="AA8" s="98">
        <v>39994</v>
      </c>
      <c r="AB8" s="97">
        <f t="shared" si="1"/>
        <v>2064</v>
      </c>
      <c r="AC8" s="111">
        <f t="shared" si="2"/>
        <v>206.4</v>
      </c>
    </row>
    <row r="9" spans="1:30">
      <c r="A9" s="75" t="s">
        <v>602</v>
      </c>
      <c r="B9" s="75" t="s">
        <v>632</v>
      </c>
      <c r="C9" s="76">
        <v>37891</v>
      </c>
      <c r="D9" s="75" t="s">
        <v>606</v>
      </c>
      <c r="E9" s="77" t="s">
        <v>154</v>
      </c>
      <c r="F9" s="75">
        <v>0</v>
      </c>
      <c r="G9" s="75"/>
      <c r="H9" s="75"/>
      <c r="I9" s="75"/>
      <c r="J9" s="75"/>
      <c r="K9" s="75"/>
      <c r="L9" s="75"/>
      <c r="M9" s="75"/>
      <c r="N9" s="75"/>
      <c r="Q9" s="96" t="s">
        <v>445</v>
      </c>
      <c r="R9" s="97">
        <f>SUMIFS($F$2:F1008,$C$2:C1008,"&gt;="&amp;Z9,$C$2:C1008,"&lt;="&amp;AA9)</f>
        <v>3760</v>
      </c>
      <c r="S9" s="97">
        <f>SUMIFS($G$2:G1008,$C$2:C1008,"&gt;="&amp;Z9,$C$2:C1008,"&lt;="&amp;AA9)</f>
        <v>34</v>
      </c>
      <c r="T9" s="97">
        <f>SUMIFS($H$2:H1008,$C$2:C1008,"&gt;="&amp;Z9,$C$2:C1008,"&lt;="&amp;AA9)</f>
        <v>9</v>
      </c>
      <c r="U9" s="97">
        <f>SUMIFS($I$2:I1008,$C$2:C1008,"&gt;="&amp;Z9,$C$2:C1008,"&lt;="&amp;AA9)-V9</f>
        <v>153</v>
      </c>
      <c r="V9" s="97">
        <f>SUMIFS($J$2:J1008,$C$2:C1008,"&gt;="&amp;Z9,$C$2:C1008,"&lt;="&amp;AA9)</f>
        <v>120</v>
      </c>
      <c r="W9" s="97">
        <f>COUNTIFS($C$2:C1008,"&gt;="&amp;Z9,$C$2:C1008,"&lt;="&amp;AA9)</f>
        <v>46</v>
      </c>
      <c r="X9" s="107">
        <f t="shared" si="3"/>
        <v>81.739130434782609</v>
      </c>
      <c r="Y9" s="131">
        <f t="shared" si="0"/>
        <v>817.39130434782612</v>
      </c>
      <c r="Z9" s="98">
        <v>40026</v>
      </c>
      <c r="AA9" s="98">
        <v>40359</v>
      </c>
      <c r="AB9" s="97">
        <f t="shared" si="1"/>
        <v>2513</v>
      </c>
      <c r="AC9" s="111">
        <f t="shared" si="2"/>
        <v>251.3</v>
      </c>
    </row>
    <row r="10" spans="1:30">
      <c r="A10" s="75" t="s">
        <v>602</v>
      </c>
      <c r="B10" s="75" t="s">
        <v>226</v>
      </c>
      <c r="C10" s="76">
        <v>37895</v>
      </c>
      <c r="D10" s="75" t="s">
        <v>151</v>
      </c>
      <c r="E10" s="77" t="s">
        <v>85</v>
      </c>
      <c r="F10" s="75">
        <v>90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Q10" s="96" t="s">
        <v>446</v>
      </c>
      <c r="R10" s="97">
        <f>SUMIFS($F$2:F1009,$C$2:C1009,"&gt;="&amp;Z10,$C$2:C1009,"&lt;="&amp;AA10)</f>
        <v>4960</v>
      </c>
      <c r="S10" s="97">
        <f>SUMIFS($G$2:G1009,$C$2:C1009,"&gt;="&amp;Z10,$C$2:C1009,"&lt;="&amp;AA10)</f>
        <v>56</v>
      </c>
      <c r="T10" s="97">
        <f>SUMIFS($H$2:H1009,$C$2:C1009,"&gt;="&amp;Z10,$C$2:C1009,"&lt;="&amp;AA10)</f>
        <v>15</v>
      </c>
      <c r="U10" s="97">
        <f>SUMIFS($I$2:I1009,$C$2:C1009,"&gt;="&amp;Z10,$C$2:C1009,"&lt;="&amp;AA10)-V10</f>
        <v>205</v>
      </c>
      <c r="V10" s="97">
        <f>SUMIFS($J$2:J1009,$C$2:C1009,"&gt;="&amp;Z10,$C$2:C1009,"&lt;="&amp;AA10)</f>
        <v>131</v>
      </c>
      <c r="W10" s="97">
        <f>COUNTIFS($C$2:C1009,"&gt;="&amp;Z10,$C$2:C1009,"&lt;="&amp;AA10)</f>
        <v>59</v>
      </c>
      <c r="X10" s="107">
        <f t="shared" si="3"/>
        <v>84.067796610169495</v>
      </c>
      <c r="Y10" s="131">
        <f t="shared" si="0"/>
        <v>840.67796610169489</v>
      </c>
      <c r="Z10" s="98">
        <v>40391</v>
      </c>
      <c r="AA10" s="98">
        <v>40724</v>
      </c>
      <c r="AB10" s="97">
        <f t="shared" si="1"/>
        <v>3829</v>
      </c>
      <c r="AC10" s="111">
        <f t="shared" si="2"/>
        <v>382.9</v>
      </c>
    </row>
    <row r="11" spans="1:30">
      <c r="A11" s="75" t="s">
        <v>602</v>
      </c>
      <c r="B11" s="75" t="s">
        <v>631</v>
      </c>
      <c r="C11" s="76">
        <v>37898</v>
      </c>
      <c r="D11" s="75" t="s">
        <v>606</v>
      </c>
      <c r="E11" s="77" t="s">
        <v>59</v>
      </c>
      <c r="F11" s="75">
        <v>0</v>
      </c>
      <c r="G11" s="75"/>
      <c r="H11" s="75"/>
      <c r="I11" s="75"/>
      <c r="J11" s="75"/>
      <c r="K11" s="75"/>
      <c r="L11" s="75"/>
      <c r="M11" s="75"/>
      <c r="N11" s="75"/>
      <c r="Q11" s="96" t="s">
        <v>447</v>
      </c>
      <c r="R11" s="97">
        <f>SUMIFS($F$2:F1010,$C$2:C1010,"&gt;="&amp;Z11,$C$2:C1010,"&lt;="&amp;AA11)</f>
        <v>5964</v>
      </c>
      <c r="S11" s="97">
        <f>SUMIFS($G$2:G1010,$C$2:C1010,"&gt;="&amp;Z11,$C$2:C1010,"&lt;="&amp;AA11)</f>
        <v>68</v>
      </c>
      <c r="T11" s="97">
        <f>SUMIFS($H$2:H1010,$C$2:C1010,"&gt;="&amp;Z11,$C$2:C1010,"&lt;="&amp;AA11)</f>
        <v>17</v>
      </c>
      <c r="U11" s="97">
        <f>SUMIFS($I$2:I1010,$C$2:C1010,"&gt;="&amp;Z11,$C$2:C1010,"&lt;="&amp;AA11)-V11</f>
        <v>253</v>
      </c>
      <c r="V11" s="97">
        <f>SUMIFS($J$2:J1010,$C$2:C1010,"&gt;="&amp;Z11,$C$2:C1010,"&lt;="&amp;AA11)</f>
        <v>168</v>
      </c>
      <c r="W11" s="97">
        <f>COUNTIFS($C$2:C1010,"&gt;="&amp;Z11,$C$2:C1010,"&lt;="&amp;AA11)</f>
        <v>69</v>
      </c>
      <c r="X11" s="107">
        <f t="shared" si="3"/>
        <v>86.434782608695656</v>
      </c>
      <c r="Y11" s="131">
        <f t="shared" si="0"/>
        <v>864.3478260869565</v>
      </c>
      <c r="Z11" s="98">
        <v>40756</v>
      </c>
      <c r="AA11" s="98">
        <v>41090</v>
      </c>
      <c r="AB11" s="97">
        <f t="shared" si="1"/>
        <v>4665</v>
      </c>
      <c r="AC11" s="111">
        <f t="shared" si="2"/>
        <v>466.5</v>
      </c>
    </row>
    <row r="12" spans="1:30">
      <c r="A12" s="75" t="s">
        <v>602</v>
      </c>
      <c r="B12" s="75" t="s">
        <v>630</v>
      </c>
      <c r="C12" s="76">
        <v>37912</v>
      </c>
      <c r="D12" s="75" t="s">
        <v>606</v>
      </c>
      <c r="E12" s="77" t="s">
        <v>24</v>
      </c>
      <c r="F12" s="75">
        <v>0</v>
      </c>
      <c r="G12" s="75"/>
      <c r="H12" s="75"/>
      <c r="I12" s="75"/>
      <c r="J12" s="75"/>
      <c r="K12" s="75"/>
      <c r="L12" s="75"/>
      <c r="M12" s="75"/>
      <c r="N12" s="75"/>
      <c r="Q12" s="96" t="s">
        <v>448</v>
      </c>
      <c r="R12" s="97">
        <f>SUMIFS($F$2:F1011,$C$2:C1011,"&gt;="&amp;Z12,$C$2:C1011,"&lt;="&amp;AA12)</f>
        <v>5494</v>
      </c>
      <c r="S12" s="97">
        <f>SUMIFS($G$2:G1011,$C$2:C1011,"&gt;="&amp;Z12,$C$2:C1011,"&lt;="&amp;AA12)</f>
        <v>60</v>
      </c>
      <c r="T12" s="97">
        <f>SUMIFS($H$2:H1011,$C$2:C1011,"&gt;="&amp;Z12,$C$2:C1011,"&lt;="&amp;AA12)</f>
        <v>13</v>
      </c>
      <c r="U12" s="97">
        <f>SUMIFS($I$2:I1011,$C$2:C1011,"&gt;="&amp;Z12,$C$2:C1011,"&lt;="&amp;AA12)-V12</f>
        <v>219</v>
      </c>
      <c r="V12" s="97">
        <f>SUMIFS($J$2:J1011,$C$2:C1011,"&gt;="&amp;Z12,$C$2:C1011,"&lt;="&amp;AA12)</f>
        <v>173</v>
      </c>
      <c r="W12" s="97">
        <f>COUNTIFS($C$2:C1011,"&gt;="&amp;Z12,$C$2:C1011,"&lt;="&amp;AA12)</f>
        <v>68</v>
      </c>
      <c r="X12" s="107">
        <f t="shared" si="3"/>
        <v>80.794117647058826</v>
      </c>
      <c r="Y12" s="131">
        <f t="shared" si="0"/>
        <v>807.94117647058829</v>
      </c>
      <c r="Z12" s="98">
        <v>41122</v>
      </c>
      <c r="AA12" s="98">
        <v>41455</v>
      </c>
      <c r="AB12" s="97">
        <f t="shared" si="1"/>
        <v>4171</v>
      </c>
      <c r="AC12" s="111">
        <f t="shared" si="2"/>
        <v>417.1</v>
      </c>
    </row>
    <row r="13" spans="1:30">
      <c r="A13" s="75" t="s">
        <v>602</v>
      </c>
      <c r="B13" s="75" t="s">
        <v>45</v>
      </c>
      <c r="C13" s="76">
        <v>37916</v>
      </c>
      <c r="D13" s="75" t="s">
        <v>151</v>
      </c>
      <c r="E13" s="77" t="s">
        <v>24</v>
      </c>
      <c r="F13" s="75">
        <v>0</v>
      </c>
      <c r="G13" s="75"/>
      <c r="H13" s="75"/>
      <c r="I13" s="75"/>
      <c r="J13" s="75"/>
      <c r="K13" s="75"/>
      <c r="L13" s="75"/>
      <c r="M13" s="75"/>
      <c r="N13" s="75"/>
      <c r="Q13" s="96" t="s">
        <v>449</v>
      </c>
      <c r="R13" s="97">
        <f>SUMIFS($F$2:F1012,$C$2:C1012,"&gt;="&amp;Z13,$C$2:C1012,"&lt;="&amp;AA13)</f>
        <v>5165</v>
      </c>
      <c r="S13" s="97">
        <f>SUMIFS($G$2:G1012,$C$2:C1012,"&gt;="&amp;Z13,$C$2:C1012,"&lt;="&amp;AA13)</f>
        <v>65</v>
      </c>
      <c r="T13" s="97">
        <f>SUMIFS($H$2:H1012,$C$2:C1012,"&gt;="&amp;Z13,$C$2:C1012,"&lt;="&amp;AA13)</f>
        <v>16</v>
      </c>
      <c r="U13" s="97">
        <f>SUMIFS($I$2:I1012,$C$2:C1012,"&gt;="&amp;Z13,$C$2:C1012,"&lt;="&amp;AA13)-V13</f>
        <v>205</v>
      </c>
      <c r="V13" s="97">
        <f>SUMIFS($J$2:J1012,$C$2:C1012,"&gt;="&amp;Z13,$C$2:C1012,"&lt;="&amp;AA13)</f>
        <v>172</v>
      </c>
      <c r="W13" s="97">
        <f>COUNTIFS($C$2:C1012,"&gt;="&amp;Z13,$C$2:C1012,"&lt;="&amp;AA13)</f>
        <v>62</v>
      </c>
      <c r="X13" s="107">
        <f t="shared" si="3"/>
        <v>83.306451612903231</v>
      </c>
      <c r="Y13" s="131">
        <f t="shared" si="0"/>
        <v>833.06451612903231</v>
      </c>
      <c r="Z13" s="98">
        <v>41487</v>
      </c>
      <c r="AA13" s="98">
        <v>41820</v>
      </c>
      <c r="AB13" s="97">
        <f t="shared" si="1"/>
        <v>4463</v>
      </c>
      <c r="AC13" s="111">
        <f t="shared" si="2"/>
        <v>446.3</v>
      </c>
    </row>
    <row r="14" spans="1:30">
      <c r="A14" s="75" t="s">
        <v>602</v>
      </c>
      <c r="B14" s="75" t="s">
        <v>613</v>
      </c>
      <c r="C14" s="76">
        <v>37919</v>
      </c>
      <c r="D14" s="75" t="s">
        <v>606</v>
      </c>
      <c r="E14" s="77" t="s">
        <v>425</v>
      </c>
      <c r="F14" s="75">
        <v>68</v>
      </c>
      <c r="G14" s="75">
        <v>0</v>
      </c>
      <c r="H14" s="75">
        <v>0</v>
      </c>
      <c r="I14" s="75">
        <v>4</v>
      </c>
      <c r="J14" s="75">
        <v>1</v>
      </c>
      <c r="K14" s="75">
        <v>0</v>
      </c>
      <c r="L14" s="75">
        <v>1</v>
      </c>
      <c r="M14" s="75">
        <v>0</v>
      </c>
      <c r="N14" s="75">
        <v>0</v>
      </c>
      <c r="Q14" s="96" t="s">
        <v>450</v>
      </c>
      <c r="R14" s="97">
        <f>SUMIFS($F$2:F1013,$C$2:C1013,"&gt;="&amp;Z14,$C$2:C1013,"&lt;="&amp;AA14)</f>
        <v>5058</v>
      </c>
      <c r="S14" s="97">
        <f>SUMIFS($G$2:G1013,$C$2:C1013,"&gt;="&amp;Z14,$C$2:C1013,"&lt;="&amp;AA14)</f>
        <v>65</v>
      </c>
      <c r="T14" s="97">
        <f>SUMIFS($H$2:H1013,$C$2:C1013,"&gt;="&amp;Z14,$C$2:C1013,"&lt;="&amp;AA14)</f>
        <v>21</v>
      </c>
      <c r="U14" s="97">
        <f>SUMIFS($I$2:I1013,$C$2:C1013,"&gt;="&amp;Z14,$C$2:C1013,"&lt;="&amp;AA14)-V14</f>
        <v>181</v>
      </c>
      <c r="V14" s="97">
        <f>SUMIFS($J$2:J1013,$C$2:C1013,"&gt;="&amp;Z14,$C$2:C1013,"&lt;="&amp;AA14)</f>
        <v>154</v>
      </c>
      <c r="W14" s="97">
        <f>COUNTIFS($C$2:C1013,"&gt;="&amp;Z14,$C$2:C1013,"&lt;="&amp;AA14)</f>
        <v>59</v>
      </c>
      <c r="X14" s="107">
        <f t="shared" si="3"/>
        <v>85.728813559322035</v>
      </c>
      <c r="Y14" s="131">
        <f t="shared" si="0"/>
        <v>857.28813559322032</v>
      </c>
      <c r="Z14" s="98">
        <v>41852</v>
      </c>
      <c r="AA14" s="98">
        <v>42185</v>
      </c>
      <c r="AB14" s="97">
        <f t="shared" si="1"/>
        <v>4467</v>
      </c>
      <c r="AC14" s="111">
        <f t="shared" si="2"/>
        <v>446.7</v>
      </c>
    </row>
    <row r="15" spans="1:30" ht="16" thickBot="1">
      <c r="A15" s="75" t="s">
        <v>602</v>
      </c>
      <c r="B15" s="75" t="s">
        <v>629</v>
      </c>
      <c r="C15" s="76">
        <v>37926</v>
      </c>
      <c r="D15" s="75" t="s">
        <v>606</v>
      </c>
      <c r="E15" s="77" t="s">
        <v>59</v>
      </c>
      <c r="F15" s="75">
        <f>90-75</f>
        <v>15</v>
      </c>
      <c r="G15" s="75">
        <v>1</v>
      </c>
      <c r="H15" s="75">
        <v>1</v>
      </c>
      <c r="I15" s="75">
        <v>1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Q15" s="115" t="s">
        <v>451</v>
      </c>
      <c r="R15" s="116">
        <f>SUMIFS($F$2:F1014,$C$2:C1014,"&gt;="&amp;Z15,$C$2:C1014,"&lt;="&amp;AA15)</f>
        <v>5348</v>
      </c>
      <c r="S15" s="116">
        <f>SUMIFS($G$2:G1014,$C$2:C1014,"&gt;="&amp;Z15,$C$2:C1014,"&lt;="&amp;AA15)</f>
        <v>59</v>
      </c>
      <c r="T15" s="116">
        <f>SUMIFS($H$2:H1014,$C$2:C1014,"&gt;="&amp;Z15,$C$2:C1014,"&lt;="&amp;AA15)</f>
        <v>17</v>
      </c>
      <c r="U15" s="116">
        <f>SUMIFS($I$2:I1014,$C$2:C1014,"&gt;="&amp;Z15,$C$2:C1014,"&lt;="&amp;AA15)-V15</f>
        <v>235</v>
      </c>
      <c r="V15" s="116">
        <f>SUMIFS($J$2:J1014,$C$2:C1014,"&gt;="&amp;Z15,$C$2:C1014,"&lt;="&amp;AA15)</f>
        <v>178</v>
      </c>
      <c r="W15" s="116">
        <f>COUNTIFS($C$2:C1014,"&gt;="&amp;Z15,$C$2:C1014,"&lt;="&amp;AA15)</f>
        <v>61</v>
      </c>
      <c r="X15" s="117">
        <f t="shared" si="3"/>
        <v>87.672131147540981</v>
      </c>
      <c r="Y15" s="132">
        <f t="shared" si="0"/>
        <v>876.72131147540983</v>
      </c>
      <c r="Z15" s="118">
        <v>42217</v>
      </c>
      <c r="AA15" s="118">
        <v>42551</v>
      </c>
      <c r="AB15" s="116">
        <f t="shared" si="1"/>
        <v>4237</v>
      </c>
      <c r="AC15" s="119">
        <f t="shared" si="2"/>
        <v>423.7</v>
      </c>
    </row>
    <row r="16" spans="1:30">
      <c r="A16" s="75" t="s">
        <v>602</v>
      </c>
      <c r="B16" s="75" t="s">
        <v>41</v>
      </c>
      <c r="C16" s="76">
        <v>37929</v>
      </c>
      <c r="D16" s="75" t="s">
        <v>151</v>
      </c>
      <c r="E16" s="77" t="s">
        <v>59</v>
      </c>
      <c r="F16" s="75">
        <v>90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</row>
    <row r="17" spans="1:14">
      <c r="A17" s="75" t="s">
        <v>602</v>
      </c>
      <c r="B17" s="75" t="s">
        <v>196</v>
      </c>
      <c r="C17" s="76">
        <v>37934</v>
      </c>
      <c r="D17" s="75" t="s">
        <v>606</v>
      </c>
      <c r="E17" s="77" t="s">
        <v>38</v>
      </c>
      <c r="F17" s="75">
        <v>0</v>
      </c>
      <c r="G17" s="75"/>
      <c r="H17" s="75"/>
      <c r="I17" s="75"/>
      <c r="J17" s="75"/>
      <c r="K17" s="75"/>
      <c r="L17" s="75"/>
      <c r="M17" s="75"/>
      <c r="N17" s="75"/>
    </row>
    <row r="18" spans="1:14">
      <c r="A18" s="75" t="s">
        <v>602</v>
      </c>
      <c r="B18" s="75" t="s">
        <v>628</v>
      </c>
      <c r="C18" s="76">
        <v>37947</v>
      </c>
      <c r="D18" s="75" t="s">
        <v>606</v>
      </c>
      <c r="E18" s="77" t="s">
        <v>63</v>
      </c>
      <c r="F18" s="75">
        <f>90-72</f>
        <v>18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1</v>
      </c>
      <c r="M18" s="75">
        <v>0</v>
      </c>
      <c r="N18" s="75">
        <v>0</v>
      </c>
    </row>
    <row r="19" spans="1:14">
      <c r="A19" s="75" t="s">
        <v>602</v>
      </c>
      <c r="B19" s="75" t="s">
        <v>179</v>
      </c>
      <c r="C19" s="76">
        <v>37951</v>
      </c>
      <c r="D19" s="75" t="s">
        <v>151</v>
      </c>
      <c r="E19" s="77" t="s">
        <v>24</v>
      </c>
      <c r="F19" s="75">
        <v>90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</row>
    <row r="20" spans="1:14">
      <c r="A20" s="75" t="s">
        <v>602</v>
      </c>
      <c r="B20" s="75" t="s">
        <v>150</v>
      </c>
      <c r="C20" s="76">
        <v>37955</v>
      </c>
      <c r="D20" s="75" t="s">
        <v>606</v>
      </c>
      <c r="E20" s="77" t="s">
        <v>17</v>
      </c>
      <c r="F20" s="75">
        <f>90-71</f>
        <v>19</v>
      </c>
      <c r="G20" s="75">
        <v>0</v>
      </c>
      <c r="H20" s="75">
        <v>0</v>
      </c>
      <c r="I20" s="75">
        <v>2</v>
      </c>
      <c r="J20" s="75">
        <v>1</v>
      </c>
      <c r="K20" s="75">
        <v>1</v>
      </c>
      <c r="L20" s="75">
        <v>0</v>
      </c>
      <c r="M20" s="75">
        <v>0</v>
      </c>
      <c r="N20" s="75">
        <v>0</v>
      </c>
    </row>
    <row r="21" spans="1:14">
      <c r="A21" s="75" t="s">
        <v>602</v>
      </c>
      <c r="B21" s="75" t="s">
        <v>626</v>
      </c>
      <c r="C21" s="76">
        <v>37958</v>
      </c>
      <c r="D21" s="75" t="s">
        <v>627</v>
      </c>
      <c r="E21" s="77" t="s">
        <v>158</v>
      </c>
      <c r="F21" s="75">
        <v>77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</row>
    <row r="22" spans="1:14">
      <c r="A22" s="75" t="s">
        <v>602</v>
      </c>
      <c r="B22" s="75" t="s">
        <v>625</v>
      </c>
      <c r="C22" s="76">
        <v>37961</v>
      </c>
      <c r="D22" s="75" t="s">
        <v>606</v>
      </c>
      <c r="E22" s="77" t="s">
        <v>51</v>
      </c>
      <c r="F22" s="75">
        <v>90</v>
      </c>
      <c r="G22" s="75">
        <v>0</v>
      </c>
      <c r="H22" s="75">
        <v>0</v>
      </c>
      <c r="I22" s="75">
        <v>2</v>
      </c>
      <c r="J22" s="75">
        <v>0</v>
      </c>
      <c r="K22" s="75">
        <v>1</v>
      </c>
      <c r="L22" s="75">
        <v>2</v>
      </c>
      <c r="M22" s="75">
        <v>0</v>
      </c>
      <c r="N22" s="75">
        <v>0</v>
      </c>
    </row>
    <row r="23" spans="1:14">
      <c r="A23" s="75" t="s">
        <v>602</v>
      </c>
      <c r="B23" s="75" t="s">
        <v>616</v>
      </c>
      <c r="C23" s="76">
        <v>37968</v>
      </c>
      <c r="D23" s="75" t="s">
        <v>606</v>
      </c>
      <c r="E23" s="77" t="s">
        <v>26</v>
      </c>
      <c r="F23" s="75">
        <f>90-73</f>
        <v>17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1</v>
      </c>
      <c r="M23" s="75">
        <v>0</v>
      </c>
      <c r="N23" s="75">
        <v>0</v>
      </c>
    </row>
    <row r="24" spans="1:14">
      <c r="A24" s="75" t="s">
        <v>602</v>
      </c>
      <c r="B24" s="75" t="s">
        <v>624</v>
      </c>
      <c r="C24" s="76">
        <v>37976</v>
      </c>
      <c r="D24" s="75" t="s">
        <v>606</v>
      </c>
      <c r="E24" s="77" t="s">
        <v>38</v>
      </c>
      <c r="F24" s="75">
        <f>90-78</f>
        <v>12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</row>
    <row r="25" spans="1:14">
      <c r="A25" s="75" t="s">
        <v>602</v>
      </c>
      <c r="B25" s="75" t="s">
        <v>623</v>
      </c>
      <c r="C25" s="76">
        <v>37981</v>
      </c>
      <c r="D25" s="75" t="s">
        <v>606</v>
      </c>
      <c r="E25" s="77" t="s">
        <v>115</v>
      </c>
      <c r="F25" s="75">
        <v>90</v>
      </c>
      <c r="G25" s="75">
        <v>0</v>
      </c>
      <c r="H25" s="75">
        <v>1</v>
      </c>
      <c r="I25" s="75">
        <v>6</v>
      </c>
      <c r="J25" s="75">
        <v>5</v>
      </c>
      <c r="K25" s="75">
        <v>1</v>
      </c>
      <c r="L25" s="75">
        <v>5</v>
      </c>
      <c r="M25" s="75">
        <v>0</v>
      </c>
      <c r="N25" s="75">
        <v>0</v>
      </c>
    </row>
    <row r="26" spans="1:14">
      <c r="A26" s="75" t="s">
        <v>602</v>
      </c>
      <c r="B26" s="75" t="s">
        <v>622</v>
      </c>
      <c r="C26" s="76">
        <v>38003</v>
      </c>
      <c r="D26" s="75" t="s">
        <v>606</v>
      </c>
      <c r="E26" s="77" t="s">
        <v>17</v>
      </c>
      <c r="F26" s="75">
        <v>90</v>
      </c>
      <c r="G26" s="75">
        <v>0</v>
      </c>
      <c r="H26" s="75">
        <v>0</v>
      </c>
      <c r="I26" s="75">
        <v>4</v>
      </c>
      <c r="J26" s="75">
        <v>1</v>
      </c>
      <c r="K26" s="75">
        <v>0</v>
      </c>
      <c r="L26" s="75">
        <v>3</v>
      </c>
      <c r="M26" s="75">
        <v>0</v>
      </c>
      <c r="N26" s="75">
        <v>0</v>
      </c>
    </row>
    <row r="27" spans="1:14">
      <c r="A27" s="75" t="s">
        <v>602</v>
      </c>
      <c r="B27" s="75" t="s">
        <v>621</v>
      </c>
      <c r="C27" s="76">
        <v>38011</v>
      </c>
      <c r="D27" s="75" t="s">
        <v>604</v>
      </c>
      <c r="E27" s="77" t="s">
        <v>67</v>
      </c>
      <c r="F27" s="75">
        <v>90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</row>
    <row r="28" spans="1:14">
      <c r="A28" s="75" t="s">
        <v>602</v>
      </c>
      <c r="B28" s="75" t="s">
        <v>620</v>
      </c>
      <c r="C28" s="76">
        <v>38017</v>
      </c>
      <c r="D28" s="75" t="s">
        <v>606</v>
      </c>
      <c r="E28" s="77" t="s">
        <v>115</v>
      </c>
      <c r="F28" s="75">
        <v>90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3</v>
      </c>
      <c r="M28" s="75">
        <v>0</v>
      </c>
      <c r="N28" s="75">
        <v>0</v>
      </c>
    </row>
    <row r="29" spans="1:14">
      <c r="A29" s="75" t="s">
        <v>602</v>
      </c>
      <c r="B29" s="75" t="s">
        <v>618</v>
      </c>
      <c r="C29" s="76">
        <v>38024</v>
      </c>
      <c r="D29" s="75" t="s">
        <v>606</v>
      </c>
      <c r="E29" s="77" t="s">
        <v>619</v>
      </c>
      <c r="F29" s="75">
        <f>90-79</f>
        <v>11</v>
      </c>
      <c r="G29" s="75">
        <v>0</v>
      </c>
      <c r="H29" s="75">
        <v>1</v>
      </c>
      <c r="I29" s="75">
        <v>1</v>
      </c>
      <c r="J29" s="75">
        <v>0</v>
      </c>
      <c r="K29" s="75">
        <v>0</v>
      </c>
      <c r="L29" s="75">
        <v>1</v>
      </c>
      <c r="M29" s="75">
        <v>0</v>
      </c>
      <c r="N29" s="75">
        <v>0</v>
      </c>
    </row>
    <row r="30" spans="1:14">
      <c r="A30" s="75" t="s">
        <v>602</v>
      </c>
      <c r="B30" s="75" t="s">
        <v>617</v>
      </c>
      <c r="C30" s="76">
        <v>38028</v>
      </c>
      <c r="D30" s="75" t="s">
        <v>606</v>
      </c>
      <c r="E30" s="77" t="s">
        <v>231</v>
      </c>
      <c r="F30" s="75">
        <f>90-62</f>
        <v>28</v>
      </c>
      <c r="G30" s="75">
        <v>0</v>
      </c>
      <c r="H30" s="75">
        <v>0</v>
      </c>
      <c r="I30" s="75">
        <v>2</v>
      </c>
      <c r="J30" s="75">
        <v>2</v>
      </c>
      <c r="K30" s="75">
        <v>0</v>
      </c>
      <c r="L30" s="75">
        <v>0</v>
      </c>
      <c r="M30" s="75">
        <v>0</v>
      </c>
      <c r="N30" s="75">
        <v>0</v>
      </c>
    </row>
    <row r="31" spans="1:14">
      <c r="A31" s="75" t="s">
        <v>602</v>
      </c>
      <c r="B31" s="75" t="s">
        <v>616</v>
      </c>
      <c r="C31" s="76">
        <v>38031</v>
      </c>
      <c r="D31" s="75" t="s">
        <v>604</v>
      </c>
      <c r="E31" s="77" t="s">
        <v>68</v>
      </c>
      <c r="F31" s="75">
        <v>90</v>
      </c>
      <c r="G31" s="75">
        <v>1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</row>
    <row r="32" spans="1:14">
      <c r="A32" s="75" t="s">
        <v>653</v>
      </c>
      <c r="B32" s="75" t="s">
        <v>90</v>
      </c>
      <c r="C32" s="76">
        <v>38035</v>
      </c>
      <c r="D32" s="75" t="s">
        <v>78</v>
      </c>
      <c r="E32" s="77" t="s">
        <v>22</v>
      </c>
      <c r="F32" s="75">
        <f>90-46</f>
        <v>44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</row>
    <row r="33" spans="1:14">
      <c r="A33" s="75" t="s">
        <v>602</v>
      </c>
      <c r="B33" s="75" t="s">
        <v>615</v>
      </c>
      <c r="C33" s="76">
        <v>38038</v>
      </c>
      <c r="D33" s="75" t="s">
        <v>606</v>
      </c>
      <c r="E33" s="77" t="s">
        <v>22</v>
      </c>
      <c r="F33" s="75">
        <v>0</v>
      </c>
      <c r="G33" s="75"/>
      <c r="H33" s="75"/>
      <c r="I33" s="75"/>
      <c r="J33" s="75"/>
      <c r="K33" s="75"/>
      <c r="L33" s="75"/>
      <c r="M33" s="75"/>
      <c r="N33" s="75"/>
    </row>
    <row r="34" spans="1:14">
      <c r="A34" s="75" t="s">
        <v>602</v>
      </c>
      <c r="B34" s="75" t="s">
        <v>476</v>
      </c>
      <c r="C34" s="76">
        <v>38042</v>
      </c>
      <c r="D34" s="75" t="s">
        <v>151</v>
      </c>
      <c r="E34" s="77" t="s">
        <v>85</v>
      </c>
      <c r="F34" s="75">
        <f>90-76</f>
        <v>14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</row>
    <row r="35" spans="1:14">
      <c r="A35" s="75" t="s">
        <v>602</v>
      </c>
      <c r="B35" s="75" t="s">
        <v>614</v>
      </c>
      <c r="C35" s="76">
        <v>38045</v>
      </c>
      <c r="D35" s="75" t="s">
        <v>606</v>
      </c>
      <c r="E35" s="77" t="s">
        <v>22</v>
      </c>
      <c r="F35" s="75">
        <v>90</v>
      </c>
      <c r="G35" s="75">
        <v>0</v>
      </c>
      <c r="H35" s="75">
        <v>1</v>
      </c>
      <c r="I35" s="75">
        <v>5</v>
      </c>
      <c r="J35" s="75">
        <v>3</v>
      </c>
      <c r="K35" s="75">
        <v>1</v>
      </c>
      <c r="L35" s="75">
        <v>2</v>
      </c>
      <c r="M35" s="75">
        <v>0</v>
      </c>
      <c r="N35" s="75">
        <v>0</v>
      </c>
    </row>
    <row r="36" spans="1:14">
      <c r="A36" s="75" t="s">
        <v>602</v>
      </c>
      <c r="B36" s="75" t="s">
        <v>613</v>
      </c>
      <c r="C36" s="76">
        <v>38052</v>
      </c>
      <c r="D36" s="75" t="s">
        <v>604</v>
      </c>
      <c r="E36" s="77" t="s">
        <v>63</v>
      </c>
      <c r="F36" s="75">
        <v>88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</row>
    <row r="37" spans="1:14">
      <c r="A37" s="75" t="s">
        <v>602</v>
      </c>
      <c r="B37" s="75" t="s">
        <v>612</v>
      </c>
      <c r="C37" s="76">
        <v>38055</v>
      </c>
      <c r="D37" s="75" t="s">
        <v>151</v>
      </c>
      <c r="E37" s="77" t="s">
        <v>389</v>
      </c>
      <c r="F37" s="75">
        <v>9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</row>
    <row r="38" spans="1:14">
      <c r="A38" s="75" t="s">
        <v>602</v>
      </c>
      <c r="B38" s="75" t="s">
        <v>611</v>
      </c>
      <c r="C38" s="76">
        <v>38060</v>
      </c>
      <c r="D38" s="75" t="s">
        <v>606</v>
      </c>
      <c r="E38" s="77" t="s">
        <v>430</v>
      </c>
      <c r="F38" s="75">
        <v>71</v>
      </c>
      <c r="G38" s="75">
        <v>0</v>
      </c>
      <c r="H38" s="75">
        <v>0</v>
      </c>
      <c r="I38" s="75">
        <v>3</v>
      </c>
      <c r="J38" s="75">
        <v>0</v>
      </c>
      <c r="K38" s="75">
        <v>0</v>
      </c>
      <c r="L38" s="75">
        <v>2</v>
      </c>
      <c r="M38" s="75">
        <v>0</v>
      </c>
      <c r="N38" s="75">
        <v>0</v>
      </c>
    </row>
    <row r="39" spans="1:14">
      <c r="A39" s="75" t="s">
        <v>602</v>
      </c>
      <c r="B39" s="75" t="s">
        <v>610</v>
      </c>
      <c r="C39" s="76">
        <v>38066</v>
      </c>
      <c r="D39" s="75" t="s">
        <v>606</v>
      </c>
      <c r="E39" s="77" t="s">
        <v>59</v>
      </c>
      <c r="F39" s="75">
        <f>90-73</f>
        <v>17</v>
      </c>
      <c r="G39" s="75">
        <v>1</v>
      </c>
      <c r="H39" s="75">
        <v>0</v>
      </c>
      <c r="I39" s="75">
        <v>1</v>
      </c>
      <c r="J39" s="75">
        <v>1</v>
      </c>
      <c r="K39" s="75">
        <v>0</v>
      </c>
      <c r="L39" s="75">
        <v>0</v>
      </c>
      <c r="M39" s="75">
        <v>0</v>
      </c>
      <c r="N39" s="75">
        <v>0</v>
      </c>
    </row>
    <row r="40" spans="1:14">
      <c r="A40" s="75" t="s">
        <v>653</v>
      </c>
      <c r="B40" s="75" t="s">
        <v>297</v>
      </c>
      <c r="C40" s="76">
        <v>38077</v>
      </c>
      <c r="D40" s="75" t="s">
        <v>78</v>
      </c>
      <c r="E40" s="77" t="s">
        <v>40</v>
      </c>
      <c r="F40" s="75">
        <f>90-46</f>
        <v>44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</row>
    <row r="41" spans="1:14">
      <c r="A41" s="75" t="s">
        <v>602</v>
      </c>
      <c r="B41" s="75" t="s">
        <v>502</v>
      </c>
      <c r="C41" s="76">
        <v>38080</v>
      </c>
      <c r="D41" s="75" t="s">
        <v>604</v>
      </c>
      <c r="E41" s="77" t="s">
        <v>24</v>
      </c>
      <c r="F41" s="75">
        <v>83</v>
      </c>
      <c r="G41" s="75">
        <v>0</v>
      </c>
      <c r="H41" s="75">
        <v>0</v>
      </c>
      <c r="I41" s="75">
        <v>1</v>
      </c>
      <c r="J41" s="75">
        <v>1</v>
      </c>
      <c r="K41" s="75">
        <v>2</v>
      </c>
      <c r="L41" s="75">
        <v>3</v>
      </c>
      <c r="M41" s="75">
        <v>0</v>
      </c>
      <c r="N41" s="75">
        <v>0</v>
      </c>
    </row>
    <row r="42" spans="1:14">
      <c r="A42" s="75" t="s">
        <v>602</v>
      </c>
      <c r="B42" s="75" t="s">
        <v>609</v>
      </c>
      <c r="C42" s="76">
        <v>38087</v>
      </c>
      <c r="D42" s="75" t="s">
        <v>606</v>
      </c>
      <c r="E42" s="77" t="s">
        <v>38</v>
      </c>
      <c r="F42" s="75">
        <f>90-54</f>
        <v>36</v>
      </c>
      <c r="G42" s="75">
        <v>1</v>
      </c>
      <c r="H42" s="75">
        <v>0</v>
      </c>
      <c r="I42" s="75">
        <v>1</v>
      </c>
      <c r="J42" s="75">
        <v>1</v>
      </c>
      <c r="K42" s="75">
        <v>0</v>
      </c>
      <c r="L42" s="75">
        <v>0</v>
      </c>
      <c r="M42" s="75">
        <v>0</v>
      </c>
      <c r="N42" s="75">
        <v>0</v>
      </c>
    </row>
    <row r="43" spans="1:14">
      <c r="A43" s="75" t="s">
        <v>602</v>
      </c>
      <c r="B43" s="75" t="s">
        <v>608</v>
      </c>
      <c r="C43" s="76">
        <v>38090</v>
      </c>
      <c r="D43" s="75" t="s">
        <v>606</v>
      </c>
      <c r="E43" s="77" t="s">
        <v>31</v>
      </c>
      <c r="F43" s="75">
        <v>90</v>
      </c>
      <c r="G43" s="75">
        <v>0</v>
      </c>
      <c r="H43" s="75">
        <v>0</v>
      </c>
      <c r="I43" s="75">
        <v>4</v>
      </c>
      <c r="J43" s="75">
        <v>4</v>
      </c>
      <c r="K43" s="75">
        <v>0</v>
      </c>
      <c r="L43" s="75">
        <v>3</v>
      </c>
      <c r="M43" s="75">
        <v>0</v>
      </c>
      <c r="N43" s="75">
        <v>0</v>
      </c>
    </row>
    <row r="44" spans="1:14">
      <c r="A44" s="75" t="s">
        <v>602</v>
      </c>
      <c r="B44" s="75" t="s">
        <v>253</v>
      </c>
      <c r="C44" s="76">
        <v>38094</v>
      </c>
      <c r="D44" s="75" t="s">
        <v>606</v>
      </c>
      <c r="E44" s="77" t="s">
        <v>17</v>
      </c>
      <c r="F44" s="75">
        <f>90-57</f>
        <v>33</v>
      </c>
      <c r="G44" s="75">
        <v>0</v>
      </c>
      <c r="H44" s="75">
        <v>0</v>
      </c>
      <c r="I44" s="75">
        <v>5</v>
      </c>
      <c r="J44" s="75">
        <v>2</v>
      </c>
      <c r="K44" s="75">
        <v>0</v>
      </c>
      <c r="L44" s="75">
        <v>2</v>
      </c>
      <c r="M44" s="75">
        <v>0</v>
      </c>
      <c r="N44" s="75">
        <v>0</v>
      </c>
    </row>
    <row r="45" spans="1:14">
      <c r="A45" s="75" t="s">
        <v>602</v>
      </c>
      <c r="B45" s="75" t="s">
        <v>607</v>
      </c>
      <c r="C45" s="76">
        <v>38097</v>
      </c>
      <c r="D45" s="75" t="s">
        <v>606</v>
      </c>
      <c r="E45" s="77" t="s">
        <v>19</v>
      </c>
      <c r="F45" s="75">
        <f>90-82</f>
        <v>8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</row>
    <row r="46" spans="1:14">
      <c r="A46" s="75" t="s">
        <v>602</v>
      </c>
      <c r="B46" s="75" t="s">
        <v>199</v>
      </c>
      <c r="C46" s="76">
        <v>38101</v>
      </c>
      <c r="D46" s="75" t="s">
        <v>606</v>
      </c>
      <c r="E46" s="77" t="s">
        <v>64</v>
      </c>
      <c r="F46" s="75">
        <v>90</v>
      </c>
      <c r="G46" s="75">
        <v>0</v>
      </c>
      <c r="H46" s="75">
        <v>0</v>
      </c>
      <c r="I46" s="75">
        <v>1</v>
      </c>
      <c r="J46" s="75">
        <v>0</v>
      </c>
      <c r="K46" s="75">
        <v>0</v>
      </c>
      <c r="L46" s="75">
        <v>3</v>
      </c>
      <c r="M46" s="75">
        <v>1</v>
      </c>
      <c r="N46" s="75">
        <v>0</v>
      </c>
    </row>
    <row r="47" spans="1:14">
      <c r="A47" s="75" t="s">
        <v>602</v>
      </c>
      <c r="B47" s="75" t="s">
        <v>153</v>
      </c>
      <c r="C47" s="76">
        <v>38115</v>
      </c>
      <c r="D47" s="75" t="s">
        <v>606</v>
      </c>
      <c r="E47" s="77" t="s">
        <v>22</v>
      </c>
      <c r="F47" s="75">
        <v>86</v>
      </c>
      <c r="G47" s="75">
        <v>0</v>
      </c>
      <c r="H47" s="75">
        <v>0</v>
      </c>
      <c r="I47" s="75">
        <v>3</v>
      </c>
      <c r="J47" s="75">
        <v>2</v>
      </c>
      <c r="K47" s="75">
        <v>0</v>
      </c>
      <c r="L47" s="75">
        <v>2</v>
      </c>
      <c r="M47" s="75">
        <v>0</v>
      </c>
      <c r="N47" s="75">
        <v>0</v>
      </c>
    </row>
    <row r="48" spans="1:14">
      <c r="A48" s="75" t="s">
        <v>602</v>
      </c>
      <c r="B48" s="75" t="s">
        <v>605</v>
      </c>
      <c r="C48" s="76">
        <v>38122</v>
      </c>
      <c r="D48" s="75" t="s">
        <v>606</v>
      </c>
      <c r="E48" s="77" t="s">
        <v>82</v>
      </c>
      <c r="F48" s="75">
        <v>90</v>
      </c>
      <c r="G48" s="75">
        <v>1</v>
      </c>
      <c r="H48" s="75">
        <v>0</v>
      </c>
      <c r="I48" s="75">
        <v>4</v>
      </c>
      <c r="J48" s="75">
        <v>4</v>
      </c>
      <c r="K48" s="75">
        <v>1</v>
      </c>
      <c r="L48" s="75">
        <v>5</v>
      </c>
      <c r="M48" s="75">
        <v>1</v>
      </c>
      <c r="N48" s="75">
        <v>1</v>
      </c>
    </row>
    <row r="49" spans="1:14">
      <c r="A49" s="75" t="s">
        <v>602</v>
      </c>
      <c r="B49" s="75" t="s">
        <v>603</v>
      </c>
      <c r="C49" s="76">
        <v>38129</v>
      </c>
      <c r="D49" s="75" t="s">
        <v>604</v>
      </c>
      <c r="E49" s="77" t="s">
        <v>59</v>
      </c>
      <c r="F49" s="75">
        <v>83</v>
      </c>
      <c r="G49" s="75">
        <v>1</v>
      </c>
      <c r="H49" s="75">
        <v>0</v>
      </c>
      <c r="I49" s="75">
        <v>6</v>
      </c>
      <c r="J49" s="75">
        <v>2</v>
      </c>
      <c r="K49" s="75">
        <v>1</v>
      </c>
      <c r="L49" s="75">
        <v>4</v>
      </c>
      <c r="M49" s="75">
        <v>0</v>
      </c>
      <c r="N49" s="75">
        <v>0</v>
      </c>
    </row>
    <row r="50" spans="1:14">
      <c r="A50" s="75" t="s">
        <v>653</v>
      </c>
      <c r="B50" s="75" t="s">
        <v>187</v>
      </c>
      <c r="C50" s="76">
        <v>38150</v>
      </c>
      <c r="D50" s="75" t="s">
        <v>487</v>
      </c>
      <c r="E50" s="77" t="s">
        <v>40</v>
      </c>
      <c r="F50" s="75">
        <f>90-45</f>
        <v>45</v>
      </c>
      <c r="G50" s="75">
        <v>1</v>
      </c>
      <c r="H50" s="75">
        <v>0</v>
      </c>
      <c r="I50" s="75">
        <v>2</v>
      </c>
      <c r="J50" s="75">
        <v>2</v>
      </c>
      <c r="K50" s="75">
        <v>2</v>
      </c>
      <c r="L50" s="75">
        <v>0</v>
      </c>
      <c r="M50" s="75">
        <v>0</v>
      </c>
      <c r="N50" s="75">
        <v>0</v>
      </c>
    </row>
    <row r="51" spans="1:14">
      <c r="A51" s="75" t="s">
        <v>653</v>
      </c>
      <c r="B51" s="75" t="s">
        <v>656</v>
      </c>
      <c r="C51" s="76">
        <v>38154</v>
      </c>
      <c r="D51" s="75" t="s">
        <v>487</v>
      </c>
      <c r="E51" s="77" t="s">
        <v>82</v>
      </c>
      <c r="F51" s="75">
        <f>90-77</f>
        <v>13</v>
      </c>
      <c r="G51" s="75">
        <v>0</v>
      </c>
      <c r="H51" s="75">
        <v>1</v>
      </c>
      <c r="I51" s="75">
        <v>0</v>
      </c>
      <c r="J51" s="75">
        <v>0</v>
      </c>
      <c r="K51" s="75">
        <v>0</v>
      </c>
      <c r="L51" s="75">
        <v>0</v>
      </c>
      <c r="M51" s="75">
        <v>0</v>
      </c>
      <c r="N51" s="75">
        <v>0</v>
      </c>
    </row>
    <row r="52" spans="1:14">
      <c r="A52" s="75" t="s">
        <v>653</v>
      </c>
      <c r="B52" s="75" t="s">
        <v>655</v>
      </c>
      <c r="C52" s="76">
        <v>38158</v>
      </c>
      <c r="D52" s="75" t="s">
        <v>487</v>
      </c>
      <c r="E52" s="77" t="s">
        <v>24</v>
      </c>
      <c r="F52" s="75">
        <v>84</v>
      </c>
      <c r="G52" s="75">
        <v>0</v>
      </c>
      <c r="H52" s="75">
        <v>0</v>
      </c>
      <c r="I52" s="75">
        <v>2</v>
      </c>
      <c r="J52" s="75">
        <v>1</v>
      </c>
      <c r="K52" s="75">
        <v>3</v>
      </c>
      <c r="L52" s="75">
        <v>3</v>
      </c>
      <c r="M52" s="75">
        <v>0</v>
      </c>
      <c r="N52" s="75">
        <v>0</v>
      </c>
    </row>
    <row r="53" spans="1:14">
      <c r="A53" s="75" t="s">
        <v>653</v>
      </c>
      <c r="B53" s="75" t="s">
        <v>90</v>
      </c>
      <c r="C53" s="76">
        <v>38162</v>
      </c>
      <c r="D53" s="75" t="s">
        <v>487</v>
      </c>
      <c r="E53" s="77" t="s">
        <v>53</v>
      </c>
      <c r="F53" s="75">
        <v>90</v>
      </c>
      <c r="G53" s="75">
        <v>0</v>
      </c>
      <c r="H53" s="75">
        <v>0</v>
      </c>
      <c r="I53" s="75">
        <v>4</v>
      </c>
      <c r="J53" s="75">
        <v>3</v>
      </c>
      <c r="K53" s="75">
        <v>3</v>
      </c>
      <c r="L53" s="75">
        <v>5</v>
      </c>
      <c r="M53" s="75">
        <v>0</v>
      </c>
      <c r="N53" s="75">
        <v>0</v>
      </c>
    </row>
    <row r="54" spans="1:14">
      <c r="A54" s="75" t="s">
        <v>653</v>
      </c>
      <c r="B54" s="75" t="s">
        <v>654</v>
      </c>
      <c r="C54" s="76">
        <v>38168</v>
      </c>
      <c r="D54" s="75" t="s">
        <v>487</v>
      </c>
      <c r="E54" s="77" t="s">
        <v>63</v>
      </c>
      <c r="F54" s="75">
        <v>66</v>
      </c>
      <c r="G54" s="75">
        <v>1</v>
      </c>
      <c r="H54" s="75">
        <v>1</v>
      </c>
      <c r="I54" s="75">
        <v>2</v>
      </c>
      <c r="J54" s="75">
        <v>2</v>
      </c>
      <c r="K54" s="75">
        <v>1</v>
      </c>
      <c r="L54" s="75">
        <v>2</v>
      </c>
      <c r="M54" s="75">
        <v>1</v>
      </c>
      <c r="N54" s="75">
        <v>0</v>
      </c>
    </row>
    <row r="55" spans="1:14">
      <c r="A55" s="75" t="s">
        <v>653</v>
      </c>
      <c r="B55" s="75" t="s">
        <v>187</v>
      </c>
      <c r="C55" s="76">
        <v>38172</v>
      </c>
      <c r="D55" s="75" t="s">
        <v>487</v>
      </c>
      <c r="E55" s="77" t="s">
        <v>64</v>
      </c>
      <c r="F55" s="75">
        <v>90</v>
      </c>
      <c r="G55" s="75">
        <v>0</v>
      </c>
      <c r="H55" s="75">
        <v>0</v>
      </c>
      <c r="I55" s="75">
        <v>5</v>
      </c>
      <c r="J55" s="75">
        <v>3</v>
      </c>
      <c r="K55" s="75">
        <v>3</v>
      </c>
      <c r="L55" s="75">
        <v>3</v>
      </c>
      <c r="M55" s="75">
        <v>0</v>
      </c>
      <c r="N55" s="75">
        <v>0</v>
      </c>
    </row>
    <row r="56" spans="1:14">
      <c r="A56" s="75" t="s">
        <v>602</v>
      </c>
      <c r="B56" s="75" t="s">
        <v>652</v>
      </c>
      <c r="C56" s="76">
        <v>38220</v>
      </c>
      <c r="D56" s="75" t="s">
        <v>606</v>
      </c>
      <c r="E56" s="77" t="s">
        <v>63</v>
      </c>
      <c r="F56" s="75">
        <f>90-84</f>
        <v>6</v>
      </c>
      <c r="G56" s="75">
        <v>0</v>
      </c>
      <c r="H56" s="75">
        <v>0</v>
      </c>
      <c r="I56" s="75">
        <v>1</v>
      </c>
      <c r="J56" s="75">
        <v>1</v>
      </c>
      <c r="K56" s="75">
        <v>0</v>
      </c>
      <c r="L56" s="75">
        <v>3</v>
      </c>
      <c r="M56" s="75">
        <v>0</v>
      </c>
      <c r="N56" s="75">
        <v>0</v>
      </c>
    </row>
    <row r="57" spans="1:14">
      <c r="A57" s="75" t="s">
        <v>602</v>
      </c>
      <c r="B57" s="75" t="s">
        <v>651</v>
      </c>
      <c r="C57" s="76">
        <v>38224</v>
      </c>
      <c r="D57" s="75" t="s">
        <v>151</v>
      </c>
      <c r="E57" s="77" t="s">
        <v>59</v>
      </c>
      <c r="F57" s="75">
        <v>64</v>
      </c>
      <c r="G57" s="75">
        <v>0</v>
      </c>
      <c r="H57" s="75">
        <v>0</v>
      </c>
      <c r="I57" s="75">
        <v>0</v>
      </c>
      <c r="J57" s="75">
        <v>0</v>
      </c>
      <c r="K57" s="75">
        <v>0</v>
      </c>
      <c r="L57" s="75">
        <v>0</v>
      </c>
      <c r="M57" s="75">
        <v>0</v>
      </c>
      <c r="N57" s="75">
        <v>0</v>
      </c>
    </row>
    <row r="58" spans="1:14">
      <c r="A58" s="75" t="s">
        <v>602</v>
      </c>
      <c r="B58" s="75" t="s">
        <v>650</v>
      </c>
      <c r="C58" s="76">
        <v>38227</v>
      </c>
      <c r="D58" s="75" t="s">
        <v>606</v>
      </c>
      <c r="E58" s="77" t="s">
        <v>22</v>
      </c>
      <c r="F58" s="75">
        <v>90</v>
      </c>
      <c r="G58" s="75">
        <v>0</v>
      </c>
      <c r="H58" s="75">
        <v>0</v>
      </c>
      <c r="I58" s="75">
        <v>3</v>
      </c>
      <c r="J58" s="75">
        <v>1</v>
      </c>
      <c r="K58" s="75">
        <v>1</v>
      </c>
      <c r="L58" s="75">
        <v>4</v>
      </c>
      <c r="M58" s="75">
        <v>0</v>
      </c>
      <c r="N58" s="75">
        <v>0</v>
      </c>
    </row>
    <row r="59" spans="1:14">
      <c r="A59" s="75" t="s">
        <v>602</v>
      </c>
      <c r="B59" s="75" t="s">
        <v>623</v>
      </c>
      <c r="C59" s="76">
        <v>38229</v>
      </c>
      <c r="D59" s="75" t="s">
        <v>606</v>
      </c>
      <c r="E59" s="77" t="s">
        <v>33</v>
      </c>
      <c r="F59" s="75">
        <v>80</v>
      </c>
      <c r="G59" s="75">
        <v>0</v>
      </c>
      <c r="H59" s="75">
        <v>0</v>
      </c>
      <c r="I59" s="75">
        <v>3</v>
      </c>
      <c r="J59" s="75">
        <v>2</v>
      </c>
      <c r="K59" s="75">
        <v>2</v>
      </c>
      <c r="L59" s="75">
        <v>2</v>
      </c>
      <c r="M59" s="75">
        <v>0</v>
      </c>
      <c r="N59" s="75">
        <v>0</v>
      </c>
    </row>
    <row r="60" spans="1:14">
      <c r="A60" s="75" t="s">
        <v>653</v>
      </c>
      <c r="B60" s="75" t="s">
        <v>684</v>
      </c>
      <c r="C60" s="76">
        <v>38234</v>
      </c>
      <c r="D60" s="75" t="s">
        <v>216</v>
      </c>
      <c r="E60" s="77" t="s">
        <v>82</v>
      </c>
      <c r="F60" s="75">
        <v>81</v>
      </c>
      <c r="G60" s="75">
        <v>1</v>
      </c>
      <c r="H60" s="75">
        <v>0</v>
      </c>
      <c r="I60" s="75">
        <v>0</v>
      </c>
      <c r="J60" s="75">
        <v>0</v>
      </c>
      <c r="K60" s="75">
        <v>0</v>
      </c>
      <c r="L60" s="75">
        <v>0</v>
      </c>
      <c r="M60" s="75">
        <v>0</v>
      </c>
      <c r="N60" s="75">
        <v>0</v>
      </c>
    </row>
    <row r="61" spans="1:14">
      <c r="A61" s="75" t="s">
        <v>653</v>
      </c>
      <c r="B61" s="75" t="s">
        <v>683</v>
      </c>
      <c r="C61" s="76">
        <v>38238</v>
      </c>
      <c r="D61" s="75" t="s">
        <v>216</v>
      </c>
      <c r="E61" s="77" t="s">
        <v>51</v>
      </c>
      <c r="F61" s="75">
        <v>90</v>
      </c>
      <c r="G61" s="75">
        <v>1</v>
      </c>
      <c r="H61" s="75">
        <v>0</v>
      </c>
      <c r="I61" s="75">
        <v>0</v>
      </c>
      <c r="J61" s="75">
        <v>0</v>
      </c>
      <c r="K61" s="75">
        <v>0</v>
      </c>
      <c r="L61" s="75">
        <v>0</v>
      </c>
      <c r="M61" s="75">
        <v>0</v>
      </c>
      <c r="N61" s="75">
        <v>0</v>
      </c>
    </row>
    <row r="62" spans="1:14">
      <c r="A62" s="75" t="s">
        <v>602</v>
      </c>
      <c r="B62" s="75" t="s">
        <v>649</v>
      </c>
      <c r="C62" s="76">
        <v>38241</v>
      </c>
      <c r="D62" s="75" t="s">
        <v>606</v>
      </c>
      <c r="E62" s="77" t="s">
        <v>53</v>
      </c>
      <c r="F62" s="75">
        <f>90-63</f>
        <v>27</v>
      </c>
      <c r="G62" s="75">
        <v>0</v>
      </c>
      <c r="H62" s="75">
        <v>1</v>
      </c>
      <c r="I62" s="75">
        <v>1</v>
      </c>
      <c r="J62" s="75">
        <v>1</v>
      </c>
      <c r="K62" s="75">
        <v>1</v>
      </c>
      <c r="L62" s="75">
        <v>1</v>
      </c>
      <c r="M62" s="75">
        <v>0</v>
      </c>
      <c r="N62" s="75">
        <v>0</v>
      </c>
    </row>
    <row r="63" spans="1:14">
      <c r="A63" s="75" t="s">
        <v>602</v>
      </c>
      <c r="B63" s="75" t="s">
        <v>28</v>
      </c>
      <c r="C63" s="76">
        <v>38245</v>
      </c>
      <c r="D63" s="75" t="s">
        <v>151</v>
      </c>
      <c r="E63" s="77" t="s">
        <v>53</v>
      </c>
      <c r="F63" s="75">
        <v>90</v>
      </c>
      <c r="G63" s="75">
        <v>0</v>
      </c>
      <c r="H63" s="75">
        <v>0</v>
      </c>
      <c r="I63" s="75">
        <v>0</v>
      </c>
      <c r="J63" s="75">
        <v>0</v>
      </c>
      <c r="K63" s="75">
        <v>0</v>
      </c>
      <c r="L63" s="75">
        <v>0</v>
      </c>
      <c r="M63" s="75">
        <v>0</v>
      </c>
      <c r="N63" s="75">
        <v>0</v>
      </c>
    </row>
    <row r="64" spans="1:14">
      <c r="A64" s="75" t="s">
        <v>602</v>
      </c>
      <c r="B64" s="75" t="s">
        <v>199</v>
      </c>
      <c r="C64" s="76">
        <v>38250</v>
      </c>
      <c r="D64" s="75" t="s">
        <v>606</v>
      </c>
      <c r="E64" s="77" t="s">
        <v>63</v>
      </c>
      <c r="F64" s="75">
        <v>90</v>
      </c>
      <c r="G64" s="75">
        <v>0</v>
      </c>
      <c r="H64" s="75">
        <v>0</v>
      </c>
      <c r="I64" s="75">
        <v>2</v>
      </c>
      <c r="J64" s="75">
        <v>0</v>
      </c>
      <c r="K64" s="75">
        <v>2</v>
      </c>
      <c r="L64" s="75">
        <v>4</v>
      </c>
      <c r="M64" s="75">
        <v>0</v>
      </c>
      <c r="N64" s="75">
        <v>0</v>
      </c>
    </row>
    <row r="65" spans="1:14">
      <c r="A65" s="75" t="s">
        <v>602</v>
      </c>
      <c r="B65" s="75" t="s">
        <v>624</v>
      </c>
      <c r="C65" s="76">
        <v>38255</v>
      </c>
      <c r="D65" s="75" t="s">
        <v>606</v>
      </c>
      <c r="E65" s="77" t="s">
        <v>24</v>
      </c>
      <c r="F65" s="75">
        <v>90</v>
      </c>
      <c r="G65" s="75">
        <v>0</v>
      </c>
      <c r="H65" s="75">
        <v>0</v>
      </c>
      <c r="I65" s="75">
        <v>1</v>
      </c>
      <c r="J65" s="75">
        <v>1</v>
      </c>
      <c r="K65" s="75">
        <v>1</v>
      </c>
      <c r="L65" s="75">
        <v>4</v>
      </c>
      <c r="M65" s="75">
        <v>0</v>
      </c>
      <c r="N65" s="75">
        <v>0</v>
      </c>
    </row>
    <row r="66" spans="1:14">
      <c r="A66" s="75" t="s">
        <v>602</v>
      </c>
      <c r="B66" s="75" t="s">
        <v>648</v>
      </c>
      <c r="C66" s="76">
        <v>38258</v>
      </c>
      <c r="D66" s="75" t="s">
        <v>151</v>
      </c>
      <c r="E66" s="77" t="s">
        <v>540</v>
      </c>
      <c r="F66" s="75">
        <v>0</v>
      </c>
      <c r="G66" s="75"/>
      <c r="H66" s="75"/>
      <c r="I66" s="75"/>
      <c r="J66" s="75"/>
      <c r="K66" s="75"/>
      <c r="L66" s="75"/>
      <c r="M66" s="75"/>
      <c r="N66" s="75"/>
    </row>
    <row r="67" spans="1:14">
      <c r="A67" s="75" t="s">
        <v>602</v>
      </c>
      <c r="B67" s="75" t="s">
        <v>617</v>
      </c>
      <c r="C67" s="76">
        <v>38263</v>
      </c>
      <c r="D67" s="75" t="s">
        <v>606</v>
      </c>
      <c r="E67" s="77" t="s">
        <v>22</v>
      </c>
      <c r="F67" s="75">
        <v>90</v>
      </c>
      <c r="G67" s="75">
        <v>0</v>
      </c>
      <c r="H67" s="75">
        <v>1</v>
      </c>
      <c r="I67" s="75">
        <v>10</v>
      </c>
      <c r="J67" s="75">
        <v>6</v>
      </c>
      <c r="K67" s="75">
        <v>2</v>
      </c>
      <c r="L67" s="75">
        <v>4</v>
      </c>
      <c r="M67" s="75">
        <v>0</v>
      </c>
      <c r="N67" s="75">
        <v>0</v>
      </c>
    </row>
    <row r="68" spans="1:14">
      <c r="A68" s="75" t="s">
        <v>653</v>
      </c>
      <c r="B68" s="75" t="s">
        <v>682</v>
      </c>
      <c r="C68" s="76">
        <v>38269</v>
      </c>
      <c r="D68" s="75" t="s">
        <v>216</v>
      </c>
      <c r="E68" s="77" t="s">
        <v>53</v>
      </c>
      <c r="F68" s="75">
        <v>62</v>
      </c>
      <c r="G68" s="75">
        <v>0</v>
      </c>
      <c r="H68" s="75">
        <v>0</v>
      </c>
      <c r="I68" s="75">
        <v>0</v>
      </c>
      <c r="J68" s="75">
        <v>0</v>
      </c>
      <c r="K68" s="75">
        <v>0</v>
      </c>
      <c r="L68" s="75">
        <v>0</v>
      </c>
      <c r="M68" s="75">
        <v>0</v>
      </c>
      <c r="N68" s="75">
        <v>0</v>
      </c>
    </row>
    <row r="69" spans="1:14">
      <c r="A69" s="75" t="s">
        <v>653</v>
      </c>
      <c r="B69" s="75" t="s">
        <v>489</v>
      </c>
      <c r="C69" s="76">
        <v>38273</v>
      </c>
      <c r="D69" s="75" t="s">
        <v>216</v>
      </c>
      <c r="E69" s="77" t="s">
        <v>537</v>
      </c>
      <c r="F69" s="75">
        <v>85</v>
      </c>
      <c r="G69" s="75">
        <v>2</v>
      </c>
      <c r="H69" s="75">
        <v>0</v>
      </c>
      <c r="I69" s="75">
        <v>0</v>
      </c>
      <c r="J69" s="75">
        <v>0</v>
      </c>
      <c r="K69" s="75">
        <v>0</v>
      </c>
      <c r="L69" s="75">
        <v>0</v>
      </c>
      <c r="M69" s="75">
        <v>0</v>
      </c>
      <c r="N69" s="75">
        <v>0</v>
      </c>
    </row>
    <row r="70" spans="1:14">
      <c r="A70" s="75" t="s">
        <v>602</v>
      </c>
      <c r="B70" s="75" t="s">
        <v>609</v>
      </c>
      <c r="C70" s="76">
        <v>38276</v>
      </c>
      <c r="D70" s="75" t="s">
        <v>606</v>
      </c>
      <c r="E70" s="77" t="s">
        <v>33</v>
      </c>
      <c r="F70" s="75">
        <v>76</v>
      </c>
      <c r="G70" s="75">
        <v>0</v>
      </c>
      <c r="H70" s="75">
        <v>0</v>
      </c>
      <c r="I70" s="75">
        <v>2</v>
      </c>
      <c r="J70" s="75">
        <v>2</v>
      </c>
      <c r="K70" s="75">
        <v>0</v>
      </c>
      <c r="L70" s="75">
        <v>1</v>
      </c>
      <c r="M70" s="75">
        <v>0</v>
      </c>
      <c r="N70" s="75">
        <v>0</v>
      </c>
    </row>
    <row r="71" spans="1:14">
      <c r="A71" s="75" t="s">
        <v>602</v>
      </c>
      <c r="B71" s="75" t="s">
        <v>647</v>
      </c>
      <c r="C71" s="76">
        <v>38279</v>
      </c>
      <c r="D71" s="75" t="s">
        <v>151</v>
      </c>
      <c r="E71" s="77" t="s">
        <v>33</v>
      </c>
      <c r="F71" s="75">
        <f>90-78</f>
        <v>12</v>
      </c>
      <c r="G71" s="75">
        <v>0</v>
      </c>
      <c r="H71" s="75">
        <v>0</v>
      </c>
      <c r="I71" s="75">
        <v>0</v>
      </c>
      <c r="J71" s="75">
        <v>0</v>
      </c>
      <c r="K71" s="75">
        <v>0</v>
      </c>
      <c r="L71" s="75">
        <v>0</v>
      </c>
      <c r="M71" s="75">
        <v>0</v>
      </c>
      <c r="N71" s="75">
        <v>0</v>
      </c>
    </row>
    <row r="72" spans="1:14">
      <c r="A72" s="75" t="s">
        <v>602</v>
      </c>
      <c r="B72" s="75" t="s">
        <v>169</v>
      </c>
      <c r="C72" s="76">
        <v>38284</v>
      </c>
      <c r="D72" s="75" t="s">
        <v>606</v>
      </c>
      <c r="E72" s="77" t="s">
        <v>19</v>
      </c>
      <c r="F72" s="75">
        <v>84</v>
      </c>
      <c r="G72" s="75">
        <v>0</v>
      </c>
      <c r="H72" s="75">
        <v>0</v>
      </c>
      <c r="I72" s="75">
        <v>4</v>
      </c>
      <c r="J72" s="75">
        <v>0</v>
      </c>
      <c r="K72" s="75">
        <v>2</v>
      </c>
      <c r="L72" s="75">
        <v>5</v>
      </c>
      <c r="M72" s="75">
        <v>0</v>
      </c>
      <c r="N72" s="75">
        <v>0</v>
      </c>
    </row>
    <row r="73" spans="1:14">
      <c r="A73" s="75" t="s">
        <v>602</v>
      </c>
      <c r="B73" s="75" t="s">
        <v>253</v>
      </c>
      <c r="C73" s="76">
        <v>38290</v>
      </c>
      <c r="D73" s="75" t="s">
        <v>606</v>
      </c>
      <c r="E73" s="77" t="s">
        <v>158</v>
      </c>
      <c r="F73" s="75">
        <v>90</v>
      </c>
      <c r="G73" s="75">
        <v>0</v>
      </c>
      <c r="H73" s="75">
        <v>0</v>
      </c>
      <c r="I73" s="75">
        <v>8</v>
      </c>
      <c r="J73" s="75">
        <v>4</v>
      </c>
      <c r="K73" s="75">
        <v>1</v>
      </c>
      <c r="L73" s="75">
        <v>3</v>
      </c>
      <c r="M73" s="75">
        <v>0</v>
      </c>
      <c r="N73" s="75">
        <v>0</v>
      </c>
    </row>
    <row r="74" spans="1:14">
      <c r="A74" s="75" t="s">
        <v>602</v>
      </c>
      <c r="B74" s="75" t="s">
        <v>646</v>
      </c>
      <c r="C74" s="76">
        <v>38294</v>
      </c>
      <c r="D74" s="75" t="s">
        <v>151</v>
      </c>
      <c r="E74" s="77" t="s">
        <v>103</v>
      </c>
      <c r="F74" s="75">
        <v>69</v>
      </c>
      <c r="G74" s="75">
        <v>0</v>
      </c>
      <c r="H74" s="75">
        <v>0</v>
      </c>
      <c r="I74" s="75">
        <v>0</v>
      </c>
      <c r="J74" s="75">
        <v>0</v>
      </c>
      <c r="K74" s="75">
        <v>0</v>
      </c>
      <c r="L74" s="75">
        <v>0</v>
      </c>
      <c r="M74" s="75">
        <v>0</v>
      </c>
      <c r="N74" s="75">
        <v>0</v>
      </c>
    </row>
    <row r="75" spans="1:14">
      <c r="A75" s="75" t="s">
        <v>602</v>
      </c>
      <c r="B75" s="75" t="s">
        <v>616</v>
      </c>
      <c r="C75" s="76">
        <v>38298</v>
      </c>
      <c r="D75" s="75" t="s">
        <v>606</v>
      </c>
      <c r="E75" s="77" t="s">
        <v>33</v>
      </c>
      <c r="F75" s="75">
        <v>90</v>
      </c>
      <c r="G75" s="75">
        <v>0</v>
      </c>
      <c r="H75" s="75">
        <v>0</v>
      </c>
      <c r="I75" s="75">
        <v>4</v>
      </c>
      <c r="J75" s="75">
        <v>4</v>
      </c>
      <c r="K75" s="75">
        <v>0</v>
      </c>
      <c r="L75" s="75">
        <v>5</v>
      </c>
      <c r="M75" s="75">
        <v>0</v>
      </c>
      <c r="N75" s="75">
        <v>0</v>
      </c>
    </row>
    <row r="76" spans="1:14">
      <c r="A76" s="75" t="s">
        <v>602</v>
      </c>
      <c r="B76" s="75" t="s">
        <v>636</v>
      </c>
      <c r="C76" s="76">
        <v>38305</v>
      </c>
      <c r="D76" s="75" t="s">
        <v>606</v>
      </c>
      <c r="E76" s="77" t="s">
        <v>107</v>
      </c>
      <c r="F76" s="75">
        <v>82</v>
      </c>
      <c r="G76" s="75">
        <v>0</v>
      </c>
      <c r="H76" s="75">
        <v>0</v>
      </c>
      <c r="I76" s="75">
        <v>3</v>
      </c>
      <c r="J76" s="75">
        <v>2</v>
      </c>
      <c r="K76" s="75">
        <v>1</v>
      </c>
      <c r="L76" s="75">
        <v>4</v>
      </c>
      <c r="M76" s="75">
        <v>0</v>
      </c>
      <c r="N76" s="75">
        <v>0</v>
      </c>
    </row>
    <row r="77" spans="1:14">
      <c r="A77" s="75" t="s">
        <v>653</v>
      </c>
      <c r="B77" s="75" t="s">
        <v>677</v>
      </c>
      <c r="C77" s="76">
        <v>38308</v>
      </c>
      <c r="D77" s="75" t="s">
        <v>216</v>
      </c>
      <c r="E77" s="77" t="s">
        <v>277</v>
      </c>
      <c r="F77" s="75">
        <v>90</v>
      </c>
      <c r="G77" s="75">
        <v>1</v>
      </c>
      <c r="H77" s="75">
        <v>0</v>
      </c>
      <c r="I77" s="75">
        <v>0</v>
      </c>
      <c r="J77" s="75">
        <v>0</v>
      </c>
      <c r="K77" s="75">
        <v>0</v>
      </c>
      <c r="L77" s="75">
        <v>0</v>
      </c>
      <c r="M77" s="75">
        <v>0</v>
      </c>
      <c r="N77" s="75">
        <v>0</v>
      </c>
    </row>
    <row r="78" spans="1:14">
      <c r="A78" s="75" t="s">
        <v>602</v>
      </c>
      <c r="B78" s="75" t="s">
        <v>607</v>
      </c>
      <c r="C78" s="76">
        <v>38311</v>
      </c>
      <c r="D78" s="75" t="s">
        <v>606</v>
      </c>
      <c r="E78" s="77" t="s">
        <v>19</v>
      </c>
      <c r="F78" s="75">
        <v>0</v>
      </c>
      <c r="G78" s="75"/>
      <c r="H78" s="75"/>
      <c r="I78" s="75"/>
      <c r="J78" s="75"/>
      <c r="K78" s="75"/>
      <c r="L78" s="75"/>
      <c r="M78" s="75"/>
      <c r="N78" s="75"/>
    </row>
    <row r="79" spans="1:14">
      <c r="A79" s="75" t="s">
        <v>602</v>
      </c>
      <c r="B79" s="75" t="s">
        <v>52</v>
      </c>
      <c r="C79" s="76">
        <v>38314</v>
      </c>
      <c r="D79" s="75" t="s">
        <v>151</v>
      </c>
      <c r="E79" s="77" t="s">
        <v>63</v>
      </c>
      <c r="F79" s="75">
        <v>90</v>
      </c>
      <c r="G79" s="75">
        <v>0</v>
      </c>
      <c r="H79" s="75">
        <v>0</v>
      </c>
      <c r="I79" s="75">
        <v>0</v>
      </c>
      <c r="J79" s="75">
        <v>0</v>
      </c>
      <c r="K79" s="75">
        <v>0</v>
      </c>
      <c r="L79" s="75">
        <v>0</v>
      </c>
      <c r="M79" s="75">
        <v>0</v>
      </c>
      <c r="N79" s="75">
        <v>0</v>
      </c>
    </row>
    <row r="80" spans="1:14">
      <c r="A80" s="75" t="s">
        <v>602</v>
      </c>
      <c r="B80" s="75" t="s">
        <v>626</v>
      </c>
      <c r="C80" s="76">
        <v>38318</v>
      </c>
      <c r="D80" s="75" t="s">
        <v>606</v>
      </c>
      <c r="E80" s="77" t="s">
        <v>67</v>
      </c>
      <c r="F80" s="75">
        <f>90-71</f>
        <v>19</v>
      </c>
      <c r="G80" s="75">
        <v>0</v>
      </c>
      <c r="H80" s="75">
        <v>0</v>
      </c>
      <c r="I80" s="75">
        <v>2</v>
      </c>
      <c r="J80" s="75">
        <v>0</v>
      </c>
      <c r="K80" s="75">
        <v>0</v>
      </c>
      <c r="L80" s="75">
        <v>0</v>
      </c>
      <c r="M80" s="75">
        <v>0</v>
      </c>
      <c r="N80" s="75">
        <v>0</v>
      </c>
    </row>
    <row r="81" spans="1:14">
      <c r="A81" s="75" t="s">
        <v>602</v>
      </c>
      <c r="B81" s="75" t="s">
        <v>620</v>
      </c>
      <c r="C81" s="76">
        <v>38325</v>
      </c>
      <c r="D81" s="75" t="s">
        <v>606</v>
      </c>
      <c r="E81" s="77" t="s">
        <v>59</v>
      </c>
      <c r="F81" s="75">
        <v>90</v>
      </c>
      <c r="G81" s="75">
        <v>1</v>
      </c>
      <c r="H81" s="75">
        <v>0</v>
      </c>
      <c r="I81" s="75">
        <v>7</v>
      </c>
      <c r="J81" s="75">
        <v>3</v>
      </c>
      <c r="K81" s="75">
        <v>1</v>
      </c>
      <c r="L81" s="75">
        <v>4</v>
      </c>
      <c r="M81" s="75">
        <v>0</v>
      </c>
      <c r="N81" s="75">
        <v>0</v>
      </c>
    </row>
    <row r="82" spans="1:14">
      <c r="A82" s="75" t="s">
        <v>602</v>
      </c>
      <c r="B82" s="75" t="s">
        <v>645</v>
      </c>
      <c r="C82" s="76">
        <v>38329</v>
      </c>
      <c r="D82" s="75" t="s">
        <v>151</v>
      </c>
      <c r="E82" s="77" t="s">
        <v>29</v>
      </c>
      <c r="F82" s="75">
        <v>90</v>
      </c>
      <c r="G82" s="75">
        <v>0</v>
      </c>
      <c r="H82" s="75">
        <v>0</v>
      </c>
      <c r="I82" s="75">
        <v>0</v>
      </c>
      <c r="J82" s="75">
        <v>0</v>
      </c>
      <c r="K82" s="75">
        <v>0</v>
      </c>
      <c r="L82" s="75">
        <v>0</v>
      </c>
      <c r="M82" s="75">
        <v>0</v>
      </c>
      <c r="N82" s="75">
        <v>0</v>
      </c>
    </row>
    <row r="83" spans="1:14">
      <c r="A83" s="75" t="s">
        <v>602</v>
      </c>
      <c r="B83" s="75" t="s">
        <v>614</v>
      </c>
      <c r="C83" s="76">
        <v>38334</v>
      </c>
      <c r="D83" s="75" t="s">
        <v>606</v>
      </c>
      <c r="E83" s="77" t="s">
        <v>22</v>
      </c>
      <c r="F83" s="75">
        <v>90</v>
      </c>
      <c r="G83" s="75">
        <v>0</v>
      </c>
      <c r="H83" s="75">
        <v>0</v>
      </c>
      <c r="I83" s="75">
        <v>2</v>
      </c>
      <c r="J83" s="75">
        <v>1</v>
      </c>
      <c r="K83" s="75">
        <v>2</v>
      </c>
      <c r="L83" s="75">
        <v>5</v>
      </c>
      <c r="M83" s="75">
        <v>0</v>
      </c>
      <c r="N83" s="75">
        <v>0</v>
      </c>
    </row>
    <row r="84" spans="1:14">
      <c r="A84" s="75" t="s">
        <v>602</v>
      </c>
      <c r="B84" s="75" t="s">
        <v>637</v>
      </c>
      <c r="C84" s="76">
        <v>38347</v>
      </c>
      <c r="D84" s="75" t="s">
        <v>606</v>
      </c>
      <c r="E84" s="77" t="s">
        <v>19</v>
      </c>
      <c r="F84" s="75">
        <v>68</v>
      </c>
      <c r="G84" s="75">
        <v>0</v>
      </c>
      <c r="H84" s="75">
        <v>0</v>
      </c>
      <c r="I84" s="75">
        <v>2</v>
      </c>
      <c r="J84" s="75">
        <v>1</v>
      </c>
      <c r="K84" s="75">
        <v>1</v>
      </c>
      <c r="L84" s="75">
        <v>3</v>
      </c>
      <c r="M84" s="75">
        <v>0</v>
      </c>
      <c r="N84" s="75">
        <v>0</v>
      </c>
    </row>
    <row r="85" spans="1:14">
      <c r="A85" s="75" t="s">
        <v>602</v>
      </c>
      <c r="B85" s="75" t="s">
        <v>605</v>
      </c>
      <c r="C85" s="76">
        <v>38349</v>
      </c>
      <c r="D85" s="75" t="s">
        <v>606</v>
      </c>
      <c r="E85" s="77" t="s">
        <v>24</v>
      </c>
      <c r="F85" s="75">
        <f>90-60</f>
        <v>30</v>
      </c>
      <c r="G85" s="75">
        <v>0</v>
      </c>
      <c r="H85" s="75">
        <v>0</v>
      </c>
      <c r="I85" s="75">
        <v>2</v>
      </c>
      <c r="J85" s="75">
        <v>0</v>
      </c>
      <c r="K85" s="75">
        <v>0</v>
      </c>
      <c r="L85" s="75">
        <v>2</v>
      </c>
      <c r="M85" s="75">
        <v>0</v>
      </c>
      <c r="N85" s="75">
        <v>0</v>
      </c>
    </row>
    <row r="86" spans="1:14">
      <c r="A86" s="75" t="s">
        <v>602</v>
      </c>
      <c r="B86" s="75" t="s">
        <v>644</v>
      </c>
      <c r="C86" s="76">
        <v>38353</v>
      </c>
      <c r="D86" s="75" t="s">
        <v>606</v>
      </c>
      <c r="E86" s="77" t="s">
        <v>82</v>
      </c>
      <c r="F86" s="75">
        <v>77</v>
      </c>
      <c r="G86" s="75">
        <v>0</v>
      </c>
      <c r="H86" s="75">
        <v>0</v>
      </c>
      <c r="I86" s="75">
        <v>6</v>
      </c>
      <c r="J86" s="75">
        <v>1</v>
      </c>
      <c r="K86" s="75">
        <v>0</v>
      </c>
      <c r="L86" s="75">
        <v>1</v>
      </c>
      <c r="M86" s="75">
        <v>0</v>
      </c>
      <c r="N86" s="75">
        <v>0</v>
      </c>
    </row>
    <row r="87" spans="1:14">
      <c r="A87" s="75" t="s">
        <v>602</v>
      </c>
      <c r="B87" s="75" t="s">
        <v>610</v>
      </c>
      <c r="C87" s="76">
        <v>38356</v>
      </c>
      <c r="D87" s="75" t="s">
        <v>606</v>
      </c>
      <c r="E87" s="77" t="s">
        <v>33</v>
      </c>
      <c r="F87" s="75">
        <v>83</v>
      </c>
      <c r="G87" s="75">
        <v>0</v>
      </c>
      <c r="H87" s="75">
        <v>0</v>
      </c>
      <c r="I87" s="75">
        <v>5</v>
      </c>
      <c r="J87" s="75">
        <v>2</v>
      </c>
      <c r="K87" s="75">
        <v>0</v>
      </c>
      <c r="L87" s="75">
        <v>2</v>
      </c>
      <c r="M87" s="75">
        <v>0</v>
      </c>
      <c r="N87" s="75">
        <v>0</v>
      </c>
    </row>
    <row r="88" spans="1:14">
      <c r="A88" s="75" t="s">
        <v>602</v>
      </c>
      <c r="B88" s="75" t="s">
        <v>643</v>
      </c>
      <c r="C88" s="76">
        <v>38360</v>
      </c>
      <c r="D88" s="75" t="s">
        <v>604</v>
      </c>
      <c r="E88" s="77" t="s">
        <v>33</v>
      </c>
      <c r="F88" s="75">
        <f>90-63</f>
        <v>27</v>
      </c>
      <c r="G88" s="75">
        <v>0</v>
      </c>
      <c r="H88" s="75">
        <v>0</v>
      </c>
      <c r="I88" s="75">
        <v>0</v>
      </c>
      <c r="J88" s="75">
        <v>0</v>
      </c>
      <c r="K88" s="75">
        <v>0</v>
      </c>
      <c r="L88" s="75">
        <v>0</v>
      </c>
      <c r="M88" s="75">
        <v>0</v>
      </c>
      <c r="N88" s="75">
        <v>0</v>
      </c>
    </row>
    <row r="89" spans="1:14">
      <c r="A89" s="75" t="s">
        <v>602</v>
      </c>
      <c r="B89" s="75" t="s">
        <v>150</v>
      </c>
      <c r="C89" s="76">
        <v>38364</v>
      </c>
      <c r="D89" s="75" t="s">
        <v>627</v>
      </c>
      <c r="E89" s="77" t="s">
        <v>33</v>
      </c>
      <c r="F89" s="75">
        <v>90</v>
      </c>
      <c r="G89" s="75">
        <v>0</v>
      </c>
      <c r="H89" s="75">
        <v>0</v>
      </c>
      <c r="I89" s="75">
        <v>0</v>
      </c>
      <c r="J89" s="75">
        <v>0</v>
      </c>
      <c r="K89" s="75">
        <v>0</v>
      </c>
      <c r="L89" s="75">
        <v>0</v>
      </c>
      <c r="M89" s="75">
        <v>1</v>
      </c>
      <c r="N89" s="75">
        <v>0</v>
      </c>
    </row>
    <row r="90" spans="1:14">
      <c r="A90" s="75" t="s">
        <v>602</v>
      </c>
      <c r="B90" s="75" t="s">
        <v>196</v>
      </c>
      <c r="C90" s="76">
        <v>38367</v>
      </c>
      <c r="D90" s="75" t="s">
        <v>606</v>
      </c>
      <c r="E90" s="77" t="s">
        <v>24</v>
      </c>
      <c r="F90" s="75">
        <v>66</v>
      </c>
      <c r="G90" s="75">
        <v>0</v>
      </c>
      <c r="H90" s="75">
        <v>1</v>
      </c>
      <c r="I90" s="75">
        <v>1</v>
      </c>
      <c r="J90" s="75">
        <v>0</v>
      </c>
      <c r="K90" s="75">
        <v>2</v>
      </c>
      <c r="L90" s="75">
        <v>3</v>
      </c>
      <c r="M90" s="75">
        <v>0</v>
      </c>
      <c r="N90" s="75">
        <v>0</v>
      </c>
    </row>
    <row r="91" spans="1:14">
      <c r="A91" s="75" t="s">
        <v>602</v>
      </c>
      <c r="B91" s="75" t="s">
        <v>642</v>
      </c>
      <c r="C91" s="76">
        <v>38371</v>
      </c>
      <c r="D91" s="75" t="s">
        <v>604</v>
      </c>
      <c r="E91" s="77" t="s">
        <v>82</v>
      </c>
      <c r="F91" s="75">
        <v>90</v>
      </c>
      <c r="G91" s="75">
        <v>1</v>
      </c>
      <c r="H91" s="75">
        <v>0</v>
      </c>
      <c r="I91" s="75">
        <v>0</v>
      </c>
      <c r="J91" s="75">
        <v>0</v>
      </c>
      <c r="K91" s="75">
        <v>0</v>
      </c>
      <c r="L91" s="75">
        <v>0</v>
      </c>
      <c r="M91" s="75">
        <v>0</v>
      </c>
      <c r="N91" s="75">
        <v>0</v>
      </c>
    </row>
    <row r="92" spans="1:14">
      <c r="A92" s="75" t="s">
        <v>602</v>
      </c>
      <c r="B92" s="75" t="s">
        <v>625</v>
      </c>
      <c r="C92" s="76">
        <v>38374</v>
      </c>
      <c r="D92" s="75" t="s">
        <v>606</v>
      </c>
      <c r="E92" s="77" t="s">
        <v>26</v>
      </c>
      <c r="F92" s="75">
        <v>90</v>
      </c>
      <c r="G92" s="75">
        <v>1</v>
      </c>
      <c r="H92" s="75">
        <v>0</v>
      </c>
      <c r="I92" s="75">
        <v>5</v>
      </c>
      <c r="J92" s="75">
        <v>3</v>
      </c>
      <c r="K92" s="75">
        <v>1</v>
      </c>
      <c r="L92" s="75">
        <v>4</v>
      </c>
      <c r="M92" s="75">
        <v>1</v>
      </c>
      <c r="N92" s="75">
        <v>0</v>
      </c>
    </row>
    <row r="93" spans="1:14">
      <c r="A93" s="75" t="s">
        <v>602</v>
      </c>
      <c r="B93" s="75" t="s">
        <v>153</v>
      </c>
      <c r="C93" s="76">
        <v>38378</v>
      </c>
      <c r="D93" s="75" t="s">
        <v>627</v>
      </c>
      <c r="E93" s="77" t="s">
        <v>40</v>
      </c>
      <c r="F93" s="75">
        <v>90</v>
      </c>
      <c r="G93" s="75">
        <v>0</v>
      </c>
      <c r="H93" s="75">
        <v>0</v>
      </c>
      <c r="I93" s="75">
        <v>0</v>
      </c>
      <c r="J93" s="75">
        <v>0</v>
      </c>
      <c r="K93" s="75">
        <v>0</v>
      </c>
      <c r="L93" s="75">
        <v>0</v>
      </c>
      <c r="M93" s="75">
        <v>0</v>
      </c>
      <c r="N93" s="75">
        <v>0</v>
      </c>
    </row>
    <row r="94" spans="1:14">
      <c r="A94" s="75" t="s">
        <v>602</v>
      </c>
      <c r="B94" s="75" t="s">
        <v>617</v>
      </c>
      <c r="C94" s="76">
        <v>38381</v>
      </c>
      <c r="D94" s="75" t="s">
        <v>604</v>
      </c>
      <c r="E94" s="77" t="s">
        <v>59</v>
      </c>
      <c r="F94" s="75">
        <v>72</v>
      </c>
      <c r="G94" s="75">
        <v>0</v>
      </c>
      <c r="H94" s="75">
        <v>0</v>
      </c>
      <c r="I94" s="75">
        <v>0</v>
      </c>
      <c r="J94" s="75">
        <v>0</v>
      </c>
      <c r="K94" s="75">
        <v>0</v>
      </c>
      <c r="L94" s="75">
        <v>0</v>
      </c>
      <c r="M94" s="75">
        <v>0</v>
      </c>
      <c r="N94" s="75">
        <v>0</v>
      </c>
    </row>
    <row r="95" spans="1:14">
      <c r="A95" s="75" t="s">
        <v>602</v>
      </c>
      <c r="B95" s="75" t="s">
        <v>502</v>
      </c>
      <c r="C95" s="76">
        <v>38384</v>
      </c>
      <c r="D95" s="75" t="s">
        <v>606</v>
      </c>
      <c r="E95" s="77" t="s">
        <v>382</v>
      </c>
      <c r="F95" s="75">
        <v>69</v>
      </c>
      <c r="G95" s="75">
        <v>2</v>
      </c>
      <c r="H95" s="75">
        <v>0</v>
      </c>
      <c r="I95" s="75">
        <v>4</v>
      </c>
      <c r="J95" s="75">
        <v>4</v>
      </c>
      <c r="K95" s="75">
        <v>0</v>
      </c>
      <c r="L95" s="75">
        <v>4</v>
      </c>
      <c r="M95" s="75">
        <v>1</v>
      </c>
      <c r="N95" s="75">
        <v>0</v>
      </c>
    </row>
    <row r="96" spans="1:14">
      <c r="A96" s="75" t="s">
        <v>602</v>
      </c>
      <c r="B96" s="75" t="s">
        <v>631</v>
      </c>
      <c r="C96" s="76">
        <v>38388</v>
      </c>
      <c r="D96" s="75" t="s">
        <v>606</v>
      </c>
      <c r="E96" s="77" t="s">
        <v>19</v>
      </c>
      <c r="F96" s="75">
        <v>90</v>
      </c>
      <c r="G96" s="75">
        <v>0</v>
      </c>
      <c r="H96" s="75">
        <v>1</v>
      </c>
      <c r="I96" s="75">
        <v>4</v>
      </c>
      <c r="J96" s="75">
        <v>3</v>
      </c>
      <c r="K96" s="75">
        <v>2</v>
      </c>
      <c r="L96" s="75">
        <v>3</v>
      </c>
      <c r="M96" s="75">
        <v>0</v>
      </c>
      <c r="N96" s="75">
        <v>0</v>
      </c>
    </row>
    <row r="97" spans="1:14">
      <c r="A97" s="75" t="s">
        <v>653</v>
      </c>
      <c r="B97" s="75" t="s">
        <v>168</v>
      </c>
      <c r="C97" s="76">
        <v>38392</v>
      </c>
      <c r="D97" s="75" t="s">
        <v>78</v>
      </c>
      <c r="E97" s="77" t="s">
        <v>17</v>
      </c>
      <c r="F97" s="75">
        <v>70</v>
      </c>
      <c r="G97" s="75">
        <v>0</v>
      </c>
      <c r="H97" s="75">
        <v>0</v>
      </c>
      <c r="I97" s="75">
        <v>0</v>
      </c>
      <c r="J97" s="75">
        <v>0</v>
      </c>
      <c r="K97" s="75">
        <v>0</v>
      </c>
      <c r="L97" s="75">
        <v>0</v>
      </c>
      <c r="M97" s="75">
        <v>0</v>
      </c>
      <c r="N97" s="75">
        <v>0</v>
      </c>
    </row>
    <row r="98" spans="1:14">
      <c r="A98" s="75" t="s">
        <v>602</v>
      </c>
      <c r="B98" s="75" t="s">
        <v>611</v>
      </c>
      <c r="C98" s="76">
        <v>38396</v>
      </c>
      <c r="D98" s="75" t="s">
        <v>606</v>
      </c>
      <c r="E98" s="77" t="s">
        <v>82</v>
      </c>
      <c r="F98" s="75">
        <f>90-32</f>
        <v>58</v>
      </c>
      <c r="G98" s="75">
        <v>0</v>
      </c>
      <c r="H98" s="75">
        <v>0</v>
      </c>
      <c r="I98" s="75">
        <v>1</v>
      </c>
      <c r="J98" s="75">
        <v>0</v>
      </c>
      <c r="K98" s="75">
        <v>2</v>
      </c>
      <c r="L98" s="75">
        <v>1</v>
      </c>
      <c r="M98" s="75">
        <v>0</v>
      </c>
      <c r="N98" s="75">
        <v>0</v>
      </c>
    </row>
    <row r="99" spans="1:14">
      <c r="A99" s="75" t="s">
        <v>602</v>
      </c>
      <c r="B99" s="75" t="s">
        <v>618</v>
      </c>
      <c r="C99" s="76">
        <v>38402</v>
      </c>
      <c r="D99" s="75" t="s">
        <v>604</v>
      </c>
      <c r="E99" s="77" t="s">
        <v>82</v>
      </c>
      <c r="F99" s="75">
        <v>90</v>
      </c>
      <c r="G99" s="75">
        <v>1</v>
      </c>
      <c r="H99" s="75">
        <v>0</v>
      </c>
      <c r="I99" s="75">
        <v>0</v>
      </c>
      <c r="J99" s="75">
        <v>0</v>
      </c>
      <c r="K99" s="75">
        <v>0</v>
      </c>
      <c r="L99" s="75">
        <v>0</v>
      </c>
      <c r="M99" s="75">
        <v>0</v>
      </c>
      <c r="N99" s="75">
        <v>0</v>
      </c>
    </row>
    <row r="100" spans="1:14">
      <c r="A100" s="75" t="s">
        <v>602</v>
      </c>
      <c r="B100" s="75" t="s">
        <v>162</v>
      </c>
      <c r="C100" s="76">
        <v>38406</v>
      </c>
      <c r="D100" s="75" t="s">
        <v>151</v>
      </c>
      <c r="E100" s="77" t="s">
        <v>64</v>
      </c>
      <c r="F100" s="75">
        <v>61</v>
      </c>
      <c r="G100" s="75">
        <v>0</v>
      </c>
      <c r="H100" s="75">
        <v>0</v>
      </c>
      <c r="I100" s="75">
        <v>1</v>
      </c>
      <c r="J100" s="75">
        <v>0</v>
      </c>
      <c r="K100" s="75">
        <v>1</v>
      </c>
      <c r="L100" s="75">
        <v>0</v>
      </c>
      <c r="M100" s="75">
        <v>0</v>
      </c>
      <c r="N100" s="75">
        <v>0</v>
      </c>
    </row>
    <row r="101" spans="1:14">
      <c r="A101" s="75" t="s">
        <v>602</v>
      </c>
      <c r="B101" s="75" t="s">
        <v>629</v>
      </c>
      <c r="C101" s="76">
        <v>38409</v>
      </c>
      <c r="D101" s="75" t="s">
        <v>606</v>
      </c>
      <c r="E101" s="77" t="s">
        <v>63</v>
      </c>
      <c r="F101" s="75">
        <v>90</v>
      </c>
      <c r="G101" s="75">
        <v>0</v>
      </c>
      <c r="H101" s="75">
        <v>0</v>
      </c>
      <c r="I101" s="75">
        <v>3</v>
      </c>
      <c r="J101" s="75">
        <v>2</v>
      </c>
      <c r="K101" s="75">
        <v>2</v>
      </c>
      <c r="L101" s="75">
        <v>6</v>
      </c>
      <c r="M101" s="75">
        <v>0</v>
      </c>
      <c r="N101" s="75">
        <v>0</v>
      </c>
    </row>
    <row r="102" spans="1:14">
      <c r="A102" s="75" t="s">
        <v>602</v>
      </c>
      <c r="B102" s="75" t="s">
        <v>641</v>
      </c>
      <c r="C102" s="76">
        <v>38416</v>
      </c>
      <c r="D102" s="75" t="s">
        <v>606</v>
      </c>
      <c r="E102" s="77" t="s">
        <v>33</v>
      </c>
      <c r="F102" s="75">
        <f>90-55</f>
        <v>35</v>
      </c>
      <c r="G102" s="75">
        <v>0</v>
      </c>
      <c r="H102" s="75">
        <v>0</v>
      </c>
      <c r="I102" s="75">
        <v>1</v>
      </c>
      <c r="J102" s="75">
        <v>1</v>
      </c>
      <c r="K102" s="75">
        <v>0</v>
      </c>
      <c r="L102" s="75">
        <v>1</v>
      </c>
      <c r="M102" s="75">
        <v>0</v>
      </c>
      <c r="N102" s="75">
        <v>0</v>
      </c>
    </row>
    <row r="103" spans="1:14">
      <c r="A103" s="75" t="s">
        <v>602</v>
      </c>
      <c r="B103" s="75" t="s">
        <v>163</v>
      </c>
      <c r="C103" s="76">
        <v>38419</v>
      </c>
      <c r="D103" s="75" t="s">
        <v>151</v>
      </c>
      <c r="E103" s="77" t="s">
        <v>17</v>
      </c>
      <c r="F103" s="75">
        <v>90</v>
      </c>
      <c r="G103" s="75">
        <v>0</v>
      </c>
      <c r="H103" s="75">
        <v>0</v>
      </c>
      <c r="I103" s="75">
        <v>4</v>
      </c>
      <c r="J103" s="75">
        <v>0</v>
      </c>
      <c r="K103" s="75">
        <v>1</v>
      </c>
      <c r="L103" s="75">
        <v>0</v>
      </c>
      <c r="M103" s="75">
        <v>0</v>
      </c>
      <c r="N103" s="75">
        <v>0</v>
      </c>
    </row>
    <row r="104" spans="1:14">
      <c r="A104" s="75" t="s">
        <v>602</v>
      </c>
      <c r="B104" s="75" t="s">
        <v>634</v>
      </c>
      <c r="C104" s="76">
        <v>38423</v>
      </c>
      <c r="D104" s="75" t="s">
        <v>604</v>
      </c>
      <c r="E104" s="77" t="s">
        <v>95</v>
      </c>
      <c r="F104" s="75">
        <v>68</v>
      </c>
      <c r="G104" s="75">
        <v>1</v>
      </c>
      <c r="H104" s="75">
        <v>0</v>
      </c>
      <c r="I104" s="75">
        <v>0</v>
      </c>
      <c r="J104" s="75">
        <v>0</v>
      </c>
      <c r="K104" s="75">
        <v>0</v>
      </c>
      <c r="L104" s="75">
        <v>0</v>
      </c>
      <c r="M104" s="75">
        <v>0</v>
      </c>
      <c r="N104" s="75">
        <v>0</v>
      </c>
    </row>
    <row r="105" spans="1:14">
      <c r="A105" s="75" t="s">
        <v>602</v>
      </c>
      <c r="B105" s="75" t="s">
        <v>613</v>
      </c>
      <c r="C105" s="76">
        <v>38430</v>
      </c>
      <c r="D105" s="75" t="s">
        <v>606</v>
      </c>
      <c r="E105" s="77" t="s">
        <v>31</v>
      </c>
      <c r="F105" s="75">
        <v>90</v>
      </c>
      <c r="G105" s="75">
        <v>1</v>
      </c>
      <c r="H105" s="75">
        <v>0</v>
      </c>
      <c r="I105" s="75">
        <v>4</v>
      </c>
      <c r="J105" s="75">
        <v>2</v>
      </c>
      <c r="K105" s="75">
        <v>0</v>
      </c>
      <c r="L105" s="75">
        <v>2</v>
      </c>
      <c r="M105" s="75">
        <v>0</v>
      </c>
      <c r="N105" s="75">
        <v>0</v>
      </c>
    </row>
    <row r="106" spans="1:14">
      <c r="A106" s="75" t="s">
        <v>653</v>
      </c>
      <c r="B106" s="75" t="s">
        <v>516</v>
      </c>
      <c r="C106" s="76">
        <v>38441</v>
      </c>
      <c r="D106" s="75" t="s">
        <v>216</v>
      </c>
      <c r="E106" s="77" t="s">
        <v>22</v>
      </c>
      <c r="F106" s="75">
        <v>90</v>
      </c>
      <c r="G106" s="75">
        <v>0</v>
      </c>
      <c r="H106" s="75">
        <v>0</v>
      </c>
      <c r="I106" s="75">
        <v>0</v>
      </c>
      <c r="J106" s="75">
        <v>0</v>
      </c>
      <c r="K106" s="75">
        <v>0</v>
      </c>
      <c r="L106" s="75">
        <v>0</v>
      </c>
      <c r="M106" s="75">
        <v>0</v>
      </c>
      <c r="N106" s="75">
        <v>0</v>
      </c>
    </row>
    <row r="107" spans="1:14">
      <c r="A107" s="75" t="s">
        <v>602</v>
      </c>
      <c r="B107" s="75" t="s">
        <v>628</v>
      </c>
      <c r="C107" s="76">
        <v>38444</v>
      </c>
      <c r="D107" s="75" t="s">
        <v>606</v>
      </c>
      <c r="E107" s="77" t="s">
        <v>33</v>
      </c>
      <c r="F107" s="75">
        <v>90</v>
      </c>
      <c r="G107" s="75">
        <v>0</v>
      </c>
      <c r="H107" s="75">
        <v>0</v>
      </c>
      <c r="I107" s="75">
        <v>4</v>
      </c>
      <c r="J107" s="75">
        <v>1</v>
      </c>
      <c r="K107" s="75">
        <v>1</v>
      </c>
      <c r="L107" s="75">
        <v>8</v>
      </c>
      <c r="M107" s="75">
        <v>0</v>
      </c>
      <c r="N107" s="75">
        <v>0</v>
      </c>
    </row>
    <row r="108" spans="1:14">
      <c r="A108" s="75" t="s">
        <v>602</v>
      </c>
      <c r="B108" s="75" t="s">
        <v>640</v>
      </c>
      <c r="C108" s="76">
        <v>38451</v>
      </c>
      <c r="D108" s="75" t="s">
        <v>606</v>
      </c>
      <c r="E108" s="77" t="s">
        <v>158</v>
      </c>
      <c r="F108" s="75">
        <f>90-21</f>
        <v>69</v>
      </c>
      <c r="G108" s="75">
        <v>0</v>
      </c>
      <c r="H108" s="75">
        <v>0</v>
      </c>
      <c r="I108" s="75">
        <v>6</v>
      </c>
      <c r="J108" s="75">
        <v>2</v>
      </c>
      <c r="K108" s="75">
        <v>1</v>
      </c>
      <c r="L108" s="75">
        <v>1</v>
      </c>
      <c r="M108" s="75">
        <v>0</v>
      </c>
      <c r="N108" s="75">
        <v>0</v>
      </c>
    </row>
    <row r="109" spans="1:14">
      <c r="A109" s="75" t="s">
        <v>602</v>
      </c>
      <c r="B109" s="75" t="s">
        <v>636</v>
      </c>
      <c r="C109" s="76">
        <v>38459</v>
      </c>
      <c r="D109" s="75" t="s">
        <v>604</v>
      </c>
      <c r="E109" s="77" t="s">
        <v>154</v>
      </c>
      <c r="F109" s="75">
        <v>78</v>
      </c>
      <c r="G109" s="75">
        <v>1</v>
      </c>
      <c r="H109" s="75">
        <v>0</v>
      </c>
      <c r="I109" s="75">
        <v>0</v>
      </c>
      <c r="J109" s="75">
        <v>0</v>
      </c>
      <c r="K109" s="75">
        <v>0</v>
      </c>
      <c r="L109" s="75">
        <v>0</v>
      </c>
      <c r="M109" s="75">
        <v>1</v>
      </c>
      <c r="N109" s="75">
        <v>0</v>
      </c>
    </row>
    <row r="110" spans="1:14">
      <c r="A110" s="75" t="s">
        <v>602</v>
      </c>
      <c r="B110" s="75" t="s">
        <v>618</v>
      </c>
      <c r="C110" s="76">
        <v>38462</v>
      </c>
      <c r="D110" s="75" t="s">
        <v>606</v>
      </c>
      <c r="E110" s="77" t="s">
        <v>17</v>
      </c>
      <c r="F110" s="75">
        <v>90</v>
      </c>
      <c r="G110" s="75">
        <v>0</v>
      </c>
      <c r="H110" s="75">
        <v>0</v>
      </c>
      <c r="I110" s="75">
        <v>2</v>
      </c>
      <c r="J110" s="75">
        <v>2</v>
      </c>
      <c r="K110" s="75">
        <v>2</v>
      </c>
      <c r="L110" s="75">
        <v>4</v>
      </c>
      <c r="M110" s="75">
        <v>1</v>
      </c>
      <c r="N110" s="75">
        <v>0</v>
      </c>
    </row>
    <row r="111" spans="1:14">
      <c r="A111" s="75" t="s">
        <v>602</v>
      </c>
      <c r="B111" s="75" t="s">
        <v>639</v>
      </c>
      <c r="C111" s="76">
        <v>38466</v>
      </c>
      <c r="D111" s="75" t="s">
        <v>606</v>
      </c>
      <c r="E111" s="77" t="s">
        <v>63</v>
      </c>
      <c r="F111" s="75">
        <f>90-36</f>
        <v>54</v>
      </c>
      <c r="G111" s="75">
        <v>0</v>
      </c>
      <c r="H111" s="75">
        <v>0</v>
      </c>
      <c r="I111" s="75">
        <v>4</v>
      </c>
      <c r="J111" s="75">
        <v>2</v>
      </c>
      <c r="K111" s="75">
        <v>0</v>
      </c>
      <c r="L111" s="75">
        <v>1</v>
      </c>
      <c r="M111" s="75">
        <v>0</v>
      </c>
      <c r="N111" s="75">
        <v>0</v>
      </c>
    </row>
    <row r="112" spans="1:14">
      <c r="A112" s="75" t="s">
        <v>602</v>
      </c>
      <c r="B112" s="75" t="s">
        <v>633</v>
      </c>
      <c r="C112" s="76">
        <v>38473</v>
      </c>
      <c r="D112" s="75" t="s">
        <v>606</v>
      </c>
      <c r="E112" s="77" t="s">
        <v>95</v>
      </c>
      <c r="F112" s="75">
        <v>0</v>
      </c>
      <c r="G112" s="75"/>
      <c r="H112" s="75"/>
      <c r="I112" s="75"/>
      <c r="J112" s="75"/>
      <c r="K112" s="75"/>
      <c r="L112" s="75"/>
      <c r="M112" s="75"/>
      <c r="N112" s="75"/>
    </row>
    <row r="113" spans="1:14">
      <c r="A113" s="75" t="s">
        <v>602</v>
      </c>
      <c r="B113" s="75" t="s">
        <v>638</v>
      </c>
      <c r="C113" s="76">
        <v>38479</v>
      </c>
      <c r="D113" s="75" t="s">
        <v>606</v>
      </c>
      <c r="E113" s="77" t="s">
        <v>22</v>
      </c>
      <c r="F113" s="75">
        <v>90</v>
      </c>
      <c r="G113" s="75">
        <v>0</v>
      </c>
      <c r="H113" s="75">
        <v>0</v>
      </c>
      <c r="I113" s="75">
        <v>6</v>
      </c>
      <c r="J113" s="75">
        <v>3</v>
      </c>
      <c r="K113" s="75">
        <v>0</v>
      </c>
      <c r="L113" s="75">
        <v>3</v>
      </c>
      <c r="M113" s="75">
        <v>0</v>
      </c>
      <c r="N113" s="75">
        <v>0</v>
      </c>
    </row>
    <row r="114" spans="1:14">
      <c r="A114" s="75" t="s">
        <v>602</v>
      </c>
      <c r="B114" s="75" t="s">
        <v>153</v>
      </c>
      <c r="C114" s="76">
        <v>38482</v>
      </c>
      <c r="D114" s="75" t="s">
        <v>606</v>
      </c>
      <c r="E114" s="77" t="s">
        <v>425</v>
      </c>
      <c r="F114" s="75">
        <v>90</v>
      </c>
      <c r="G114" s="75">
        <v>0</v>
      </c>
      <c r="H114" s="75">
        <v>0</v>
      </c>
      <c r="I114" s="75">
        <v>4</v>
      </c>
      <c r="J114" s="75">
        <v>2</v>
      </c>
      <c r="K114" s="75">
        <v>0</v>
      </c>
      <c r="L114" s="75">
        <v>5</v>
      </c>
      <c r="M114" s="75">
        <v>0</v>
      </c>
      <c r="N114" s="75">
        <v>0</v>
      </c>
    </row>
    <row r="115" spans="1:14">
      <c r="A115" s="75" t="s">
        <v>602</v>
      </c>
      <c r="B115" s="75" t="s">
        <v>502</v>
      </c>
      <c r="C115" s="76">
        <v>38493</v>
      </c>
      <c r="D115" s="75" t="s">
        <v>604</v>
      </c>
      <c r="E115" s="77" t="s">
        <v>33</v>
      </c>
      <c r="F115" s="75">
        <v>90</v>
      </c>
      <c r="G115" s="75">
        <v>0</v>
      </c>
      <c r="H115" s="75">
        <v>0</v>
      </c>
      <c r="I115" s="75">
        <v>4</v>
      </c>
      <c r="J115" s="75">
        <v>1</v>
      </c>
      <c r="K115" s="75">
        <v>2</v>
      </c>
      <c r="L115" s="75">
        <v>9</v>
      </c>
      <c r="M115" s="75">
        <v>0</v>
      </c>
      <c r="N115" s="75">
        <v>0</v>
      </c>
    </row>
    <row r="116" spans="1:14">
      <c r="A116" s="75" t="s">
        <v>653</v>
      </c>
      <c r="B116" s="75" t="s">
        <v>517</v>
      </c>
      <c r="C116" s="76">
        <v>38507</v>
      </c>
      <c r="D116" s="75" t="s">
        <v>216</v>
      </c>
      <c r="E116" s="77" t="s">
        <v>19</v>
      </c>
      <c r="F116" s="75">
        <v>76</v>
      </c>
      <c r="G116" s="75">
        <v>1</v>
      </c>
      <c r="H116" s="75">
        <v>0</v>
      </c>
      <c r="I116" s="75">
        <v>0</v>
      </c>
      <c r="J116" s="75">
        <v>0</v>
      </c>
      <c r="K116" s="75">
        <v>0</v>
      </c>
      <c r="L116" s="75">
        <v>0</v>
      </c>
      <c r="M116" s="75">
        <v>0</v>
      </c>
      <c r="N116" s="75">
        <v>0</v>
      </c>
    </row>
    <row r="117" spans="1:14">
      <c r="A117" s="75" t="s">
        <v>653</v>
      </c>
      <c r="B117" s="75" t="s">
        <v>681</v>
      </c>
      <c r="C117" s="76">
        <v>38511</v>
      </c>
      <c r="D117" s="75" t="s">
        <v>216</v>
      </c>
      <c r="E117" s="77" t="s">
        <v>24</v>
      </c>
      <c r="F117" s="75">
        <v>90</v>
      </c>
      <c r="G117" s="75">
        <v>1</v>
      </c>
      <c r="H117" s="75">
        <v>0</v>
      </c>
      <c r="I117" s="75">
        <v>0</v>
      </c>
      <c r="J117" s="75">
        <v>0</v>
      </c>
      <c r="K117" s="75">
        <v>0</v>
      </c>
      <c r="L117" s="75">
        <v>0</v>
      </c>
      <c r="M117" s="75">
        <v>0</v>
      </c>
      <c r="N117" s="75">
        <v>0</v>
      </c>
    </row>
    <row r="118" spans="1:14">
      <c r="A118" s="75" t="s">
        <v>602</v>
      </c>
      <c r="B118" s="75" t="s">
        <v>665</v>
      </c>
      <c r="C118" s="76">
        <v>38573</v>
      </c>
      <c r="D118" s="75" t="s">
        <v>151</v>
      </c>
      <c r="E118" s="77" t="s">
        <v>59</v>
      </c>
      <c r="F118" s="75">
        <v>67</v>
      </c>
      <c r="G118" s="75">
        <v>1</v>
      </c>
      <c r="H118" s="75">
        <v>0</v>
      </c>
      <c r="I118" s="75">
        <v>0</v>
      </c>
      <c r="J118" s="75">
        <v>0</v>
      </c>
      <c r="K118" s="75">
        <v>0</v>
      </c>
      <c r="L118" s="75">
        <v>0</v>
      </c>
      <c r="M118" s="75">
        <v>0</v>
      </c>
      <c r="N118" s="75">
        <v>0</v>
      </c>
    </row>
    <row r="119" spans="1:14">
      <c r="A119" s="75" t="s">
        <v>602</v>
      </c>
      <c r="B119" s="75" t="s">
        <v>625</v>
      </c>
      <c r="C119" s="76">
        <v>38584</v>
      </c>
      <c r="D119" s="75" t="s">
        <v>606</v>
      </c>
      <c r="E119" s="77" t="s">
        <v>31</v>
      </c>
      <c r="F119" s="75">
        <f>90-58</f>
        <v>32</v>
      </c>
      <c r="G119" s="75">
        <v>0</v>
      </c>
      <c r="H119" s="75">
        <v>0</v>
      </c>
      <c r="I119" s="75">
        <v>2</v>
      </c>
      <c r="J119" s="75">
        <v>2</v>
      </c>
      <c r="K119" s="75">
        <v>0</v>
      </c>
      <c r="L119" s="75">
        <v>0</v>
      </c>
      <c r="M119" s="75">
        <v>0</v>
      </c>
      <c r="N119" s="75">
        <v>0</v>
      </c>
    </row>
    <row r="120" spans="1:14">
      <c r="A120" s="75" t="s">
        <v>602</v>
      </c>
      <c r="B120" s="75" t="s">
        <v>664</v>
      </c>
      <c r="C120" s="76">
        <v>38588</v>
      </c>
      <c r="D120" s="75" t="s">
        <v>151</v>
      </c>
      <c r="E120" s="77" t="s">
        <v>67</v>
      </c>
      <c r="F120" s="75">
        <v>90</v>
      </c>
      <c r="G120" s="75">
        <v>0</v>
      </c>
      <c r="H120" s="75">
        <v>0</v>
      </c>
      <c r="I120" s="75">
        <v>0</v>
      </c>
      <c r="J120" s="75">
        <v>0</v>
      </c>
      <c r="K120" s="75">
        <v>0</v>
      </c>
      <c r="L120" s="75">
        <v>0</v>
      </c>
      <c r="M120" s="75">
        <v>0</v>
      </c>
      <c r="N120" s="75">
        <v>0</v>
      </c>
    </row>
    <row r="121" spans="1:14">
      <c r="A121" s="75" t="s">
        <v>602</v>
      </c>
      <c r="B121" s="75" t="s">
        <v>636</v>
      </c>
      <c r="C121" s="76">
        <v>38592</v>
      </c>
      <c r="D121" s="75" t="s">
        <v>606</v>
      </c>
      <c r="E121" s="77" t="s">
        <v>82</v>
      </c>
      <c r="F121" s="75">
        <v>84</v>
      </c>
      <c r="G121" s="75">
        <v>0</v>
      </c>
      <c r="H121" s="75">
        <v>0</v>
      </c>
      <c r="I121" s="75">
        <v>3</v>
      </c>
      <c r="J121" s="75">
        <v>2</v>
      </c>
      <c r="K121" s="75">
        <v>2</v>
      </c>
      <c r="L121" s="75">
        <v>3</v>
      </c>
      <c r="M121" s="75">
        <v>1</v>
      </c>
      <c r="N121" s="75">
        <v>0</v>
      </c>
    </row>
    <row r="122" spans="1:14">
      <c r="A122" s="75" t="s">
        <v>653</v>
      </c>
      <c r="B122" s="75" t="s">
        <v>680</v>
      </c>
      <c r="C122" s="76">
        <v>38598</v>
      </c>
      <c r="D122" s="75" t="s">
        <v>216</v>
      </c>
      <c r="E122" s="77" t="s">
        <v>374</v>
      </c>
      <c r="F122" s="75">
        <v>62</v>
      </c>
      <c r="G122" s="75">
        <v>0</v>
      </c>
      <c r="H122" s="75">
        <v>0</v>
      </c>
      <c r="I122" s="75">
        <v>0</v>
      </c>
      <c r="J122" s="75">
        <v>0</v>
      </c>
      <c r="K122" s="75">
        <v>0</v>
      </c>
      <c r="L122" s="75">
        <v>0</v>
      </c>
      <c r="M122" s="75">
        <v>0</v>
      </c>
      <c r="N122" s="75">
        <v>0</v>
      </c>
    </row>
    <row r="123" spans="1:14">
      <c r="A123" s="75" t="s">
        <v>653</v>
      </c>
      <c r="B123" s="75" t="s">
        <v>656</v>
      </c>
      <c r="C123" s="76">
        <v>38602</v>
      </c>
      <c r="D123" s="75" t="s">
        <v>216</v>
      </c>
      <c r="E123" s="77" t="s">
        <v>33</v>
      </c>
      <c r="F123" s="75">
        <v>90</v>
      </c>
      <c r="G123" s="75">
        <v>0</v>
      </c>
      <c r="H123" s="75">
        <v>0</v>
      </c>
      <c r="I123" s="75">
        <v>0</v>
      </c>
      <c r="J123" s="75">
        <v>0</v>
      </c>
      <c r="K123" s="75">
        <v>0</v>
      </c>
      <c r="L123" s="75">
        <v>0</v>
      </c>
      <c r="M123" s="75">
        <v>0</v>
      </c>
      <c r="N123" s="75">
        <v>0</v>
      </c>
    </row>
    <row r="124" spans="1:14">
      <c r="A124" s="75" t="s">
        <v>602</v>
      </c>
      <c r="B124" s="75" t="s">
        <v>155</v>
      </c>
      <c r="C124" s="76">
        <v>38609</v>
      </c>
      <c r="D124" s="75" t="s">
        <v>151</v>
      </c>
      <c r="E124" s="77" t="s">
        <v>33</v>
      </c>
      <c r="F124" s="75">
        <v>79</v>
      </c>
      <c r="G124" s="75">
        <v>0</v>
      </c>
      <c r="H124" s="75">
        <v>0</v>
      </c>
      <c r="I124" s="75">
        <v>3</v>
      </c>
      <c r="J124" s="75">
        <v>0</v>
      </c>
      <c r="K124" s="75">
        <v>0</v>
      </c>
      <c r="L124" s="75">
        <v>0</v>
      </c>
      <c r="M124" s="75">
        <v>0</v>
      </c>
      <c r="N124" s="75">
        <v>0</v>
      </c>
    </row>
    <row r="125" spans="1:14">
      <c r="A125" s="75" t="s">
        <v>602</v>
      </c>
      <c r="B125" s="75" t="s">
        <v>196</v>
      </c>
      <c r="C125" s="76">
        <v>38613</v>
      </c>
      <c r="D125" s="75" t="s">
        <v>606</v>
      </c>
      <c r="E125" s="77" t="s">
        <v>33</v>
      </c>
      <c r="F125" s="75">
        <v>90</v>
      </c>
      <c r="G125" s="75">
        <v>0</v>
      </c>
      <c r="H125" s="75">
        <v>0</v>
      </c>
      <c r="I125" s="75">
        <v>0</v>
      </c>
      <c r="J125" s="75">
        <v>0</v>
      </c>
      <c r="K125" s="75">
        <v>1</v>
      </c>
      <c r="L125" s="75">
        <v>5</v>
      </c>
      <c r="M125" s="75">
        <v>0</v>
      </c>
      <c r="N125" s="75">
        <v>0</v>
      </c>
    </row>
    <row r="126" spans="1:14">
      <c r="A126" s="75" t="s">
        <v>602</v>
      </c>
      <c r="B126" s="75" t="s">
        <v>628</v>
      </c>
      <c r="C126" s="76">
        <v>38619</v>
      </c>
      <c r="D126" s="75" t="s">
        <v>606</v>
      </c>
      <c r="E126" s="77" t="s">
        <v>40</v>
      </c>
      <c r="F126" s="75">
        <v>90</v>
      </c>
      <c r="G126" s="75">
        <v>0</v>
      </c>
      <c r="H126" s="75">
        <v>0</v>
      </c>
      <c r="I126" s="75">
        <v>7</v>
      </c>
      <c r="J126" s="75">
        <v>2</v>
      </c>
      <c r="K126" s="75">
        <v>0</v>
      </c>
      <c r="L126" s="75">
        <v>1</v>
      </c>
      <c r="M126" s="75">
        <v>1</v>
      </c>
      <c r="N126" s="75">
        <v>0</v>
      </c>
    </row>
    <row r="127" spans="1:14">
      <c r="A127" s="75" t="s">
        <v>602</v>
      </c>
      <c r="B127" s="75" t="s">
        <v>172</v>
      </c>
      <c r="C127" s="76">
        <v>38622</v>
      </c>
      <c r="D127" s="75" t="s">
        <v>151</v>
      </c>
      <c r="E127" s="77" t="s">
        <v>63</v>
      </c>
      <c r="F127" s="75">
        <v>90</v>
      </c>
      <c r="G127" s="75">
        <v>0</v>
      </c>
      <c r="H127" s="75">
        <v>0</v>
      </c>
      <c r="I127" s="75">
        <v>5</v>
      </c>
      <c r="J127" s="75">
        <v>1</v>
      </c>
      <c r="K127" s="75">
        <v>2</v>
      </c>
      <c r="L127" s="75">
        <v>0</v>
      </c>
      <c r="M127" s="75">
        <v>0</v>
      </c>
      <c r="N127" s="75">
        <v>0</v>
      </c>
    </row>
    <row r="128" spans="1:14">
      <c r="A128" s="75" t="s">
        <v>602</v>
      </c>
      <c r="B128" s="75" t="s">
        <v>614</v>
      </c>
      <c r="C128" s="76">
        <v>38626</v>
      </c>
      <c r="D128" s="75" t="s">
        <v>606</v>
      </c>
      <c r="E128" s="77" t="s">
        <v>79</v>
      </c>
      <c r="F128" s="75">
        <f>90-76</f>
        <v>14</v>
      </c>
      <c r="G128" s="75">
        <v>0</v>
      </c>
      <c r="H128" s="75">
        <v>0</v>
      </c>
      <c r="I128" s="75">
        <v>0</v>
      </c>
      <c r="J128" s="75">
        <v>0</v>
      </c>
      <c r="K128" s="75">
        <v>0</v>
      </c>
      <c r="L128" s="75">
        <v>0</v>
      </c>
      <c r="M128" s="75">
        <v>0</v>
      </c>
      <c r="N128" s="75">
        <v>0</v>
      </c>
    </row>
    <row r="129" spans="1:14">
      <c r="A129" s="75" t="s">
        <v>653</v>
      </c>
      <c r="B129" s="75" t="s">
        <v>539</v>
      </c>
      <c r="C129" s="76">
        <v>38633</v>
      </c>
      <c r="D129" s="75" t="s">
        <v>216</v>
      </c>
      <c r="E129" s="77" t="s">
        <v>63</v>
      </c>
      <c r="F129" s="75">
        <v>84</v>
      </c>
      <c r="G129" s="75">
        <v>0</v>
      </c>
      <c r="H129" s="75">
        <v>0</v>
      </c>
      <c r="I129" s="75">
        <v>0</v>
      </c>
      <c r="J129" s="75">
        <v>0</v>
      </c>
      <c r="K129" s="75">
        <v>0</v>
      </c>
      <c r="L129" s="75">
        <v>0</v>
      </c>
      <c r="M129" s="75">
        <v>1</v>
      </c>
      <c r="N129" s="75">
        <v>0</v>
      </c>
    </row>
    <row r="130" spans="1:14">
      <c r="A130" s="75" t="s">
        <v>653</v>
      </c>
      <c r="B130" s="75" t="s">
        <v>679</v>
      </c>
      <c r="C130" s="76">
        <v>38637</v>
      </c>
      <c r="D130" s="75" t="s">
        <v>216</v>
      </c>
      <c r="E130" s="77" t="s">
        <v>59</v>
      </c>
      <c r="F130" s="75">
        <v>46</v>
      </c>
      <c r="G130" s="75">
        <v>0</v>
      </c>
      <c r="H130" s="75">
        <v>0</v>
      </c>
      <c r="I130" s="75">
        <v>0</v>
      </c>
      <c r="J130" s="75">
        <v>0</v>
      </c>
      <c r="K130" s="75">
        <v>0</v>
      </c>
      <c r="L130" s="75">
        <v>0</v>
      </c>
      <c r="M130" s="75">
        <v>0</v>
      </c>
      <c r="N130" s="75">
        <v>0</v>
      </c>
    </row>
    <row r="131" spans="1:14">
      <c r="A131" s="75" t="s">
        <v>602</v>
      </c>
      <c r="B131" s="75" t="s">
        <v>663</v>
      </c>
      <c r="C131" s="76">
        <v>38640</v>
      </c>
      <c r="D131" s="75" t="s">
        <v>606</v>
      </c>
      <c r="E131" s="77" t="s">
        <v>107</v>
      </c>
      <c r="F131" s="75">
        <v>88</v>
      </c>
      <c r="G131" s="75">
        <v>0</v>
      </c>
      <c r="H131" s="75">
        <v>0</v>
      </c>
      <c r="I131" s="75">
        <v>2</v>
      </c>
      <c r="J131" s="75">
        <v>1</v>
      </c>
      <c r="K131" s="75">
        <v>1</v>
      </c>
      <c r="L131" s="75">
        <v>2</v>
      </c>
      <c r="M131" s="75">
        <v>1</v>
      </c>
      <c r="N131" s="75">
        <v>0</v>
      </c>
    </row>
    <row r="132" spans="1:14">
      <c r="A132" s="75" t="s">
        <v>602</v>
      </c>
      <c r="B132" s="75" t="s">
        <v>71</v>
      </c>
      <c r="C132" s="76">
        <v>38643</v>
      </c>
      <c r="D132" s="75" t="s">
        <v>151</v>
      </c>
      <c r="E132" s="77" t="s">
        <v>33</v>
      </c>
      <c r="F132" s="75">
        <v>90</v>
      </c>
      <c r="G132" s="75">
        <v>0</v>
      </c>
      <c r="H132" s="75">
        <v>0</v>
      </c>
      <c r="I132" s="75">
        <v>2</v>
      </c>
      <c r="J132" s="75">
        <v>1</v>
      </c>
      <c r="K132" s="75">
        <v>1</v>
      </c>
      <c r="L132" s="75">
        <v>0</v>
      </c>
      <c r="M132" s="75">
        <v>0</v>
      </c>
      <c r="N132" s="75">
        <v>0</v>
      </c>
    </row>
    <row r="133" spans="1:14">
      <c r="A133" s="75" t="s">
        <v>602</v>
      </c>
      <c r="B133" s="75" t="s">
        <v>610</v>
      </c>
      <c r="C133" s="76">
        <v>38647</v>
      </c>
      <c r="D133" s="75" t="s">
        <v>606</v>
      </c>
      <c r="E133" s="77" t="s">
        <v>22</v>
      </c>
      <c r="F133" s="75">
        <f>90-74</f>
        <v>16</v>
      </c>
      <c r="G133" s="75">
        <v>0</v>
      </c>
      <c r="H133" s="75">
        <v>0</v>
      </c>
      <c r="I133" s="75">
        <v>1</v>
      </c>
      <c r="J133" s="75">
        <v>0</v>
      </c>
      <c r="K133" s="75">
        <v>0</v>
      </c>
      <c r="L133" s="75">
        <v>1</v>
      </c>
      <c r="M133" s="75">
        <v>0</v>
      </c>
      <c r="N133" s="75">
        <v>0</v>
      </c>
    </row>
    <row r="134" spans="1:14">
      <c r="A134" s="75" t="s">
        <v>602</v>
      </c>
      <c r="B134" s="75" t="s">
        <v>644</v>
      </c>
      <c r="C134" s="76">
        <v>38654</v>
      </c>
      <c r="D134" s="75" t="s">
        <v>606</v>
      </c>
      <c r="E134" s="77" t="s">
        <v>430</v>
      </c>
      <c r="F134" s="75">
        <f>90-59</f>
        <v>31</v>
      </c>
      <c r="G134" s="75">
        <v>1</v>
      </c>
      <c r="H134" s="75">
        <v>0</v>
      </c>
      <c r="I134" s="75">
        <v>1</v>
      </c>
      <c r="J134" s="75">
        <v>1</v>
      </c>
      <c r="K134" s="75">
        <v>0</v>
      </c>
      <c r="L134" s="75">
        <v>1</v>
      </c>
      <c r="M134" s="75">
        <v>0</v>
      </c>
      <c r="N134" s="75">
        <v>0</v>
      </c>
    </row>
    <row r="135" spans="1:14">
      <c r="A135" s="75" t="s">
        <v>602</v>
      </c>
      <c r="B135" s="75" t="s">
        <v>15</v>
      </c>
      <c r="C135" s="76">
        <v>38658</v>
      </c>
      <c r="D135" s="75" t="s">
        <v>151</v>
      </c>
      <c r="E135" s="77" t="s">
        <v>17</v>
      </c>
      <c r="F135" s="75">
        <v>88</v>
      </c>
      <c r="G135" s="75">
        <v>0</v>
      </c>
      <c r="H135" s="75">
        <v>0</v>
      </c>
      <c r="I135" s="75">
        <v>2</v>
      </c>
      <c r="J135" s="75">
        <v>1</v>
      </c>
      <c r="K135" s="75">
        <v>0</v>
      </c>
      <c r="L135" s="75">
        <v>0</v>
      </c>
      <c r="M135" s="75">
        <v>0</v>
      </c>
      <c r="N135" s="75">
        <v>0</v>
      </c>
    </row>
    <row r="136" spans="1:14">
      <c r="A136" s="75" t="s">
        <v>602</v>
      </c>
      <c r="B136" s="75" t="s">
        <v>153</v>
      </c>
      <c r="C136" s="76">
        <v>38662</v>
      </c>
      <c r="D136" s="75" t="s">
        <v>606</v>
      </c>
      <c r="E136" s="77" t="s">
        <v>31</v>
      </c>
      <c r="F136" s="75">
        <v>90</v>
      </c>
      <c r="G136" s="75">
        <v>0</v>
      </c>
      <c r="H136" s="75">
        <v>1</v>
      </c>
      <c r="I136" s="75">
        <v>2</v>
      </c>
      <c r="J136" s="75">
        <v>1</v>
      </c>
      <c r="K136" s="75">
        <v>1</v>
      </c>
      <c r="L136" s="75">
        <v>6</v>
      </c>
      <c r="M136" s="75">
        <v>1</v>
      </c>
      <c r="N136" s="75">
        <v>0</v>
      </c>
    </row>
    <row r="137" spans="1:14">
      <c r="A137" s="75" t="s">
        <v>653</v>
      </c>
      <c r="B137" s="75" t="s">
        <v>470</v>
      </c>
      <c r="C137" s="76">
        <v>38671</v>
      </c>
      <c r="D137" s="75" t="s">
        <v>78</v>
      </c>
      <c r="E137" s="77" t="s">
        <v>22</v>
      </c>
      <c r="F137" s="75">
        <v>69</v>
      </c>
      <c r="G137" s="75">
        <v>0</v>
      </c>
      <c r="H137" s="75">
        <v>0</v>
      </c>
      <c r="I137" s="75">
        <v>0</v>
      </c>
      <c r="J137" s="75">
        <v>0</v>
      </c>
      <c r="K137" s="75">
        <v>0</v>
      </c>
      <c r="L137" s="75">
        <v>0</v>
      </c>
      <c r="M137" s="75">
        <v>0</v>
      </c>
      <c r="N137" s="75">
        <v>0</v>
      </c>
    </row>
    <row r="138" spans="1:14">
      <c r="A138" s="75" t="s">
        <v>602</v>
      </c>
      <c r="B138" s="75" t="s">
        <v>633</v>
      </c>
      <c r="C138" s="76">
        <v>38675</v>
      </c>
      <c r="D138" s="75" t="s">
        <v>606</v>
      </c>
      <c r="E138" s="77" t="s">
        <v>107</v>
      </c>
      <c r="F138" s="75">
        <v>74</v>
      </c>
      <c r="G138" s="75">
        <v>0</v>
      </c>
      <c r="H138" s="75">
        <v>0</v>
      </c>
      <c r="I138" s="75">
        <v>2</v>
      </c>
      <c r="J138" s="75">
        <v>1</v>
      </c>
      <c r="K138" s="75">
        <v>0</v>
      </c>
      <c r="L138" s="75">
        <v>2</v>
      </c>
      <c r="M138" s="75">
        <v>0</v>
      </c>
      <c r="N138" s="75">
        <v>0</v>
      </c>
    </row>
    <row r="139" spans="1:14">
      <c r="A139" s="75" t="s">
        <v>602</v>
      </c>
      <c r="B139" s="75" t="s">
        <v>108</v>
      </c>
      <c r="C139" s="76">
        <v>38678</v>
      </c>
      <c r="D139" s="75" t="s">
        <v>151</v>
      </c>
      <c r="E139" s="77" t="s">
        <v>33</v>
      </c>
      <c r="F139" s="75">
        <v>90</v>
      </c>
      <c r="G139" s="75">
        <v>0</v>
      </c>
      <c r="H139" s="75">
        <v>0</v>
      </c>
      <c r="I139" s="75">
        <v>5</v>
      </c>
      <c r="J139" s="75">
        <v>1</v>
      </c>
      <c r="K139" s="75">
        <v>0</v>
      </c>
      <c r="L139" s="75">
        <v>0</v>
      </c>
      <c r="M139" s="75">
        <v>0</v>
      </c>
      <c r="N139" s="75">
        <v>0</v>
      </c>
    </row>
    <row r="140" spans="1:14">
      <c r="A140" s="75" t="s">
        <v>602</v>
      </c>
      <c r="B140" s="75" t="s">
        <v>662</v>
      </c>
      <c r="C140" s="76">
        <v>38683</v>
      </c>
      <c r="D140" s="75" t="s">
        <v>606</v>
      </c>
      <c r="E140" s="77" t="s">
        <v>38</v>
      </c>
      <c r="F140" s="75">
        <v>0</v>
      </c>
      <c r="G140" s="75"/>
      <c r="H140" s="75"/>
      <c r="I140" s="75"/>
      <c r="J140" s="75"/>
      <c r="K140" s="75"/>
      <c r="L140" s="75"/>
      <c r="M140" s="75"/>
      <c r="N140" s="75"/>
    </row>
    <row r="141" spans="1:14">
      <c r="A141" s="75" t="s">
        <v>602</v>
      </c>
      <c r="B141" s="75" t="s">
        <v>638</v>
      </c>
      <c r="C141" s="76">
        <v>38686</v>
      </c>
      <c r="D141" s="75" t="s">
        <v>627</v>
      </c>
      <c r="E141" s="77" t="s">
        <v>26</v>
      </c>
      <c r="F141" s="75">
        <v>90</v>
      </c>
      <c r="G141" s="75">
        <v>1</v>
      </c>
      <c r="H141" s="75">
        <v>0</v>
      </c>
      <c r="I141" s="75">
        <v>3</v>
      </c>
      <c r="J141" s="75">
        <v>1</v>
      </c>
      <c r="K141" s="75">
        <v>0</v>
      </c>
      <c r="L141" s="75">
        <v>1</v>
      </c>
      <c r="M141" s="75">
        <v>0</v>
      </c>
      <c r="N141" s="75">
        <v>0</v>
      </c>
    </row>
    <row r="142" spans="1:14">
      <c r="A142" s="75" t="s">
        <v>602</v>
      </c>
      <c r="B142" s="75" t="s">
        <v>629</v>
      </c>
      <c r="C142" s="76">
        <v>38689</v>
      </c>
      <c r="D142" s="75" t="s">
        <v>606</v>
      </c>
      <c r="E142" s="77" t="s">
        <v>59</v>
      </c>
      <c r="F142" s="75">
        <f>90-64</f>
        <v>26</v>
      </c>
      <c r="G142" s="75">
        <v>0</v>
      </c>
      <c r="H142" s="75">
        <v>1</v>
      </c>
      <c r="I142" s="75">
        <v>0</v>
      </c>
      <c r="J142" s="75">
        <v>0</v>
      </c>
      <c r="K142" s="75">
        <v>0</v>
      </c>
      <c r="L142" s="75">
        <v>2</v>
      </c>
      <c r="M142" s="75">
        <v>0</v>
      </c>
      <c r="N142" s="75">
        <v>0</v>
      </c>
    </row>
    <row r="143" spans="1:14">
      <c r="A143" s="75" t="s">
        <v>602</v>
      </c>
      <c r="B143" s="75" t="s">
        <v>173</v>
      </c>
      <c r="C143" s="76">
        <v>38693</v>
      </c>
      <c r="D143" s="75" t="s">
        <v>151</v>
      </c>
      <c r="E143" s="77" t="s">
        <v>85</v>
      </c>
      <c r="F143" s="75">
        <v>66</v>
      </c>
      <c r="G143" s="75">
        <v>0</v>
      </c>
      <c r="H143" s="75">
        <v>0</v>
      </c>
      <c r="I143" s="75">
        <v>3</v>
      </c>
      <c r="J143" s="75">
        <v>1</v>
      </c>
      <c r="K143" s="75">
        <v>5</v>
      </c>
      <c r="L143" s="75">
        <v>0</v>
      </c>
      <c r="M143" s="75">
        <v>1</v>
      </c>
      <c r="N143" s="75">
        <v>0</v>
      </c>
    </row>
    <row r="144" spans="1:14">
      <c r="A144" s="75" t="s">
        <v>602</v>
      </c>
      <c r="B144" s="75" t="s">
        <v>623</v>
      </c>
      <c r="C144" s="76">
        <v>38697</v>
      </c>
      <c r="D144" s="75" t="s">
        <v>606</v>
      </c>
      <c r="E144" s="77" t="s">
        <v>22</v>
      </c>
      <c r="F144" s="75">
        <f>90-63</f>
        <v>27</v>
      </c>
      <c r="G144" s="75">
        <v>0</v>
      </c>
      <c r="H144" s="75">
        <v>0</v>
      </c>
      <c r="I144" s="75">
        <v>0</v>
      </c>
      <c r="J144" s="75">
        <v>0</v>
      </c>
      <c r="K144" s="75">
        <v>0</v>
      </c>
      <c r="L144" s="75">
        <v>1</v>
      </c>
      <c r="M144" s="75">
        <v>0</v>
      </c>
      <c r="N144" s="75">
        <v>0</v>
      </c>
    </row>
    <row r="145" spans="1:14">
      <c r="A145" s="75" t="s">
        <v>602</v>
      </c>
      <c r="B145" s="75" t="s">
        <v>660</v>
      </c>
      <c r="C145" s="76">
        <v>38700</v>
      </c>
      <c r="D145" s="75" t="s">
        <v>606</v>
      </c>
      <c r="E145" s="77" t="s">
        <v>51</v>
      </c>
      <c r="F145" s="75">
        <f>90-69</f>
        <v>21</v>
      </c>
      <c r="G145" s="75">
        <v>0</v>
      </c>
      <c r="H145" s="75">
        <v>0</v>
      </c>
      <c r="I145" s="75">
        <v>0</v>
      </c>
      <c r="J145" s="75">
        <v>0</v>
      </c>
      <c r="K145" s="75">
        <v>2</v>
      </c>
      <c r="L145" s="75">
        <v>1</v>
      </c>
      <c r="M145" s="75">
        <v>1</v>
      </c>
      <c r="N145" s="75">
        <v>0</v>
      </c>
    </row>
    <row r="146" spans="1:14">
      <c r="A146" s="75" t="s">
        <v>602</v>
      </c>
      <c r="B146" s="75" t="s">
        <v>605</v>
      </c>
      <c r="C146" s="76">
        <v>38703</v>
      </c>
      <c r="D146" s="75" t="s">
        <v>606</v>
      </c>
      <c r="E146" s="77" t="s">
        <v>82</v>
      </c>
      <c r="F146" s="75">
        <f>90-61</f>
        <v>29</v>
      </c>
      <c r="G146" s="75">
        <v>0</v>
      </c>
      <c r="H146" s="75">
        <v>0</v>
      </c>
      <c r="I146" s="75">
        <v>1</v>
      </c>
      <c r="J146" s="75">
        <v>1</v>
      </c>
      <c r="K146" s="75">
        <v>0</v>
      </c>
      <c r="L146" s="75">
        <v>0</v>
      </c>
      <c r="M146" s="75">
        <v>0</v>
      </c>
      <c r="N146" s="75">
        <v>0</v>
      </c>
    </row>
    <row r="147" spans="1:14">
      <c r="A147" s="75" t="s">
        <v>602</v>
      </c>
      <c r="B147" s="75" t="s">
        <v>609</v>
      </c>
      <c r="C147" s="76">
        <v>38706</v>
      </c>
      <c r="D147" s="75" t="s">
        <v>627</v>
      </c>
      <c r="E147" s="77" t="s">
        <v>107</v>
      </c>
      <c r="F147" s="75">
        <v>90</v>
      </c>
      <c r="G147" s="75">
        <v>0</v>
      </c>
      <c r="H147" s="75">
        <v>1</v>
      </c>
      <c r="I147" s="75">
        <v>3</v>
      </c>
      <c r="J147" s="75">
        <v>2</v>
      </c>
      <c r="K147" s="75">
        <v>1</v>
      </c>
      <c r="L147" s="75">
        <v>4</v>
      </c>
      <c r="M147" s="75">
        <v>0</v>
      </c>
      <c r="N147" s="75">
        <v>0</v>
      </c>
    </row>
    <row r="148" spans="1:14">
      <c r="A148" s="75" t="s">
        <v>602</v>
      </c>
      <c r="B148" s="75" t="s">
        <v>609</v>
      </c>
      <c r="C148" s="76">
        <v>38714</v>
      </c>
      <c r="D148" s="75" t="s">
        <v>606</v>
      </c>
      <c r="E148" s="77" t="s">
        <v>53</v>
      </c>
      <c r="F148" s="75">
        <v>82</v>
      </c>
      <c r="G148" s="75">
        <v>0</v>
      </c>
      <c r="H148" s="75">
        <v>0</v>
      </c>
      <c r="I148" s="75">
        <v>4</v>
      </c>
      <c r="J148" s="75">
        <v>2</v>
      </c>
      <c r="K148" s="75">
        <v>1</v>
      </c>
      <c r="L148" s="75">
        <v>3</v>
      </c>
      <c r="M148" s="75">
        <v>0</v>
      </c>
      <c r="N148" s="75">
        <v>0</v>
      </c>
    </row>
    <row r="149" spans="1:14">
      <c r="A149" s="75" t="s">
        <v>602</v>
      </c>
      <c r="B149" s="75" t="s">
        <v>637</v>
      </c>
      <c r="C149" s="76">
        <v>38717</v>
      </c>
      <c r="D149" s="75" t="s">
        <v>606</v>
      </c>
      <c r="E149" s="77" t="s">
        <v>103</v>
      </c>
      <c r="F149" s="75">
        <v>90</v>
      </c>
      <c r="G149" s="75">
        <v>2</v>
      </c>
      <c r="H149" s="75">
        <v>0</v>
      </c>
      <c r="I149" s="75">
        <v>6</v>
      </c>
      <c r="J149" s="75">
        <v>2</v>
      </c>
      <c r="K149" s="75">
        <v>1</v>
      </c>
      <c r="L149" s="75">
        <v>4</v>
      </c>
      <c r="M149" s="75">
        <v>1</v>
      </c>
      <c r="N149" s="75">
        <v>0</v>
      </c>
    </row>
    <row r="150" spans="1:14">
      <c r="A150" s="75" t="s">
        <v>602</v>
      </c>
      <c r="B150" s="75" t="s">
        <v>502</v>
      </c>
      <c r="C150" s="76">
        <v>38720</v>
      </c>
      <c r="D150" s="75" t="s">
        <v>606</v>
      </c>
      <c r="E150" s="77" t="s">
        <v>33</v>
      </c>
      <c r="F150" s="75">
        <v>90</v>
      </c>
      <c r="G150" s="75">
        <v>0</v>
      </c>
      <c r="H150" s="75">
        <v>0</v>
      </c>
      <c r="I150" s="75">
        <v>5</v>
      </c>
      <c r="J150" s="75">
        <v>2</v>
      </c>
      <c r="K150" s="75">
        <v>0</v>
      </c>
      <c r="L150" s="75">
        <v>5</v>
      </c>
      <c r="M150" s="75">
        <v>0</v>
      </c>
      <c r="N150" s="75">
        <v>0</v>
      </c>
    </row>
    <row r="151" spans="1:14">
      <c r="A151" s="75" t="s">
        <v>602</v>
      </c>
      <c r="B151" s="75" t="s">
        <v>661</v>
      </c>
      <c r="C151" s="76">
        <v>38725</v>
      </c>
      <c r="D151" s="75" t="s">
        <v>604</v>
      </c>
      <c r="E151" s="77" t="s">
        <v>33</v>
      </c>
      <c r="F151" s="75">
        <f>90-58</f>
        <v>32</v>
      </c>
      <c r="G151" s="75">
        <v>0</v>
      </c>
      <c r="H151" s="75">
        <v>0</v>
      </c>
      <c r="I151" s="75">
        <v>0</v>
      </c>
      <c r="J151" s="75">
        <v>0</v>
      </c>
      <c r="K151" s="75">
        <v>1</v>
      </c>
      <c r="L151" s="75">
        <v>0</v>
      </c>
      <c r="M151" s="75">
        <v>0</v>
      </c>
      <c r="N151" s="75">
        <v>0</v>
      </c>
    </row>
    <row r="152" spans="1:14">
      <c r="A152" s="75" t="s">
        <v>602</v>
      </c>
      <c r="B152" s="75" t="s">
        <v>650</v>
      </c>
      <c r="C152" s="76">
        <v>38728</v>
      </c>
      <c r="D152" s="75" t="s">
        <v>627</v>
      </c>
      <c r="E152" s="77" t="s">
        <v>22</v>
      </c>
      <c r="F152" s="75">
        <v>90</v>
      </c>
      <c r="G152" s="75">
        <v>0</v>
      </c>
      <c r="H152" s="75">
        <v>0</v>
      </c>
      <c r="I152" s="75">
        <v>1</v>
      </c>
      <c r="J152" s="75">
        <v>1</v>
      </c>
      <c r="K152" s="75">
        <v>3</v>
      </c>
      <c r="L152" s="75">
        <v>6</v>
      </c>
      <c r="M152" s="75">
        <v>0</v>
      </c>
      <c r="N152" s="75">
        <v>0</v>
      </c>
    </row>
    <row r="153" spans="1:14">
      <c r="A153" s="75" t="s">
        <v>602</v>
      </c>
      <c r="B153" s="75" t="s">
        <v>611</v>
      </c>
      <c r="C153" s="76">
        <v>38731</v>
      </c>
      <c r="D153" s="75" t="s">
        <v>606</v>
      </c>
      <c r="E153" s="77" t="s">
        <v>74</v>
      </c>
      <c r="F153" s="75">
        <v>90</v>
      </c>
      <c r="G153" s="75">
        <v>0</v>
      </c>
      <c r="H153" s="75">
        <v>0</v>
      </c>
      <c r="I153" s="75">
        <v>4</v>
      </c>
      <c r="J153" s="75">
        <v>1</v>
      </c>
      <c r="K153" s="75">
        <v>2</v>
      </c>
      <c r="L153" s="75">
        <v>1</v>
      </c>
      <c r="M153" s="75">
        <v>0</v>
      </c>
      <c r="N153" s="75">
        <v>1</v>
      </c>
    </row>
    <row r="154" spans="1:14">
      <c r="A154" s="75" t="s">
        <v>602</v>
      </c>
      <c r="B154" s="75" t="s">
        <v>650</v>
      </c>
      <c r="C154" s="76">
        <v>38749</v>
      </c>
      <c r="D154" s="75" t="s">
        <v>606</v>
      </c>
      <c r="E154" s="77" t="s">
        <v>501</v>
      </c>
      <c r="F154" s="75">
        <v>90</v>
      </c>
      <c r="G154" s="75">
        <v>0</v>
      </c>
      <c r="H154" s="75">
        <v>1</v>
      </c>
      <c r="I154" s="75">
        <v>2</v>
      </c>
      <c r="J154" s="75">
        <v>1</v>
      </c>
      <c r="K154" s="75">
        <v>1</v>
      </c>
      <c r="L154" s="75">
        <v>5</v>
      </c>
      <c r="M154" s="75">
        <v>0</v>
      </c>
      <c r="N154" s="75">
        <v>0</v>
      </c>
    </row>
    <row r="155" spans="1:14">
      <c r="A155" s="75" t="s">
        <v>602</v>
      </c>
      <c r="B155" s="75" t="s">
        <v>613</v>
      </c>
      <c r="C155" s="76">
        <v>38752</v>
      </c>
      <c r="D155" s="75" t="s">
        <v>606</v>
      </c>
      <c r="E155" s="77" t="s">
        <v>68</v>
      </c>
      <c r="F155" s="75">
        <v>90</v>
      </c>
      <c r="G155" s="75">
        <v>2</v>
      </c>
      <c r="H155" s="75">
        <v>0</v>
      </c>
      <c r="I155" s="75">
        <v>6</v>
      </c>
      <c r="J155" s="75">
        <v>4</v>
      </c>
      <c r="K155" s="75">
        <v>0</v>
      </c>
      <c r="L155" s="75">
        <v>2</v>
      </c>
      <c r="M155" s="75">
        <v>0</v>
      </c>
      <c r="N155" s="75">
        <v>0</v>
      </c>
    </row>
    <row r="156" spans="1:14">
      <c r="A156" s="75" t="s">
        <v>602</v>
      </c>
      <c r="B156" s="75" t="s">
        <v>253</v>
      </c>
      <c r="C156" s="76">
        <v>38759</v>
      </c>
      <c r="D156" s="75" t="s">
        <v>606</v>
      </c>
      <c r="E156" s="77" t="s">
        <v>107</v>
      </c>
      <c r="F156" s="75">
        <v>90</v>
      </c>
      <c r="G156" s="75">
        <v>2</v>
      </c>
      <c r="H156" s="75">
        <v>0</v>
      </c>
      <c r="I156" s="75">
        <v>3</v>
      </c>
      <c r="J156" s="75">
        <v>2</v>
      </c>
      <c r="K156" s="75">
        <v>3</v>
      </c>
      <c r="L156" s="75">
        <v>0</v>
      </c>
      <c r="M156" s="75">
        <v>0</v>
      </c>
      <c r="N156" s="75">
        <v>0</v>
      </c>
    </row>
    <row r="157" spans="1:14">
      <c r="A157" s="75" t="s">
        <v>602</v>
      </c>
      <c r="B157" s="75" t="s">
        <v>196</v>
      </c>
      <c r="C157" s="76">
        <v>38766</v>
      </c>
      <c r="D157" s="75" t="s">
        <v>604</v>
      </c>
      <c r="E157" s="77" t="s">
        <v>17</v>
      </c>
      <c r="F157" s="75">
        <v>90</v>
      </c>
      <c r="G157" s="75">
        <v>0</v>
      </c>
      <c r="H157" s="75">
        <v>0</v>
      </c>
      <c r="I157" s="75">
        <v>2</v>
      </c>
      <c r="J157" s="75">
        <v>2</v>
      </c>
      <c r="K157" s="75">
        <v>2</v>
      </c>
      <c r="L157" s="75">
        <v>5</v>
      </c>
      <c r="M157" s="75">
        <v>0</v>
      </c>
      <c r="N157" s="75">
        <v>0</v>
      </c>
    </row>
    <row r="158" spans="1:14">
      <c r="A158" s="75" t="s">
        <v>602</v>
      </c>
      <c r="B158" s="75" t="s">
        <v>660</v>
      </c>
      <c r="C158" s="76">
        <v>38774</v>
      </c>
      <c r="D158" s="75" t="s">
        <v>627</v>
      </c>
      <c r="E158" s="77" t="s">
        <v>51</v>
      </c>
      <c r="F158" s="75">
        <v>72</v>
      </c>
      <c r="G158" s="75">
        <v>1</v>
      </c>
      <c r="H158" s="75">
        <v>0</v>
      </c>
      <c r="I158" s="75">
        <v>2</v>
      </c>
      <c r="J158" s="75">
        <v>1</v>
      </c>
      <c r="K158" s="75">
        <v>1</v>
      </c>
      <c r="L158" s="75">
        <v>2</v>
      </c>
      <c r="M158" s="75">
        <v>1</v>
      </c>
      <c r="N158" s="75">
        <v>0</v>
      </c>
    </row>
    <row r="159" spans="1:14">
      <c r="A159" s="75" t="s">
        <v>653</v>
      </c>
      <c r="B159" s="75" t="s">
        <v>513</v>
      </c>
      <c r="C159" s="76">
        <v>38777</v>
      </c>
      <c r="D159" s="75" t="s">
        <v>78</v>
      </c>
      <c r="E159" s="77" t="s">
        <v>67</v>
      </c>
      <c r="F159" s="75">
        <v>90</v>
      </c>
      <c r="G159" s="75">
        <v>2</v>
      </c>
      <c r="H159" s="75">
        <v>0</v>
      </c>
      <c r="I159" s="75">
        <v>0</v>
      </c>
      <c r="J159" s="75">
        <v>0</v>
      </c>
      <c r="K159" s="75">
        <v>0</v>
      </c>
      <c r="L159" s="75">
        <v>0</v>
      </c>
      <c r="M159" s="75">
        <v>0</v>
      </c>
      <c r="N159" s="75">
        <v>0</v>
      </c>
    </row>
    <row r="160" spans="1:14">
      <c r="A160" s="75" t="s">
        <v>602</v>
      </c>
      <c r="B160" s="75" t="s">
        <v>659</v>
      </c>
      <c r="C160" s="76">
        <v>38782</v>
      </c>
      <c r="D160" s="75" t="s">
        <v>606</v>
      </c>
      <c r="E160" s="77" t="s">
        <v>38</v>
      </c>
      <c r="F160" s="75">
        <v>90</v>
      </c>
      <c r="G160" s="75">
        <v>1</v>
      </c>
      <c r="H160" s="75">
        <v>0</v>
      </c>
      <c r="I160" s="75">
        <v>5</v>
      </c>
      <c r="J160" s="75">
        <v>1</v>
      </c>
      <c r="K160" s="75">
        <v>1</v>
      </c>
      <c r="L160" s="75">
        <v>6</v>
      </c>
      <c r="M160" s="75">
        <v>0</v>
      </c>
      <c r="N160" s="75">
        <v>0</v>
      </c>
    </row>
    <row r="161" spans="1:14">
      <c r="A161" s="75" t="s">
        <v>602</v>
      </c>
      <c r="B161" s="75" t="s">
        <v>639</v>
      </c>
      <c r="C161" s="76">
        <v>38788</v>
      </c>
      <c r="D161" s="75" t="s">
        <v>606</v>
      </c>
      <c r="E161" s="77" t="s">
        <v>19</v>
      </c>
      <c r="F161" s="75">
        <v>74</v>
      </c>
      <c r="G161" s="75">
        <v>0</v>
      </c>
      <c r="H161" s="75">
        <v>0</v>
      </c>
      <c r="I161" s="75">
        <v>8</v>
      </c>
      <c r="J161" s="75">
        <v>4</v>
      </c>
      <c r="K161" s="75">
        <v>0</v>
      </c>
      <c r="L161" s="75">
        <v>2</v>
      </c>
      <c r="M161" s="75">
        <v>0</v>
      </c>
      <c r="N161" s="75">
        <v>0</v>
      </c>
    </row>
    <row r="162" spans="1:14">
      <c r="A162" s="75" t="s">
        <v>602</v>
      </c>
      <c r="B162" s="75" t="s">
        <v>626</v>
      </c>
      <c r="C162" s="76">
        <v>38794</v>
      </c>
      <c r="D162" s="75" t="s">
        <v>606</v>
      </c>
      <c r="E162" s="77" t="s">
        <v>38</v>
      </c>
      <c r="F162" s="75">
        <v>90</v>
      </c>
      <c r="G162" s="75">
        <v>0</v>
      </c>
      <c r="H162" s="75">
        <v>1</v>
      </c>
      <c r="I162" s="75">
        <v>9</v>
      </c>
      <c r="J162" s="75">
        <v>2</v>
      </c>
      <c r="K162" s="75">
        <v>1</v>
      </c>
      <c r="L162" s="75">
        <v>3</v>
      </c>
      <c r="M162" s="75">
        <v>0</v>
      </c>
      <c r="N162" s="75">
        <v>0</v>
      </c>
    </row>
    <row r="163" spans="1:14">
      <c r="A163" s="75" t="s">
        <v>602</v>
      </c>
      <c r="B163" s="75" t="s">
        <v>631</v>
      </c>
      <c r="C163" s="76">
        <v>38802</v>
      </c>
      <c r="D163" s="75" t="s">
        <v>606</v>
      </c>
      <c r="E163" s="77" t="s">
        <v>59</v>
      </c>
      <c r="F163" s="75">
        <v>90</v>
      </c>
      <c r="G163" s="75">
        <v>0</v>
      </c>
      <c r="H163" s="75">
        <v>1</v>
      </c>
      <c r="I163" s="75">
        <v>1</v>
      </c>
      <c r="J163" s="75">
        <v>0</v>
      </c>
      <c r="K163" s="75">
        <v>2</v>
      </c>
      <c r="L163" s="75">
        <v>2</v>
      </c>
      <c r="M163" s="75">
        <v>0</v>
      </c>
      <c r="N163" s="75">
        <v>0</v>
      </c>
    </row>
    <row r="164" spans="1:14">
      <c r="A164" s="75" t="s">
        <v>602</v>
      </c>
      <c r="B164" s="75" t="s">
        <v>658</v>
      </c>
      <c r="C164" s="76">
        <v>38805</v>
      </c>
      <c r="D164" s="75" t="s">
        <v>606</v>
      </c>
      <c r="E164" s="77" t="s">
        <v>31</v>
      </c>
      <c r="F164" s="75">
        <v>86</v>
      </c>
      <c r="G164" s="75">
        <v>0</v>
      </c>
      <c r="H164" s="75">
        <v>0</v>
      </c>
      <c r="I164" s="75">
        <v>5</v>
      </c>
      <c r="J164" s="75">
        <v>3</v>
      </c>
      <c r="K164" s="75">
        <v>0</v>
      </c>
      <c r="L164" s="75">
        <v>1</v>
      </c>
      <c r="M164" s="75">
        <v>0</v>
      </c>
      <c r="N164" s="75">
        <v>0</v>
      </c>
    </row>
    <row r="165" spans="1:14">
      <c r="A165" s="75" t="s">
        <v>602</v>
      </c>
      <c r="B165" s="75" t="s">
        <v>649</v>
      </c>
      <c r="C165" s="76">
        <v>38808</v>
      </c>
      <c r="D165" s="75" t="s">
        <v>606</v>
      </c>
      <c r="E165" s="77" t="s">
        <v>38</v>
      </c>
      <c r="F165" s="75">
        <v>89</v>
      </c>
      <c r="G165" s="75">
        <v>0</v>
      </c>
      <c r="H165" s="75">
        <v>0</v>
      </c>
      <c r="I165" s="75">
        <v>5</v>
      </c>
      <c r="J165" s="75">
        <v>2</v>
      </c>
      <c r="K165" s="75">
        <v>3</v>
      </c>
      <c r="L165" s="75">
        <v>1</v>
      </c>
      <c r="M165" s="75">
        <v>1</v>
      </c>
      <c r="N165" s="75">
        <v>0</v>
      </c>
    </row>
    <row r="166" spans="1:14">
      <c r="A166" s="75" t="s">
        <v>602</v>
      </c>
      <c r="B166" s="75" t="s">
        <v>169</v>
      </c>
      <c r="C166" s="76">
        <v>38816</v>
      </c>
      <c r="D166" s="75" t="s">
        <v>606</v>
      </c>
      <c r="E166" s="77" t="s">
        <v>19</v>
      </c>
      <c r="F166" s="75">
        <v>90</v>
      </c>
      <c r="G166" s="75">
        <v>0</v>
      </c>
      <c r="H166" s="75">
        <v>0</v>
      </c>
      <c r="I166" s="75">
        <v>5</v>
      </c>
      <c r="J166" s="75">
        <v>2</v>
      </c>
      <c r="K166" s="75">
        <v>1</v>
      </c>
      <c r="L166" s="75">
        <v>4</v>
      </c>
      <c r="M166" s="75">
        <v>0</v>
      </c>
      <c r="N166" s="75">
        <v>0</v>
      </c>
    </row>
    <row r="167" spans="1:14">
      <c r="A167" s="75" t="s">
        <v>602</v>
      </c>
      <c r="B167" s="75" t="s">
        <v>657</v>
      </c>
      <c r="C167" s="76">
        <v>38821</v>
      </c>
      <c r="D167" s="75" t="s">
        <v>606</v>
      </c>
      <c r="E167" s="77" t="s">
        <v>33</v>
      </c>
      <c r="F167" s="75">
        <v>90</v>
      </c>
      <c r="G167" s="75">
        <v>0</v>
      </c>
      <c r="H167" s="75">
        <v>0</v>
      </c>
      <c r="I167" s="75">
        <v>8</v>
      </c>
      <c r="J167" s="75">
        <v>3</v>
      </c>
      <c r="K167" s="75">
        <v>0</v>
      </c>
      <c r="L167" s="75">
        <v>3</v>
      </c>
      <c r="M167" s="75">
        <v>0</v>
      </c>
      <c r="N167" s="75">
        <v>0</v>
      </c>
    </row>
    <row r="168" spans="1:14">
      <c r="A168" s="75" t="s">
        <v>602</v>
      </c>
      <c r="B168" s="75" t="s">
        <v>624</v>
      </c>
      <c r="C168" s="76">
        <v>38824</v>
      </c>
      <c r="D168" s="75" t="s">
        <v>606</v>
      </c>
      <c r="E168" s="77" t="s">
        <v>38</v>
      </c>
      <c r="F168" s="75">
        <v>89</v>
      </c>
      <c r="G168" s="75">
        <v>0</v>
      </c>
      <c r="H168" s="75">
        <v>1</v>
      </c>
      <c r="I168" s="75">
        <v>2</v>
      </c>
      <c r="J168" s="75">
        <v>0</v>
      </c>
      <c r="K168" s="75">
        <v>1</v>
      </c>
      <c r="L168" s="75">
        <v>0</v>
      </c>
      <c r="M168" s="75">
        <v>0</v>
      </c>
      <c r="N168" s="75">
        <v>0</v>
      </c>
    </row>
    <row r="169" spans="1:14">
      <c r="A169" s="75" t="s">
        <v>602</v>
      </c>
      <c r="B169" s="75" t="s">
        <v>150</v>
      </c>
      <c r="C169" s="76">
        <v>38836</v>
      </c>
      <c r="D169" s="75" t="s">
        <v>606</v>
      </c>
      <c r="E169" s="77" t="s">
        <v>29</v>
      </c>
      <c r="F169" s="75">
        <v>63</v>
      </c>
      <c r="G169" s="75">
        <v>0</v>
      </c>
      <c r="H169" s="75">
        <v>0</v>
      </c>
      <c r="I169" s="75">
        <v>5</v>
      </c>
      <c r="J169" s="75">
        <v>1</v>
      </c>
      <c r="K169" s="75">
        <v>2</v>
      </c>
      <c r="L169" s="75">
        <v>3</v>
      </c>
      <c r="M169" s="75">
        <v>1</v>
      </c>
      <c r="N169" s="75">
        <v>0</v>
      </c>
    </row>
    <row r="170" spans="1:14">
      <c r="A170" s="75" t="s">
        <v>602</v>
      </c>
      <c r="B170" s="75" t="s">
        <v>617</v>
      </c>
      <c r="C170" s="76">
        <v>38838</v>
      </c>
      <c r="D170" s="75" t="s">
        <v>606</v>
      </c>
      <c r="E170" s="77" t="s">
        <v>33</v>
      </c>
      <c r="F170" s="75">
        <f>90-55</f>
        <v>35</v>
      </c>
      <c r="G170" s="75">
        <v>0</v>
      </c>
      <c r="H170" s="75">
        <v>0</v>
      </c>
      <c r="I170" s="75">
        <v>2</v>
      </c>
      <c r="J170" s="75">
        <v>1</v>
      </c>
      <c r="K170" s="75">
        <v>0</v>
      </c>
      <c r="L170" s="75">
        <v>1</v>
      </c>
      <c r="M170" s="75">
        <v>0</v>
      </c>
      <c r="N170" s="75">
        <v>0</v>
      </c>
    </row>
    <row r="171" spans="1:14">
      <c r="A171" s="75" t="s">
        <v>602</v>
      </c>
      <c r="B171" s="75" t="s">
        <v>607</v>
      </c>
      <c r="C171" s="76">
        <v>38844</v>
      </c>
      <c r="D171" s="75" t="s">
        <v>606</v>
      </c>
      <c r="E171" s="77" t="s">
        <v>51</v>
      </c>
      <c r="F171" s="75">
        <v>90</v>
      </c>
      <c r="G171" s="75">
        <v>1</v>
      </c>
      <c r="H171" s="75">
        <v>0</v>
      </c>
      <c r="I171" s="75">
        <v>7</v>
      </c>
      <c r="J171" s="75">
        <v>3</v>
      </c>
      <c r="K171" s="75">
        <v>0</v>
      </c>
      <c r="L171" s="75">
        <v>1</v>
      </c>
      <c r="M171" s="75">
        <v>0</v>
      </c>
      <c r="N171" s="75">
        <v>0</v>
      </c>
    </row>
    <row r="172" spans="1:14">
      <c r="A172" s="75" t="s">
        <v>653</v>
      </c>
      <c r="B172" s="75" t="s">
        <v>678</v>
      </c>
      <c r="C172" s="76">
        <v>38864</v>
      </c>
      <c r="D172" s="75" t="s">
        <v>78</v>
      </c>
      <c r="E172" s="77" t="s">
        <v>103</v>
      </c>
      <c r="F172" s="75">
        <v>90</v>
      </c>
      <c r="G172" s="75">
        <v>0</v>
      </c>
      <c r="H172" s="75">
        <v>0</v>
      </c>
      <c r="I172" s="75">
        <v>0</v>
      </c>
      <c r="J172" s="75">
        <v>0</v>
      </c>
      <c r="K172" s="75">
        <v>0</v>
      </c>
      <c r="L172" s="75">
        <v>0</v>
      </c>
      <c r="M172" s="75">
        <v>1</v>
      </c>
      <c r="N172" s="75">
        <v>0</v>
      </c>
    </row>
    <row r="173" spans="1:14">
      <c r="A173" s="75" t="s">
        <v>653</v>
      </c>
      <c r="B173" s="75" t="s">
        <v>677</v>
      </c>
      <c r="C173" s="76">
        <v>38871</v>
      </c>
      <c r="D173" s="75" t="s">
        <v>78</v>
      </c>
      <c r="E173" s="77" t="s">
        <v>67</v>
      </c>
      <c r="F173" s="75">
        <v>71</v>
      </c>
      <c r="G173" s="75">
        <v>0</v>
      </c>
      <c r="H173" s="75">
        <v>0</v>
      </c>
      <c r="I173" s="75">
        <v>0</v>
      </c>
      <c r="J173" s="75">
        <v>0</v>
      </c>
      <c r="K173" s="75">
        <v>0</v>
      </c>
      <c r="L173" s="75">
        <v>0</v>
      </c>
      <c r="M173" s="75">
        <v>1</v>
      </c>
      <c r="N173" s="75">
        <v>0</v>
      </c>
    </row>
    <row r="174" spans="1:14">
      <c r="A174" s="75" t="s">
        <v>653</v>
      </c>
      <c r="B174" s="75" t="s">
        <v>676</v>
      </c>
      <c r="C174" s="76">
        <v>38879</v>
      </c>
      <c r="D174" s="75" t="s">
        <v>89</v>
      </c>
      <c r="E174" s="77" t="s">
        <v>24</v>
      </c>
      <c r="F174" s="75">
        <v>59</v>
      </c>
      <c r="G174" s="75">
        <v>0</v>
      </c>
      <c r="H174" s="75">
        <v>0</v>
      </c>
      <c r="I174" s="75">
        <v>6</v>
      </c>
      <c r="J174" s="75">
        <v>2</v>
      </c>
      <c r="K174" s="75">
        <v>2</v>
      </c>
      <c r="L174" s="75">
        <v>5</v>
      </c>
      <c r="M174" s="75">
        <v>1</v>
      </c>
      <c r="N174" s="75">
        <v>0</v>
      </c>
    </row>
    <row r="175" spans="1:14">
      <c r="A175" s="75" t="s">
        <v>653</v>
      </c>
      <c r="B175" s="75" t="s">
        <v>675</v>
      </c>
      <c r="C175" s="76">
        <v>38885</v>
      </c>
      <c r="D175" s="75" t="s">
        <v>89</v>
      </c>
      <c r="E175" s="77" t="s">
        <v>19</v>
      </c>
      <c r="F175" s="75">
        <v>90</v>
      </c>
      <c r="G175" s="75">
        <v>1</v>
      </c>
      <c r="H175" s="75">
        <v>0</v>
      </c>
      <c r="I175" s="75">
        <v>7</v>
      </c>
      <c r="J175" s="75">
        <v>2</v>
      </c>
      <c r="K175" s="75">
        <v>2</v>
      </c>
      <c r="L175" s="75">
        <v>6</v>
      </c>
      <c r="M175" s="75">
        <v>0</v>
      </c>
      <c r="N175" s="75">
        <v>0</v>
      </c>
    </row>
    <row r="176" spans="1:14">
      <c r="A176" s="75" t="s">
        <v>653</v>
      </c>
      <c r="B176" s="75" t="s">
        <v>463</v>
      </c>
      <c r="C176" s="76">
        <v>38889</v>
      </c>
      <c r="D176" s="75" t="s">
        <v>89</v>
      </c>
      <c r="E176" s="77" t="s">
        <v>63</v>
      </c>
      <c r="F176" s="75">
        <v>0</v>
      </c>
      <c r="G176" s="75"/>
      <c r="H176" s="75"/>
      <c r="I176" s="75"/>
      <c r="J176" s="75"/>
      <c r="K176" s="75"/>
      <c r="L176" s="75"/>
      <c r="M176" s="75"/>
      <c r="N176" s="75"/>
    </row>
    <row r="177" spans="1:14">
      <c r="A177" s="75" t="s">
        <v>653</v>
      </c>
      <c r="B177" s="75" t="s">
        <v>654</v>
      </c>
      <c r="C177" s="76">
        <v>38893</v>
      </c>
      <c r="D177" s="75" t="s">
        <v>89</v>
      </c>
      <c r="E177" s="77" t="s">
        <v>31</v>
      </c>
      <c r="F177" s="75">
        <v>33</v>
      </c>
      <c r="G177" s="75">
        <v>0</v>
      </c>
      <c r="H177" s="75">
        <v>0</v>
      </c>
      <c r="I177" s="75">
        <v>1</v>
      </c>
      <c r="J177" s="75">
        <v>0</v>
      </c>
      <c r="K177" s="75">
        <v>0</v>
      </c>
      <c r="L177" s="75">
        <v>2</v>
      </c>
      <c r="M177" s="75">
        <v>0</v>
      </c>
      <c r="N177" s="75">
        <v>0</v>
      </c>
    </row>
    <row r="178" spans="1:14">
      <c r="A178" s="75" t="s">
        <v>653</v>
      </c>
      <c r="B178" s="75" t="s">
        <v>402</v>
      </c>
      <c r="C178" s="76">
        <v>38899</v>
      </c>
      <c r="D178" s="75" t="s">
        <v>89</v>
      </c>
      <c r="E178" s="77" t="s">
        <v>33</v>
      </c>
      <c r="F178" s="75">
        <v>90</v>
      </c>
      <c r="G178" s="75">
        <v>0</v>
      </c>
      <c r="H178" s="75">
        <v>0</v>
      </c>
      <c r="I178" s="75">
        <v>5</v>
      </c>
      <c r="J178" s="75">
        <v>3</v>
      </c>
      <c r="K178" s="75">
        <v>1</v>
      </c>
      <c r="L178" s="75">
        <v>5</v>
      </c>
      <c r="M178" s="75">
        <v>0</v>
      </c>
      <c r="N178" s="75">
        <v>0</v>
      </c>
    </row>
    <row r="179" spans="1:14">
      <c r="A179" s="75" t="s">
        <v>653</v>
      </c>
      <c r="B179" s="75" t="s">
        <v>210</v>
      </c>
      <c r="C179" s="76">
        <v>38903</v>
      </c>
      <c r="D179" s="75" t="s">
        <v>89</v>
      </c>
      <c r="E179" s="77" t="s">
        <v>64</v>
      </c>
      <c r="F179" s="75">
        <v>90</v>
      </c>
      <c r="G179" s="75">
        <v>0</v>
      </c>
      <c r="H179" s="75">
        <v>0</v>
      </c>
      <c r="I179" s="75">
        <v>4</v>
      </c>
      <c r="J179" s="75">
        <v>2</v>
      </c>
      <c r="K179" s="75">
        <v>0</v>
      </c>
      <c r="L179" s="75">
        <v>3</v>
      </c>
      <c r="M179" s="75">
        <v>0</v>
      </c>
      <c r="N179" s="75">
        <v>0</v>
      </c>
    </row>
    <row r="180" spans="1:14">
      <c r="A180" s="75" t="s">
        <v>653</v>
      </c>
      <c r="B180" s="75" t="s">
        <v>88</v>
      </c>
      <c r="C180" s="76">
        <v>38906</v>
      </c>
      <c r="D180" s="75" t="s">
        <v>89</v>
      </c>
      <c r="E180" s="77" t="s">
        <v>74</v>
      </c>
      <c r="F180" s="75">
        <v>90</v>
      </c>
      <c r="G180" s="75">
        <v>0</v>
      </c>
      <c r="H180" s="75">
        <v>0</v>
      </c>
      <c r="I180" s="75">
        <v>6</v>
      </c>
      <c r="J180" s="75">
        <v>4</v>
      </c>
      <c r="K180" s="75">
        <v>2</v>
      </c>
      <c r="L180" s="75">
        <v>2</v>
      </c>
      <c r="M180" s="75">
        <v>0</v>
      </c>
      <c r="N180" s="75">
        <v>0</v>
      </c>
    </row>
    <row r="181" spans="1:14">
      <c r="A181" s="75" t="s">
        <v>602</v>
      </c>
      <c r="B181" s="75" t="s">
        <v>613</v>
      </c>
      <c r="C181" s="76">
        <v>38949</v>
      </c>
      <c r="D181" s="75" t="s">
        <v>606</v>
      </c>
      <c r="E181" s="77" t="s">
        <v>175</v>
      </c>
      <c r="F181" s="75">
        <v>90</v>
      </c>
      <c r="G181" s="75">
        <v>1</v>
      </c>
      <c r="H181" s="75">
        <v>0</v>
      </c>
      <c r="I181" s="75">
        <v>8</v>
      </c>
      <c r="J181" s="75">
        <v>2</v>
      </c>
      <c r="K181" s="75">
        <v>0</v>
      </c>
      <c r="L181" s="75">
        <v>5</v>
      </c>
      <c r="M181" s="75">
        <v>0</v>
      </c>
      <c r="N181" s="75">
        <v>0</v>
      </c>
    </row>
    <row r="182" spans="1:14">
      <c r="A182" s="75" t="s">
        <v>602</v>
      </c>
      <c r="B182" s="75" t="s">
        <v>633</v>
      </c>
      <c r="C182" s="76">
        <v>38952</v>
      </c>
      <c r="D182" s="75" t="s">
        <v>606</v>
      </c>
      <c r="E182" s="77" t="s">
        <v>67</v>
      </c>
      <c r="F182" s="75">
        <v>90</v>
      </c>
      <c r="G182" s="75">
        <v>0</v>
      </c>
      <c r="H182" s="75">
        <v>0</v>
      </c>
      <c r="I182" s="75">
        <v>9</v>
      </c>
      <c r="J182" s="75">
        <v>3</v>
      </c>
      <c r="K182" s="75">
        <v>0</v>
      </c>
      <c r="L182" s="75">
        <v>2</v>
      </c>
      <c r="M182" s="75">
        <v>0</v>
      </c>
      <c r="N182" s="75">
        <v>0</v>
      </c>
    </row>
    <row r="183" spans="1:14">
      <c r="A183" s="75" t="s">
        <v>602</v>
      </c>
      <c r="B183" s="75" t="s">
        <v>667</v>
      </c>
      <c r="C183" s="76">
        <v>38955</v>
      </c>
      <c r="D183" s="75" t="s">
        <v>606</v>
      </c>
      <c r="E183" s="77" t="s">
        <v>38</v>
      </c>
      <c r="F183" s="75">
        <v>90</v>
      </c>
      <c r="G183" s="75">
        <v>0</v>
      </c>
      <c r="H183" s="75">
        <v>0</v>
      </c>
      <c r="I183" s="75">
        <v>4</v>
      </c>
      <c r="J183" s="75">
        <v>1</v>
      </c>
      <c r="K183" s="75">
        <v>0</v>
      </c>
      <c r="L183" s="75">
        <v>1</v>
      </c>
      <c r="M183" s="75">
        <v>0</v>
      </c>
      <c r="N183" s="75">
        <v>0</v>
      </c>
    </row>
    <row r="184" spans="1:14">
      <c r="A184" s="75" t="s">
        <v>653</v>
      </c>
      <c r="B184" s="75" t="s">
        <v>711</v>
      </c>
      <c r="C184" s="76">
        <v>38966</v>
      </c>
      <c r="D184" s="75" t="s">
        <v>494</v>
      </c>
      <c r="E184" s="77" t="s">
        <v>22</v>
      </c>
      <c r="F184" s="75">
        <v>90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</row>
    <row r="185" spans="1:14">
      <c r="A185" s="75" t="s">
        <v>602</v>
      </c>
      <c r="B185" s="75" t="s">
        <v>610</v>
      </c>
      <c r="C185" s="76">
        <v>38969</v>
      </c>
      <c r="D185" s="75" t="s">
        <v>606</v>
      </c>
      <c r="E185" s="77" t="s">
        <v>31</v>
      </c>
      <c r="F185" s="75">
        <v>90</v>
      </c>
      <c r="G185" s="75">
        <v>0</v>
      </c>
      <c r="H185" s="75">
        <v>1</v>
      </c>
      <c r="I185" s="75">
        <v>6</v>
      </c>
      <c r="J185" s="75">
        <v>3</v>
      </c>
      <c r="K185" s="75">
        <v>1</v>
      </c>
      <c r="L185" s="75">
        <v>4</v>
      </c>
      <c r="M185" s="75">
        <v>0</v>
      </c>
      <c r="N185" s="75">
        <v>0</v>
      </c>
    </row>
    <row r="186" spans="1:14">
      <c r="A186" s="75" t="s">
        <v>602</v>
      </c>
      <c r="B186" s="75" t="s">
        <v>169</v>
      </c>
      <c r="C186" s="76">
        <v>38977</v>
      </c>
      <c r="D186" s="75" t="s">
        <v>606</v>
      </c>
      <c r="E186" s="77" t="s">
        <v>64</v>
      </c>
      <c r="F186" s="75">
        <v>90</v>
      </c>
      <c r="G186" s="75">
        <v>0</v>
      </c>
      <c r="H186" s="75">
        <v>0</v>
      </c>
      <c r="I186" s="75">
        <v>10</v>
      </c>
      <c r="J186" s="75">
        <v>5</v>
      </c>
      <c r="K186" s="75">
        <v>0</v>
      </c>
      <c r="L186" s="75">
        <v>2</v>
      </c>
      <c r="M186" s="75">
        <v>0</v>
      </c>
      <c r="N186" s="75">
        <v>0</v>
      </c>
    </row>
    <row r="187" spans="1:14">
      <c r="A187" s="75" t="s">
        <v>602</v>
      </c>
      <c r="B187" s="75" t="s">
        <v>668</v>
      </c>
      <c r="C187" s="76">
        <v>38983</v>
      </c>
      <c r="D187" s="75" t="s">
        <v>606</v>
      </c>
      <c r="E187" s="77" t="s">
        <v>22</v>
      </c>
      <c r="F187" s="75">
        <v>90</v>
      </c>
      <c r="G187" s="75">
        <v>1</v>
      </c>
      <c r="H187" s="75">
        <v>0</v>
      </c>
      <c r="I187" s="75">
        <v>8</v>
      </c>
      <c r="J187" s="75">
        <v>4</v>
      </c>
      <c r="K187" s="75">
        <v>0</v>
      </c>
      <c r="L187" s="75">
        <v>2</v>
      </c>
      <c r="M187" s="75">
        <v>0</v>
      </c>
      <c r="N187" s="75">
        <v>0</v>
      </c>
    </row>
    <row r="188" spans="1:14">
      <c r="A188" s="75" t="s">
        <v>602</v>
      </c>
      <c r="B188" s="75" t="s">
        <v>173</v>
      </c>
      <c r="C188" s="76">
        <v>38986</v>
      </c>
      <c r="D188" s="75" t="s">
        <v>151</v>
      </c>
      <c r="E188" s="77" t="s">
        <v>24</v>
      </c>
      <c r="F188" s="75">
        <v>90</v>
      </c>
      <c r="G188" s="75">
        <v>0</v>
      </c>
      <c r="H188" s="75">
        <v>1</v>
      </c>
      <c r="I188" s="75">
        <v>6</v>
      </c>
      <c r="J188" s="75">
        <v>1</v>
      </c>
      <c r="K188" s="75">
        <v>4</v>
      </c>
      <c r="L188" s="75">
        <v>0</v>
      </c>
      <c r="M188" s="75">
        <v>0</v>
      </c>
      <c r="N188" s="75">
        <v>0</v>
      </c>
    </row>
    <row r="189" spans="1:14">
      <c r="A189" s="75" t="s">
        <v>602</v>
      </c>
      <c r="B189" s="75" t="s">
        <v>639</v>
      </c>
      <c r="C189" s="76">
        <v>38991</v>
      </c>
      <c r="D189" s="75" t="s">
        <v>606</v>
      </c>
      <c r="E189" s="77" t="s">
        <v>19</v>
      </c>
      <c r="F189" s="75">
        <v>90</v>
      </c>
      <c r="G189" s="75">
        <v>0</v>
      </c>
      <c r="H189" s="75">
        <v>1</v>
      </c>
      <c r="I189" s="75">
        <v>11</v>
      </c>
      <c r="J189" s="75">
        <v>2</v>
      </c>
      <c r="K189" s="75">
        <v>0</v>
      </c>
      <c r="L189" s="75">
        <v>5</v>
      </c>
      <c r="M189" s="75">
        <v>0</v>
      </c>
      <c r="N189" s="75">
        <v>0</v>
      </c>
    </row>
    <row r="190" spans="1:14">
      <c r="A190" s="75" t="s">
        <v>653</v>
      </c>
      <c r="B190" s="75" t="s">
        <v>710</v>
      </c>
      <c r="C190" s="76">
        <v>38997</v>
      </c>
      <c r="D190" s="75" t="s">
        <v>494</v>
      </c>
      <c r="E190" s="77" t="s">
        <v>59</v>
      </c>
      <c r="F190" s="75">
        <v>72</v>
      </c>
      <c r="G190" s="75">
        <v>2</v>
      </c>
      <c r="H190" s="75">
        <v>0</v>
      </c>
      <c r="I190" s="75">
        <v>0</v>
      </c>
      <c r="J190" s="75">
        <v>0</v>
      </c>
      <c r="K190" s="75">
        <v>0</v>
      </c>
      <c r="L190" s="75">
        <v>0</v>
      </c>
      <c r="M190" s="75">
        <v>0</v>
      </c>
      <c r="N190" s="75">
        <v>0</v>
      </c>
    </row>
    <row r="191" spans="1:14">
      <c r="A191" s="75" t="s">
        <v>653</v>
      </c>
      <c r="B191" s="75" t="s">
        <v>709</v>
      </c>
      <c r="C191" s="76">
        <v>39001</v>
      </c>
      <c r="D191" s="75" t="s">
        <v>494</v>
      </c>
      <c r="E191" s="77" t="s">
        <v>85</v>
      </c>
      <c r="F191" s="75">
        <v>90</v>
      </c>
      <c r="G191" s="75">
        <v>0</v>
      </c>
      <c r="H191" s="75">
        <v>0</v>
      </c>
      <c r="I191" s="75">
        <v>1</v>
      </c>
      <c r="J191" s="75">
        <v>0</v>
      </c>
      <c r="K191" s="75">
        <v>2</v>
      </c>
      <c r="L191" s="75">
        <v>2</v>
      </c>
      <c r="M191" s="75">
        <v>0</v>
      </c>
      <c r="N191" s="75">
        <v>0</v>
      </c>
    </row>
    <row r="192" spans="1:14">
      <c r="A192" s="75" t="s">
        <v>602</v>
      </c>
      <c r="B192" s="75" t="s">
        <v>674</v>
      </c>
      <c r="C192" s="76">
        <v>39007</v>
      </c>
      <c r="D192" s="75" t="s">
        <v>151</v>
      </c>
      <c r="E192" s="77" t="s">
        <v>59</v>
      </c>
      <c r="F192" s="75">
        <v>90</v>
      </c>
      <c r="G192" s="75">
        <v>0</v>
      </c>
      <c r="H192" s="75">
        <v>1</v>
      </c>
      <c r="I192" s="75">
        <v>4</v>
      </c>
      <c r="J192" s="75">
        <v>2</v>
      </c>
      <c r="K192" s="75">
        <v>1</v>
      </c>
      <c r="L192" s="75">
        <v>0</v>
      </c>
      <c r="M192" s="75">
        <v>0</v>
      </c>
      <c r="N192" s="75">
        <v>0</v>
      </c>
    </row>
    <row r="193" spans="1:14">
      <c r="A193" s="75" t="s">
        <v>602</v>
      </c>
      <c r="B193" s="75" t="s">
        <v>199</v>
      </c>
      <c r="C193" s="76">
        <v>39012</v>
      </c>
      <c r="D193" s="75" t="s">
        <v>606</v>
      </c>
      <c r="E193" s="77" t="s">
        <v>19</v>
      </c>
      <c r="F193" s="75">
        <v>0</v>
      </c>
      <c r="G193" s="75"/>
      <c r="H193" s="75"/>
      <c r="I193" s="75"/>
      <c r="J193" s="75"/>
      <c r="K193" s="75"/>
      <c r="L193" s="75"/>
      <c r="M193" s="75"/>
      <c r="N193" s="75"/>
    </row>
    <row r="194" spans="1:14">
      <c r="A194" s="75" t="s">
        <v>602</v>
      </c>
      <c r="B194" s="75" t="s">
        <v>649</v>
      </c>
      <c r="C194" s="76">
        <v>39018</v>
      </c>
      <c r="D194" s="75" t="s">
        <v>606</v>
      </c>
      <c r="E194" s="77" t="s">
        <v>95</v>
      </c>
      <c r="F194" s="75">
        <v>90</v>
      </c>
      <c r="G194" s="75">
        <v>1</v>
      </c>
      <c r="H194" s="75">
        <v>0</v>
      </c>
      <c r="I194" s="75">
        <v>3</v>
      </c>
      <c r="J194" s="75">
        <v>2</v>
      </c>
      <c r="K194" s="75">
        <v>0</v>
      </c>
      <c r="L194" s="75">
        <v>3</v>
      </c>
      <c r="M194" s="75">
        <v>0</v>
      </c>
      <c r="N194" s="75">
        <v>0</v>
      </c>
    </row>
    <row r="195" spans="1:14">
      <c r="A195" s="75" t="s">
        <v>602</v>
      </c>
      <c r="B195" s="75" t="s">
        <v>673</v>
      </c>
      <c r="C195" s="76">
        <v>39022</v>
      </c>
      <c r="D195" s="75" t="s">
        <v>151</v>
      </c>
      <c r="E195" s="77" t="s">
        <v>17</v>
      </c>
      <c r="F195" s="75">
        <v>90</v>
      </c>
      <c r="G195" s="75">
        <v>0</v>
      </c>
      <c r="H195" s="75">
        <v>0</v>
      </c>
      <c r="I195" s="75">
        <v>3</v>
      </c>
      <c r="J195" s="75">
        <v>1</v>
      </c>
      <c r="K195" s="75">
        <v>1</v>
      </c>
      <c r="L195" s="75">
        <v>0</v>
      </c>
      <c r="M195" s="75">
        <v>1</v>
      </c>
      <c r="N195" s="75">
        <v>0</v>
      </c>
    </row>
    <row r="196" spans="1:14">
      <c r="A196" s="75" t="s">
        <v>602</v>
      </c>
      <c r="B196" s="75" t="s">
        <v>629</v>
      </c>
      <c r="C196" s="76">
        <v>39025</v>
      </c>
      <c r="D196" s="75" t="s">
        <v>606</v>
      </c>
      <c r="E196" s="77" t="s">
        <v>59</v>
      </c>
      <c r="F196" s="75">
        <v>74</v>
      </c>
      <c r="G196" s="75">
        <v>1</v>
      </c>
      <c r="H196" s="75">
        <v>0</v>
      </c>
      <c r="I196" s="75">
        <v>4</v>
      </c>
      <c r="J196" s="75">
        <v>2</v>
      </c>
      <c r="K196" s="75">
        <v>1</v>
      </c>
      <c r="L196" s="75">
        <v>2</v>
      </c>
      <c r="M196" s="75">
        <v>0</v>
      </c>
      <c r="N196" s="75">
        <v>0</v>
      </c>
    </row>
    <row r="197" spans="1:14">
      <c r="A197" s="75" t="s">
        <v>602</v>
      </c>
      <c r="B197" s="75" t="s">
        <v>672</v>
      </c>
      <c r="C197" s="76">
        <v>39028</v>
      </c>
      <c r="D197" s="75" t="s">
        <v>627</v>
      </c>
      <c r="E197" s="77" t="s">
        <v>17</v>
      </c>
      <c r="F197" s="75">
        <v>90</v>
      </c>
      <c r="G197" s="75">
        <v>0</v>
      </c>
      <c r="H197" s="75">
        <v>0</v>
      </c>
      <c r="I197" s="75">
        <v>11</v>
      </c>
      <c r="J197" s="75">
        <v>6</v>
      </c>
      <c r="K197" s="75">
        <v>0</v>
      </c>
      <c r="L197" s="75">
        <v>3</v>
      </c>
      <c r="M197" s="75">
        <v>0</v>
      </c>
      <c r="N197" s="75">
        <v>0</v>
      </c>
    </row>
    <row r="198" spans="1:14">
      <c r="A198" s="75" t="s">
        <v>602</v>
      </c>
      <c r="B198" s="75" t="s">
        <v>650</v>
      </c>
      <c r="C198" s="76">
        <v>39032</v>
      </c>
      <c r="D198" s="75" t="s">
        <v>606</v>
      </c>
      <c r="E198" s="77" t="s">
        <v>24</v>
      </c>
      <c r="F198" s="75">
        <v>90</v>
      </c>
      <c r="G198" s="75">
        <v>0</v>
      </c>
      <c r="H198" s="75">
        <v>0</v>
      </c>
      <c r="I198" s="75">
        <v>6</v>
      </c>
      <c r="J198" s="75">
        <v>2</v>
      </c>
      <c r="K198" s="75">
        <v>0</v>
      </c>
      <c r="L198" s="75">
        <v>4</v>
      </c>
      <c r="M198" s="75">
        <v>0</v>
      </c>
      <c r="N198" s="75">
        <v>0</v>
      </c>
    </row>
    <row r="199" spans="1:14">
      <c r="A199" s="75" t="s">
        <v>653</v>
      </c>
      <c r="B199" s="75" t="s">
        <v>708</v>
      </c>
      <c r="C199" s="76">
        <v>39036</v>
      </c>
      <c r="D199" s="75" t="s">
        <v>494</v>
      </c>
      <c r="E199" s="77" t="s">
        <v>59</v>
      </c>
      <c r="F199" s="75">
        <v>57</v>
      </c>
      <c r="G199" s="75">
        <v>1</v>
      </c>
      <c r="H199" s="75">
        <v>0</v>
      </c>
      <c r="I199" s="75">
        <v>6</v>
      </c>
      <c r="J199" s="75">
        <v>3</v>
      </c>
      <c r="K199" s="75">
        <v>0</v>
      </c>
      <c r="L199" s="75">
        <v>1</v>
      </c>
      <c r="M199" s="75">
        <v>0</v>
      </c>
      <c r="N199" s="75">
        <v>0</v>
      </c>
    </row>
    <row r="200" spans="1:14">
      <c r="A200" s="75" t="s">
        <v>602</v>
      </c>
      <c r="B200" s="75" t="s">
        <v>671</v>
      </c>
      <c r="C200" s="76">
        <v>39039</v>
      </c>
      <c r="D200" s="75" t="s">
        <v>606</v>
      </c>
      <c r="E200" s="77" t="s">
        <v>38</v>
      </c>
      <c r="F200" s="75">
        <v>90</v>
      </c>
      <c r="G200" s="75">
        <v>0</v>
      </c>
      <c r="H200" s="75">
        <v>0</v>
      </c>
      <c r="I200" s="75">
        <v>4</v>
      </c>
      <c r="J200" s="75">
        <v>0</v>
      </c>
      <c r="K200" s="75">
        <v>2</v>
      </c>
      <c r="L200" s="75">
        <v>2</v>
      </c>
      <c r="M200" s="75">
        <v>0</v>
      </c>
      <c r="N200" s="75">
        <v>0</v>
      </c>
    </row>
    <row r="201" spans="1:14">
      <c r="A201" s="75" t="s">
        <v>602</v>
      </c>
      <c r="B201" s="75" t="s">
        <v>113</v>
      </c>
      <c r="C201" s="76">
        <v>39042</v>
      </c>
      <c r="D201" s="75" t="s">
        <v>151</v>
      </c>
      <c r="E201" s="77" t="s">
        <v>17</v>
      </c>
      <c r="F201" s="75">
        <v>90</v>
      </c>
      <c r="G201" s="75">
        <v>0</v>
      </c>
      <c r="H201" s="75">
        <v>0</v>
      </c>
      <c r="I201" s="75">
        <v>5</v>
      </c>
      <c r="J201" s="75">
        <v>1</v>
      </c>
      <c r="K201" s="75">
        <v>0</v>
      </c>
      <c r="L201" s="75">
        <v>0</v>
      </c>
      <c r="M201" s="75">
        <v>0</v>
      </c>
      <c r="N201" s="75">
        <v>0</v>
      </c>
    </row>
    <row r="202" spans="1:14">
      <c r="A202" s="75" t="s">
        <v>602</v>
      </c>
      <c r="B202" s="75" t="s">
        <v>153</v>
      </c>
      <c r="C202" s="76">
        <v>39047</v>
      </c>
      <c r="D202" s="75" t="s">
        <v>606</v>
      </c>
      <c r="E202" s="77" t="s">
        <v>22</v>
      </c>
      <c r="F202" s="75">
        <v>85</v>
      </c>
      <c r="G202" s="75">
        <v>0</v>
      </c>
      <c r="H202" s="75">
        <v>0</v>
      </c>
      <c r="I202" s="75">
        <v>4</v>
      </c>
      <c r="J202" s="75">
        <v>1</v>
      </c>
      <c r="K202" s="75">
        <v>1</v>
      </c>
      <c r="L202" s="75">
        <v>4</v>
      </c>
      <c r="M202" s="75">
        <v>0</v>
      </c>
      <c r="N202" s="75">
        <v>0</v>
      </c>
    </row>
    <row r="203" spans="1:14">
      <c r="A203" s="75" t="s">
        <v>602</v>
      </c>
      <c r="B203" s="75" t="s">
        <v>623</v>
      </c>
      <c r="C203" s="76">
        <v>39050</v>
      </c>
      <c r="D203" s="75" t="s">
        <v>606</v>
      </c>
      <c r="E203" s="77" t="s">
        <v>59</v>
      </c>
      <c r="F203" s="75">
        <v>67</v>
      </c>
      <c r="G203" s="75">
        <v>1</v>
      </c>
      <c r="H203" s="75">
        <v>0</v>
      </c>
      <c r="I203" s="75">
        <v>5</v>
      </c>
      <c r="J203" s="75">
        <v>1</v>
      </c>
      <c r="K203" s="75">
        <v>0</v>
      </c>
      <c r="L203" s="75">
        <v>4</v>
      </c>
      <c r="M203" s="75">
        <v>0</v>
      </c>
      <c r="N203" s="75">
        <v>0</v>
      </c>
    </row>
    <row r="204" spans="1:14">
      <c r="A204" s="75" t="s">
        <v>602</v>
      </c>
      <c r="B204" s="75" t="s">
        <v>644</v>
      </c>
      <c r="C204" s="76">
        <v>39053</v>
      </c>
      <c r="D204" s="75" t="s">
        <v>606</v>
      </c>
      <c r="E204" s="77" t="s">
        <v>38</v>
      </c>
      <c r="F204" s="75">
        <v>86</v>
      </c>
      <c r="G204" s="75">
        <v>0</v>
      </c>
      <c r="H204" s="75">
        <v>1</v>
      </c>
      <c r="I204" s="75">
        <v>4</v>
      </c>
      <c r="J204" s="75">
        <v>3</v>
      </c>
      <c r="K204" s="75">
        <v>0</v>
      </c>
      <c r="L204" s="75">
        <v>4</v>
      </c>
      <c r="M204" s="75">
        <v>0</v>
      </c>
      <c r="N204" s="75">
        <v>0</v>
      </c>
    </row>
    <row r="205" spans="1:14">
      <c r="A205" s="75" t="s">
        <v>602</v>
      </c>
      <c r="B205" s="75" t="s">
        <v>172</v>
      </c>
      <c r="C205" s="76">
        <v>39057</v>
      </c>
      <c r="D205" s="75" t="s">
        <v>151</v>
      </c>
      <c r="E205" s="77" t="s">
        <v>26</v>
      </c>
      <c r="F205" s="75">
        <v>90</v>
      </c>
      <c r="G205" s="75">
        <v>0</v>
      </c>
      <c r="H205" s="75">
        <v>1</v>
      </c>
      <c r="I205" s="75">
        <v>6</v>
      </c>
      <c r="J205" s="75">
        <v>2</v>
      </c>
      <c r="K205" s="75">
        <v>2</v>
      </c>
      <c r="L205" s="75">
        <v>0</v>
      </c>
      <c r="M205" s="75">
        <v>0</v>
      </c>
      <c r="N205" s="75">
        <v>0</v>
      </c>
    </row>
    <row r="206" spans="1:14">
      <c r="A206" s="75" t="s">
        <v>602</v>
      </c>
      <c r="B206" s="75" t="s">
        <v>616</v>
      </c>
      <c r="C206" s="76">
        <v>39060</v>
      </c>
      <c r="D206" s="75" t="s">
        <v>606</v>
      </c>
      <c r="E206" s="77" t="s">
        <v>26</v>
      </c>
      <c r="F206" s="75">
        <v>90</v>
      </c>
      <c r="G206" s="75">
        <v>1</v>
      </c>
      <c r="H206" s="75">
        <v>1</v>
      </c>
      <c r="I206" s="75">
        <v>5</v>
      </c>
      <c r="J206" s="75">
        <v>3</v>
      </c>
      <c r="K206" s="75">
        <v>1</v>
      </c>
      <c r="L206" s="75">
        <v>4</v>
      </c>
      <c r="M206" s="75">
        <v>0</v>
      </c>
      <c r="N206" s="75">
        <v>0</v>
      </c>
    </row>
    <row r="207" spans="1:14">
      <c r="A207" s="75" t="s">
        <v>602</v>
      </c>
      <c r="B207" s="75" t="s">
        <v>662</v>
      </c>
      <c r="C207" s="76">
        <v>39068</v>
      </c>
      <c r="D207" s="75" t="s">
        <v>606</v>
      </c>
      <c r="E207" s="77" t="s">
        <v>17</v>
      </c>
      <c r="F207" s="75">
        <v>90</v>
      </c>
      <c r="G207" s="75">
        <v>0</v>
      </c>
      <c r="H207" s="75">
        <v>0</v>
      </c>
      <c r="I207" s="75">
        <v>9</v>
      </c>
      <c r="J207" s="75">
        <v>5</v>
      </c>
      <c r="K207" s="75">
        <v>0</v>
      </c>
      <c r="L207" s="75">
        <v>5</v>
      </c>
      <c r="M207" s="75">
        <v>0</v>
      </c>
      <c r="N207" s="75">
        <v>0</v>
      </c>
    </row>
    <row r="208" spans="1:14">
      <c r="A208" s="75" t="s">
        <v>602</v>
      </c>
      <c r="B208" s="75" t="s">
        <v>605</v>
      </c>
      <c r="C208" s="76">
        <v>39074</v>
      </c>
      <c r="D208" s="75" t="s">
        <v>606</v>
      </c>
      <c r="E208" s="77" t="s">
        <v>67</v>
      </c>
      <c r="F208" s="75">
        <v>90</v>
      </c>
      <c r="G208" s="75">
        <v>2</v>
      </c>
      <c r="H208" s="75">
        <v>0</v>
      </c>
      <c r="I208" s="75">
        <v>7</v>
      </c>
      <c r="J208" s="75">
        <v>6</v>
      </c>
      <c r="K208" s="75">
        <v>0</v>
      </c>
      <c r="L208" s="75">
        <v>1</v>
      </c>
      <c r="M208" s="75">
        <v>0</v>
      </c>
      <c r="N208" s="75">
        <v>0</v>
      </c>
    </row>
    <row r="209" spans="1:14">
      <c r="A209" s="75" t="s">
        <v>602</v>
      </c>
      <c r="B209" s="75" t="s">
        <v>660</v>
      </c>
      <c r="C209" s="76">
        <v>39077</v>
      </c>
      <c r="D209" s="75" t="s">
        <v>606</v>
      </c>
      <c r="E209" s="77" t="s">
        <v>26</v>
      </c>
      <c r="F209" s="75">
        <f>90-45</f>
        <v>45</v>
      </c>
      <c r="G209" s="75">
        <v>2</v>
      </c>
      <c r="H209" s="75">
        <v>0</v>
      </c>
      <c r="I209" s="75">
        <v>4</v>
      </c>
      <c r="J209" s="75">
        <v>2</v>
      </c>
      <c r="K209" s="75">
        <v>0</v>
      </c>
      <c r="L209" s="75">
        <v>2</v>
      </c>
      <c r="M209" s="75">
        <v>0</v>
      </c>
      <c r="N209" s="75">
        <v>0</v>
      </c>
    </row>
    <row r="210" spans="1:14">
      <c r="A210" s="75" t="s">
        <v>602</v>
      </c>
      <c r="B210" s="75" t="s">
        <v>669</v>
      </c>
      <c r="C210" s="76">
        <v>39081</v>
      </c>
      <c r="D210" s="75" t="s">
        <v>606</v>
      </c>
      <c r="E210" s="77" t="s">
        <v>115</v>
      </c>
      <c r="F210" s="75">
        <v>77</v>
      </c>
      <c r="G210" s="75">
        <v>2</v>
      </c>
      <c r="H210" s="75">
        <v>1</v>
      </c>
      <c r="I210" s="75">
        <v>12</v>
      </c>
      <c r="J210" s="75">
        <v>6</v>
      </c>
      <c r="K210" s="75">
        <v>0</v>
      </c>
      <c r="L210" s="75">
        <v>1</v>
      </c>
      <c r="M210" s="75">
        <v>0</v>
      </c>
      <c r="N210" s="75">
        <v>0</v>
      </c>
    </row>
    <row r="211" spans="1:14">
      <c r="A211" s="75" t="s">
        <v>602</v>
      </c>
      <c r="B211" s="75" t="s">
        <v>636</v>
      </c>
      <c r="C211" s="76">
        <v>39083</v>
      </c>
      <c r="D211" s="75" t="s">
        <v>606</v>
      </c>
      <c r="E211" s="77" t="s">
        <v>53</v>
      </c>
      <c r="F211" s="75">
        <v>90</v>
      </c>
      <c r="G211" s="75">
        <v>0</v>
      </c>
      <c r="H211" s="75">
        <v>1</v>
      </c>
      <c r="I211" s="75">
        <v>4</v>
      </c>
      <c r="J211" s="75">
        <v>1</v>
      </c>
      <c r="K211" s="75">
        <v>0</v>
      </c>
      <c r="L211" s="75">
        <v>2</v>
      </c>
      <c r="M211" s="75">
        <v>0</v>
      </c>
      <c r="N211" s="75">
        <v>0</v>
      </c>
    </row>
    <row r="212" spans="1:14">
      <c r="A212" s="75" t="s">
        <v>602</v>
      </c>
      <c r="B212" s="75" t="s">
        <v>625</v>
      </c>
      <c r="C212" s="76">
        <v>39089</v>
      </c>
      <c r="D212" s="75" t="s">
        <v>604</v>
      </c>
      <c r="E212" s="77" t="s">
        <v>63</v>
      </c>
      <c r="F212" s="75">
        <v>90</v>
      </c>
      <c r="G212" s="75">
        <v>0</v>
      </c>
      <c r="H212" s="75">
        <v>0</v>
      </c>
      <c r="I212" s="75">
        <v>7</v>
      </c>
      <c r="J212" s="75">
        <v>2</v>
      </c>
      <c r="K212" s="75">
        <v>1</v>
      </c>
      <c r="L212" s="75">
        <v>2</v>
      </c>
      <c r="M212" s="75">
        <v>0</v>
      </c>
      <c r="N212" s="75">
        <v>0</v>
      </c>
    </row>
    <row r="213" spans="1:14">
      <c r="A213" s="75" t="s">
        <v>602</v>
      </c>
      <c r="B213" s="75" t="s">
        <v>625</v>
      </c>
      <c r="C213" s="76">
        <v>39095</v>
      </c>
      <c r="D213" s="75" t="s">
        <v>606</v>
      </c>
      <c r="E213" s="77" t="s">
        <v>26</v>
      </c>
      <c r="F213" s="75">
        <v>90</v>
      </c>
      <c r="G213" s="75">
        <v>1</v>
      </c>
      <c r="H213" s="75">
        <v>0</v>
      </c>
      <c r="I213" s="75">
        <v>7</v>
      </c>
      <c r="J213" s="75">
        <v>6</v>
      </c>
      <c r="K213" s="75">
        <v>0</v>
      </c>
      <c r="L213" s="75">
        <v>5</v>
      </c>
      <c r="M213" s="75">
        <v>0</v>
      </c>
      <c r="N213" s="75">
        <v>0</v>
      </c>
    </row>
    <row r="214" spans="1:14">
      <c r="A214" s="75" t="s">
        <v>602</v>
      </c>
      <c r="B214" s="75" t="s">
        <v>502</v>
      </c>
      <c r="C214" s="76">
        <v>39103</v>
      </c>
      <c r="D214" s="75" t="s">
        <v>606</v>
      </c>
      <c r="E214" s="77" t="s">
        <v>85</v>
      </c>
      <c r="F214" s="75">
        <v>89</v>
      </c>
      <c r="G214" s="75">
        <v>0</v>
      </c>
      <c r="H214" s="75">
        <v>0</v>
      </c>
      <c r="I214" s="75">
        <v>2</v>
      </c>
      <c r="J214" s="75">
        <v>1</v>
      </c>
      <c r="K214" s="75">
        <v>0</v>
      </c>
      <c r="L214" s="75">
        <v>3</v>
      </c>
      <c r="M214" s="75">
        <v>1</v>
      </c>
      <c r="N214" s="75">
        <v>0</v>
      </c>
    </row>
    <row r="215" spans="1:14">
      <c r="A215" s="75" t="s">
        <v>602</v>
      </c>
      <c r="B215" s="75" t="s">
        <v>670</v>
      </c>
      <c r="C215" s="76">
        <v>39113</v>
      </c>
      <c r="D215" s="75" t="s">
        <v>606</v>
      </c>
      <c r="E215" s="77" t="s">
        <v>51</v>
      </c>
      <c r="F215" s="75">
        <v>90</v>
      </c>
      <c r="G215" s="75">
        <v>1</v>
      </c>
      <c r="H215" s="75">
        <v>1</v>
      </c>
      <c r="I215" s="75">
        <v>5</v>
      </c>
      <c r="J215" s="75">
        <v>2</v>
      </c>
      <c r="K215" s="75">
        <v>1</v>
      </c>
      <c r="L215" s="75">
        <v>0</v>
      </c>
      <c r="M215" s="75">
        <v>0</v>
      </c>
      <c r="N215" s="75">
        <v>0</v>
      </c>
    </row>
    <row r="216" spans="1:14">
      <c r="A216" s="75" t="s">
        <v>602</v>
      </c>
      <c r="B216" s="75" t="s">
        <v>624</v>
      </c>
      <c r="C216" s="76">
        <v>39117</v>
      </c>
      <c r="D216" s="75" t="s">
        <v>606</v>
      </c>
      <c r="E216" s="77" t="s">
        <v>95</v>
      </c>
      <c r="F216" s="75">
        <v>67</v>
      </c>
      <c r="G216" s="75">
        <v>1</v>
      </c>
      <c r="H216" s="75">
        <v>1</v>
      </c>
      <c r="I216" s="75">
        <v>2</v>
      </c>
      <c r="J216" s="75">
        <v>0</v>
      </c>
      <c r="K216" s="75">
        <v>0</v>
      </c>
      <c r="L216" s="75">
        <v>1</v>
      </c>
      <c r="M216" s="75">
        <v>0</v>
      </c>
      <c r="N216" s="75">
        <v>0</v>
      </c>
    </row>
    <row r="217" spans="1:14">
      <c r="A217" s="75" t="s">
        <v>602</v>
      </c>
      <c r="B217" s="75" t="s">
        <v>669</v>
      </c>
      <c r="C217" s="76">
        <v>39130</v>
      </c>
      <c r="D217" s="75" t="s">
        <v>604</v>
      </c>
      <c r="E217" s="77" t="s">
        <v>22</v>
      </c>
      <c r="F217" s="75">
        <v>90</v>
      </c>
      <c r="G217" s="75">
        <v>0</v>
      </c>
      <c r="H217" s="75">
        <v>1</v>
      </c>
      <c r="I217" s="75">
        <v>8</v>
      </c>
      <c r="J217" s="75">
        <v>4</v>
      </c>
      <c r="K217" s="75">
        <v>1</v>
      </c>
      <c r="L217" s="75">
        <v>2</v>
      </c>
      <c r="M217" s="75">
        <v>0</v>
      </c>
      <c r="N217" s="75">
        <v>0</v>
      </c>
    </row>
    <row r="218" spans="1:14">
      <c r="A218" s="75" t="s">
        <v>602</v>
      </c>
      <c r="B218" s="75" t="s">
        <v>15</v>
      </c>
      <c r="C218" s="76">
        <v>39133</v>
      </c>
      <c r="D218" s="75" t="s">
        <v>151</v>
      </c>
      <c r="E218" s="77" t="s">
        <v>24</v>
      </c>
      <c r="F218" s="75">
        <v>66</v>
      </c>
      <c r="G218" s="75">
        <v>0</v>
      </c>
      <c r="H218" s="75">
        <v>0</v>
      </c>
      <c r="I218" s="75">
        <v>2</v>
      </c>
      <c r="J218" s="75">
        <v>1</v>
      </c>
      <c r="K218" s="75">
        <v>0</v>
      </c>
      <c r="L218" s="75">
        <v>0</v>
      </c>
      <c r="M218" s="75">
        <v>0</v>
      </c>
      <c r="N218" s="75">
        <v>0</v>
      </c>
    </row>
    <row r="219" spans="1:14">
      <c r="A219" s="75" t="s">
        <v>602</v>
      </c>
      <c r="B219" s="75" t="s">
        <v>614</v>
      </c>
      <c r="C219" s="76">
        <v>39137</v>
      </c>
      <c r="D219" s="75" t="s">
        <v>606</v>
      </c>
      <c r="E219" s="77" t="s">
        <v>38</v>
      </c>
      <c r="F219" s="75">
        <v>90</v>
      </c>
      <c r="G219" s="75">
        <v>1</v>
      </c>
      <c r="H219" s="75">
        <v>0</v>
      </c>
      <c r="I219" s="75">
        <v>5</v>
      </c>
      <c r="J219" s="75">
        <v>2</v>
      </c>
      <c r="K219" s="75">
        <v>0</v>
      </c>
      <c r="L219" s="75">
        <v>4</v>
      </c>
      <c r="M219" s="75">
        <v>0</v>
      </c>
      <c r="N219" s="75">
        <v>0</v>
      </c>
    </row>
    <row r="220" spans="1:14">
      <c r="A220" s="75" t="s">
        <v>602</v>
      </c>
      <c r="B220" s="75" t="s">
        <v>668</v>
      </c>
      <c r="C220" s="76">
        <v>39140</v>
      </c>
      <c r="D220" s="75" t="s">
        <v>604</v>
      </c>
      <c r="E220" s="77" t="s">
        <v>79</v>
      </c>
      <c r="F220" s="75">
        <f>90-88</f>
        <v>2</v>
      </c>
      <c r="G220" s="75">
        <v>0</v>
      </c>
      <c r="H220" s="75">
        <v>0</v>
      </c>
      <c r="I220" s="75">
        <v>0</v>
      </c>
      <c r="J220" s="75">
        <v>0</v>
      </c>
      <c r="K220" s="75">
        <v>0</v>
      </c>
      <c r="L220" s="75">
        <v>0</v>
      </c>
      <c r="M220" s="75">
        <v>0</v>
      </c>
      <c r="N220" s="75">
        <v>0</v>
      </c>
    </row>
    <row r="221" spans="1:14">
      <c r="A221" s="75" t="s">
        <v>602</v>
      </c>
      <c r="B221" s="75" t="s">
        <v>196</v>
      </c>
      <c r="C221" s="76">
        <v>39144</v>
      </c>
      <c r="D221" s="75" t="s">
        <v>606</v>
      </c>
      <c r="E221" s="77" t="s">
        <v>24</v>
      </c>
      <c r="F221" s="75">
        <v>90</v>
      </c>
      <c r="G221" s="75">
        <v>0</v>
      </c>
      <c r="H221" s="75">
        <v>0</v>
      </c>
      <c r="I221" s="75">
        <v>4</v>
      </c>
      <c r="J221" s="75">
        <v>1</v>
      </c>
      <c r="K221" s="75">
        <v>1</v>
      </c>
      <c r="L221" s="75">
        <v>2</v>
      </c>
      <c r="M221" s="75">
        <v>0</v>
      </c>
      <c r="N221" s="75">
        <v>0</v>
      </c>
    </row>
    <row r="222" spans="1:14">
      <c r="A222" s="75" t="s">
        <v>602</v>
      </c>
      <c r="B222" s="75" t="s">
        <v>71</v>
      </c>
      <c r="C222" s="76">
        <v>39148</v>
      </c>
      <c r="D222" s="75" t="s">
        <v>151</v>
      </c>
      <c r="E222" s="77" t="s">
        <v>31</v>
      </c>
      <c r="F222" s="75">
        <v>81</v>
      </c>
      <c r="G222" s="75">
        <v>0</v>
      </c>
      <c r="H222" s="75">
        <v>1</v>
      </c>
      <c r="I222" s="75">
        <v>1</v>
      </c>
      <c r="J222" s="75">
        <v>0</v>
      </c>
      <c r="K222" s="75">
        <v>1</v>
      </c>
      <c r="L222" s="75">
        <v>0</v>
      </c>
      <c r="M222" s="75">
        <v>1</v>
      </c>
      <c r="N222" s="75">
        <v>0</v>
      </c>
    </row>
    <row r="223" spans="1:14">
      <c r="A223" s="75" t="s">
        <v>602</v>
      </c>
      <c r="B223" s="75" t="s">
        <v>644</v>
      </c>
      <c r="C223" s="76">
        <v>39151</v>
      </c>
      <c r="D223" s="75" t="s">
        <v>604</v>
      </c>
      <c r="E223" s="77" t="s">
        <v>53</v>
      </c>
      <c r="F223" s="75">
        <v>90</v>
      </c>
      <c r="G223" s="75">
        <v>1</v>
      </c>
      <c r="H223" s="75">
        <v>0</v>
      </c>
      <c r="I223" s="75">
        <v>5</v>
      </c>
      <c r="J223" s="75">
        <v>2</v>
      </c>
      <c r="K223" s="75">
        <v>2</v>
      </c>
      <c r="L223" s="75">
        <v>3</v>
      </c>
      <c r="M223" s="75">
        <v>0</v>
      </c>
      <c r="N223" s="75">
        <v>0</v>
      </c>
    </row>
    <row r="224" spans="1:14">
      <c r="A224" s="75" t="s">
        <v>602</v>
      </c>
      <c r="B224" s="75" t="s">
        <v>637</v>
      </c>
      <c r="C224" s="76">
        <v>39158</v>
      </c>
      <c r="D224" s="75" t="s">
        <v>606</v>
      </c>
      <c r="E224" s="77" t="s">
        <v>103</v>
      </c>
      <c r="F224" s="75">
        <v>69</v>
      </c>
      <c r="G224" s="75">
        <v>0</v>
      </c>
      <c r="H224" s="75">
        <v>3</v>
      </c>
      <c r="I224" s="75">
        <v>6</v>
      </c>
      <c r="J224" s="75">
        <v>2</v>
      </c>
      <c r="K224" s="75">
        <v>1</v>
      </c>
      <c r="L224" s="75">
        <v>1</v>
      </c>
      <c r="M224" s="75">
        <v>0</v>
      </c>
      <c r="N224" s="75">
        <v>0</v>
      </c>
    </row>
    <row r="225" spans="1:14">
      <c r="A225" s="75" t="s">
        <v>602</v>
      </c>
      <c r="B225" s="75" t="s">
        <v>617</v>
      </c>
      <c r="C225" s="76">
        <v>39160</v>
      </c>
      <c r="D225" s="75" t="s">
        <v>604</v>
      </c>
      <c r="E225" s="77" t="s">
        <v>31</v>
      </c>
      <c r="F225" s="75">
        <v>90</v>
      </c>
      <c r="G225" s="75">
        <v>1</v>
      </c>
      <c r="H225" s="75">
        <v>0</v>
      </c>
      <c r="I225" s="75">
        <v>4</v>
      </c>
      <c r="J225" s="75">
        <v>2</v>
      </c>
      <c r="K225" s="75">
        <v>1</v>
      </c>
      <c r="L225" s="75">
        <v>3</v>
      </c>
      <c r="M225" s="75">
        <v>0</v>
      </c>
      <c r="N225" s="75">
        <v>0</v>
      </c>
    </row>
    <row r="226" spans="1:14">
      <c r="A226" s="75" t="s">
        <v>653</v>
      </c>
      <c r="B226" s="75" t="s">
        <v>91</v>
      </c>
      <c r="C226" s="76">
        <v>39165</v>
      </c>
      <c r="D226" s="75" t="s">
        <v>494</v>
      </c>
      <c r="E226" s="77" t="s">
        <v>51</v>
      </c>
      <c r="F226" s="75">
        <v>77</v>
      </c>
      <c r="G226" s="75">
        <v>2</v>
      </c>
      <c r="H226" s="75">
        <v>0</v>
      </c>
      <c r="I226" s="75">
        <v>6</v>
      </c>
      <c r="J226" s="75">
        <v>4</v>
      </c>
      <c r="K226" s="75">
        <v>3</v>
      </c>
      <c r="L226" s="75">
        <v>1</v>
      </c>
      <c r="M226" s="75">
        <v>1</v>
      </c>
      <c r="N226" s="75">
        <v>0</v>
      </c>
    </row>
    <row r="227" spans="1:14">
      <c r="A227" s="75" t="s">
        <v>653</v>
      </c>
      <c r="B227" s="75" t="s">
        <v>707</v>
      </c>
      <c r="C227" s="76">
        <v>39169</v>
      </c>
      <c r="D227" s="75" t="s">
        <v>494</v>
      </c>
      <c r="E227" s="77" t="s">
        <v>22</v>
      </c>
      <c r="F227" s="75">
        <v>90</v>
      </c>
      <c r="G227" s="75">
        <v>0</v>
      </c>
      <c r="H227" s="75">
        <v>0</v>
      </c>
      <c r="I227" s="75">
        <v>7</v>
      </c>
      <c r="J227" s="75">
        <v>3</v>
      </c>
      <c r="K227" s="75">
        <v>4</v>
      </c>
      <c r="L227" s="75">
        <v>6</v>
      </c>
      <c r="M227" s="75">
        <v>1</v>
      </c>
      <c r="N227" s="75">
        <v>0</v>
      </c>
    </row>
    <row r="228" spans="1:14">
      <c r="A228" s="75" t="s">
        <v>602</v>
      </c>
      <c r="B228" s="75" t="s">
        <v>628</v>
      </c>
      <c r="C228" s="76">
        <v>39172</v>
      </c>
      <c r="D228" s="75" t="s">
        <v>606</v>
      </c>
      <c r="E228" s="77" t="s">
        <v>103</v>
      </c>
      <c r="F228" s="75">
        <v>83</v>
      </c>
      <c r="G228" s="75">
        <v>0</v>
      </c>
      <c r="H228" s="75">
        <v>2</v>
      </c>
      <c r="I228" s="75">
        <v>10</v>
      </c>
      <c r="J228" s="75">
        <v>5</v>
      </c>
      <c r="K228" s="75">
        <v>0</v>
      </c>
      <c r="L228" s="75">
        <v>6</v>
      </c>
      <c r="M228" s="75">
        <v>0</v>
      </c>
      <c r="N228" s="75">
        <v>0</v>
      </c>
    </row>
    <row r="229" spans="1:14">
      <c r="A229" s="75" t="s">
        <v>602</v>
      </c>
      <c r="B229" s="75" t="s">
        <v>249</v>
      </c>
      <c r="C229" s="76">
        <v>39176</v>
      </c>
      <c r="D229" s="75" t="s">
        <v>151</v>
      </c>
      <c r="E229" s="77" t="s">
        <v>85</v>
      </c>
      <c r="F229" s="75">
        <v>90</v>
      </c>
      <c r="G229" s="75">
        <v>0</v>
      </c>
      <c r="H229" s="75">
        <v>0</v>
      </c>
      <c r="I229" s="75">
        <v>5</v>
      </c>
      <c r="J229" s="75">
        <v>2</v>
      </c>
      <c r="K229" s="75">
        <v>0</v>
      </c>
      <c r="L229" s="75">
        <v>0</v>
      </c>
      <c r="M229" s="75">
        <v>0</v>
      </c>
      <c r="N229" s="75">
        <v>0</v>
      </c>
    </row>
    <row r="230" spans="1:14">
      <c r="A230" s="75" t="s">
        <v>602</v>
      </c>
      <c r="B230" s="75" t="s">
        <v>253</v>
      </c>
      <c r="C230" s="76">
        <v>39179</v>
      </c>
      <c r="D230" s="75" t="s">
        <v>606</v>
      </c>
      <c r="E230" s="77" t="s">
        <v>85</v>
      </c>
      <c r="F230" s="75">
        <v>90</v>
      </c>
      <c r="G230" s="75">
        <v>0</v>
      </c>
      <c r="H230" s="75">
        <v>0</v>
      </c>
      <c r="I230" s="75">
        <v>6</v>
      </c>
      <c r="J230" s="75">
        <v>2</v>
      </c>
      <c r="K230" s="75">
        <v>0</v>
      </c>
      <c r="L230" s="75">
        <v>3</v>
      </c>
      <c r="M230" s="75">
        <v>0</v>
      </c>
      <c r="N230" s="75">
        <v>0</v>
      </c>
    </row>
    <row r="231" spans="1:14">
      <c r="A231" s="75" t="s">
        <v>602</v>
      </c>
      <c r="B231" s="75" t="s">
        <v>230</v>
      </c>
      <c r="C231" s="76">
        <v>39182</v>
      </c>
      <c r="D231" s="75" t="s">
        <v>151</v>
      </c>
      <c r="E231" s="77" t="s">
        <v>537</v>
      </c>
      <c r="F231" s="75">
        <v>90</v>
      </c>
      <c r="G231" s="75">
        <v>2</v>
      </c>
      <c r="H231" s="75">
        <v>1</v>
      </c>
      <c r="I231" s="75">
        <v>8</v>
      </c>
      <c r="J231" s="75">
        <v>3</v>
      </c>
      <c r="K231" s="75">
        <v>0</v>
      </c>
      <c r="L231" s="75">
        <v>0</v>
      </c>
      <c r="M231" s="75">
        <v>0</v>
      </c>
      <c r="N231" s="75">
        <v>0</v>
      </c>
    </row>
    <row r="232" spans="1:14">
      <c r="A232" s="75" t="s">
        <v>602</v>
      </c>
      <c r="B232" s="75" t="s">
        <v>667</v>
      </c>
      <c r="C232" s="76">
        <v>39186</v>
      </c>
      <c r="D232" s="75" t="s">
        <v>604</v>
      </c>
      <c r="E232" s="77" t="s">
        <v>154</v>
      </c>
      <c r="F232" s="75">
        <v>76</v>
      </c>
      <c r="G232" s="75">
        <v>1</v>
      </c>
      <c r="H232" s="75">
        <v>0</v>
      </c>
      <c r="I232" s="75">
        <v>2</v>
      </c>
      <c r="J232" s="75">
        <v>1</v>
      </c>
      <c r="K232" s="75">
        <v>1</v>
      </c>
      <c r="L232" s="75">
        <v>2</v>
      </c>
      <c r="M232" s="75">
        <v>0</v>
      </c>
      <c r="N232" s="75">
        <v>0</v>
      </c>
    </row>
    <row r="233" spans="1:14">
      <c r="A233" s="75" t="s">
        <v>602</v>
      </c>
      <c r="B233" s="75" t="s">
        <v>666</v>
      </c>
      <c r="C233" s="76">
        <v>39189</v>
      </c>
      <c r="D233" s="75" t="s">
        <v>606</v>
      </c>
      <c r="E233" s="77" t="s">
        <v>19</v>
      </c>
      <c r="F233" s="75">
        <v>90</v>
      </c>
      <c r="G233" s="75">
        <v>0</v>
      </c>
      <c r="H233" s="75">
        <v>1</v>
      </c>
      <c r="I233" s="75">
        <v>7</v>
      </c>
      <c r="J233" s="75">
        <v>3</v>
      </c>
      <c r="K233" s="75">
        <v>2</v>
      </c>
      <c r="L233" s="75">
        <v>5</v>
      </c>
      <c r="M233" s="75">
        <v>1</v>
      </c>
      <c r="N233" s="75">
        <v>0</v>
      </c>
    </row>
    <row r="234" spans="1:14">
      <c r="A234" s="75" t="s">
        <v>602</v>
      </c>
      <c r="B234" s="75" t="s">
        <v>617</v>
      </c>
      <c r="C234" s="76">
        <v>39193</v>
      </c>
      <c r="D234" s="75" t="s">
        <v>606</v>
      </c>
      <c r="E234" s="77" t="s">
        <v>22</v>
      </c>
      <c r="F234" s="75">
        <v>90</v>
      </c>
      <c r="G234" s="75">
        <v>0</v>
      </c>
      <c r="H234" s="75">
        <v>0</v>
      </c>
      <c r="I234" s="75">
        <v>6</v>
      </c>
      <c r="J234" s="75">
        <v>2</v>
      </c>
      <c r="K234" s="75">
        <v>0</v>
      </c>
      <c r="L234" s="75">
        <v>4</v>
      </c>
      <c r="M234" s="75">
        <v>0</v>
      </c>
      <c r="N234" s="75">
        <v>0</v>
      </c>
    </row>
    <row r="235" spans="1:14">
      <c r="A235" s="75" t="s">
        <v>602</v>
      </c>
      <c r="B235" s="75" t="s">
        <v>162</v>
      </c>
      <c r="C235" s="76">
        <v>39196</v>
      </c>
      <c r="D235" s="75" t="s">
        <v>151</v>
      </c>
      <c r="E235" s="77" t="s">
        <v>115</v>
      </c>
      <c r="F235" s="75">
        <v>90</v>
      </c>
      <c r="G235" s="75">
        <v>1</v>
      </c>
      <c r="H235" s="75">
        <v>0</v>
      </c>
      <c r="I235" s="75">
        <v>8</v>
      </c>
      <c r="J235" s="75">
        <v>3</v>
      </c>
      <c r="K235" s="75">
        <v>0</v>
      </c>
      <c r="L235" s="75">
        <v>0</v>
      </c>
      <c r="M235" s="75">
        <v>0</v>
      </c>
      <c r="N235" s="75">
        <v>0</v>
      </c>
    </row>
    <row r="236" spans="1:14">
      <c r="A236" s="75" t="s">
        <v>602</v>
      </c>
      <c r="B236" s="75" t="s">
        <v>618</v>
      </c>
      <c r="C236" s="76">
        <v>39200</v>
      </c>
      <c r="D236" s="75" t="s">
        <v>606</v>
      </c>
      <c r="E236" s="77" t="s">
        <v>382</v>
      </c>
      <c r="F236" s="75">
        <f>90-62</f>
        <v>28</v>
      </c>
      <c r="G236" s="75">
        <v>0</v>
      </c>
      <c r="H236" s="75">
        <v>0</v>
      </c>
      <c r="I236" s="75">
        <v>5</v>
      </c>
      <c r="J236" s="75">
        <v>3</v>
      </c>
      <c r="K236" s="75">
        <v>0</v>
      </c>
      <c r="L236" s="75">
        <v>0</v>
      </c>
      <c r="M236" s="75">
        <v>0</v>
      </c>
      <c r="N236" s="75">
        <v>0</v>
      </c>
    </row>
    <row r="237" spans="1:14">
      <c r="A237" s="75" t="s">
        <v>602</v>
      </c>
      <c r="B237" s="75" t="s">
        <v>163</v>
      </c>
      <c r="C237" s="76">
        <v>39204</v>
      </c>
      <c r="D237" s="75" t="s">
        <v>151</v>
      </c>
      <c r="E237" s="77" t="s">
        <v>29</v>
      </c>
      <c r="F237" s="75">
        <v>90</v>
      </c>
      <c r="G237" s="75">
        <v>0</v>
      </c>
      <c r="H237" s="75">
        <v>0</v>
      </c>
      <c r="I237" s="75">
        <v>6</v>
      </c>
      <c r="J237" s="75">
        <v>1</v>
      </c>
      <c r="K237" s="75">
        <v>1</v>
      </c>
      <c r="L237" s="75">
        <v>0</v>
      </c>
      <c r="M237" s="75">
        <v>1</v>
      </c>
      <c r="N237" s="75">
        <v>0</v>
      </c>
    </row>
    <row r="238" spans="1:14">
      <c r="A238" s="75" t="s">
        <v>602</v>
      </c>
      <c r="B238" s="75" t="s">
        <v>611</v>
      </c>
      <c r="C238" s="76">
        <v>39207</v>
      </c>
      <c r="D238" s="75" t="s">
        <v>606</v>
      </c>
      <c r="E238" s="77" t="s">
        <v>24</v>
      </c>
      <c r="F238" s="75">
        <v>90</v>
      </c>
      <c r="G238" s="75">
        <v>1</v>
      </c>
      <c r="H238" s="75">
        <v>0</v>
      </c>
      <c r="I238" s="75">
        <v>1</v>
      </c>
      <c r="J238" s="75">
        <v>1</v>
      </c>
      <c r="K238" s="75">
        <v>1</v>
      </c>
      <c r="L238" s="75">
        <v>4</v>
      </c>
      <c r="M238" s="75">
        <v>0</v>
      </c>
      <c r="N238" s="75">
        <v>0</v>
      </c>
    </row>
    <row r="239" spans="1:14">
      <c r="A239" s="75" t="s">
        <v>602</v>
      </c>
      <c r="B239" s="75" t="s">
        <v>658</v>
      </c>
      <c r="C239" s="76">
        <v>39215</v>
      </c>
      <c r="D239" s="75" t="s">
        <v>606</v>
      </c>
      <c r="E239" s="77" t="s">
        <v>64</v>
      </c>
      <c r="F239" s="75">
        <f>90-57</f>
        <v>33</v>
      </c>
      <c r="G239" s="75">
        <v>0</v>
      </c>
      <c r="H239" s="75">
        <v>0</v>
      </c>
      <c r="I239" s="75">
        <v>7</v>
      </c>
      <c r="J239" s="75">
        <v>6</v>
      </c>
      <c r="K239" s="75">
        <v>0</v>
      </c>
      <c r="L239" s="75">
        <v>1</v>
      </c>
      <c r="M239" s="75">
        <v>0</v>
      </c>
      <c r="N239" s="75">
        <v>0</v>
      </c>
    </row>
    <row r="240" spans="1:14">
      <c r="A240" s="75" t="s">
        <v>602</v>
      </c>
      <c r="B240" s="75" t="s">
        <v>150</v>
      </c>
      <c r="C240" s="76">
        <v>39221</v>
      </c>
      <c r="D240" s="75" t="s">
        <v>604</v>
      </c>
      <c r="E240" s="77" t="s">
        <v>17</v>
      </c>
      <c r="F240" s="75">
        <v>90</v>
      </c>
      <c r="G240" s="75">
        <v>0</v>
      </c>
      <c r="H240" s="75">
        <v>0</v>
      </c>
      <c r="I240" s="75">
        <v>4</v>
      </c>
      <c r="J240" s="75">
        <v>1</v>
      </c>
      <c r="K240" s="75">
        <v>1</v>
      </c>
      <c r="L240" s="75">
        <v>3</v>
      </c>
      <c r="M240" s="75">
        <v>0</v>
      </c>
      <c r="N240" s="75">
        <v>0</v>
      </c>
    </row>
    <row r="241" spans="1:14">
      <c r="A241" s="75" t="s">
        <v>602</v>
      </c>
      <c r="B241" s="75" t="s">
        <v>669</v>
      </c>
      <c r="C241" s="76">
        <v>39306</v>
      </c>
      <c r="D241" s="75" t="s">
        <v>606</v>
      </c>
      <c r="E241" s="77" t="s">
        <v>33</v>
      </c>
      <c r="F241" s="75">
        <v>90</v>
      </c>
      <c r="G241" s="75">
        <v>0</v>
      </c>
      <c r="H241" s="75">
        <v>0</v>
      </c>
      <c r="I241" s="75">
        <v>7</v>
      </c>
      <c r="J241" s="75">
        <v>3</v>
      </c>
      <c r="K241" s="75">
        <v>0</v>
      </c>
      <c r="L241" s="75">
        <v>2</v>
      </c>
      <c r="M241" s="75">
        <v>0</v>
      </c>
      <c r="N241" s="75">
        <v>0</v>
      </c>
    </row>
    <row r="242" spans="1:14">
      <c r="A242" s="75" t="s">
        <v>602</v>
      </c>
      <c r="B242" s="75" t="s">
        <v>253</v>
      </c>
      <c r="C242" s="76">
        <v>39309</v>
      </c>
      <c r="D242" s="75" t="s">
        <v>606</v>
      </c>
      <c r="E242" s="77" t="s">
        <v>22</v>
      </c>
      <c r="F242" s="75">
        <v>90</v>
      </c>
      <c r="G242" s="75">
        <v>0</v>
      </c>
      <c r="H242" s="75">
        <v>0</v>
      </c>
      <c r="I242" s="75">
        <v>6</v>
      </c>
      <c r="J242" s="75">
        <v>4</v>
      </c>
      <c r="K242" s="75">
        <v>0</v>
      </c>
      <c r="L242" s="75">
        <v>3</v>
      </c>
      <c r="M242" s="75">
        <v>0</v>
      </c>
      <c r="N242" s="75">
        <v>1</v>
      </c>
    </row>
    <row r="243" spans="1:14">
      <c r="A243" s="75" t="s">
        <v>653</v>
      </c>
      <c r="B243" s="75" t="s">
        <v>496</v>
      </c>
      <c r="C243" s="76">
        <v>39316</v>
      </c>
      <c r="D243" s="75" t="s">
        <v>494</v>
      </c>
      <c r="E243" s="77" t="s">
        <v>22</v>
      </c>
      <c r="F243" s="75">
        <v>90</v>
      </c>
      <c r="G243" s="75">
        <v>1</v>
      </c>
      <c r="H243" s="75">
        <v>0</v>
      </c>
      <c r="I243" s="75">
        <v>4</v>
      </c>
      <c r="J243" s="75">
        <v>2</v>
      </c>
      <c r="K243" s="75">
        <v>1</v>
      </c>
      <c r="L243" s="75">
        <v>4</v>
      </c>
      <c r="M243" s="75">
        <v>0</v>
      </c>
      <c r="N243" s="75">
        <v>0</v>
      </c>
    </row>
    <row r="244" spans="1:14">
      <c r="A244" s="75" t="s">
        <v>653</v>
      </c>
      <c r="B244" s="75" t="s">
        <v>706</v>
      </c>
      <c r="C244" s="76">
        <v>39333</v>
      </c>
      <c r="D244" s="75" t="s">
        <v>494</v>
      </c>
      <c r="E244" s="77" t="s">
        <v>53</v>
      </c>
      <c r="F244" s="75">
        <v>90</v>
      </c>
      <c r="G244" s="75">
        <v>1</v>
      </c>
      <c r="H244" s="75">
        <v>0</v>
      </c>
      <c r="I244" s="75">
        <v>8</v>
      </c>
      <c r="J244" s="75">
        <v>2</v>
      </c>
      <c r="K244" s="75">
        <v>2</v>
      </c>
      <c r="L244" s="75">
        <v>4</v>
      </c>
      <c r="M244" s="75">
        <v>0</v>
      </c>
      <c r="N244" s="75">
        <v>0</v>
      </c>
    </row>
    <row r="245" spans="1:14">
      <c r="A245" s="75" t="s">
        <v>653</v>
      </c>
      <c r="B245" s="75" t="s">
        <v>705</v>
      </c>
      <c r="C245" s="76">
        <v>39337</v>
      </c>
      <c r="D245" s="75" t="s">
        <v>494</v>
      </c>
      <c r="E245" s="77" t="s">
        <v>22</v>
      </c>
      <c r="F245" s="75">
        <v>90</v>
      </c>
      <c r="G245" s="75">
        <v>0</v>
      </c>
      <c r="H245" s="75">
        <v>0</v>
      </c>
      <c r="I245" s="75">
        <v>5</v>
      </c>
      <c r="J245" s="75">
        <v>0</v>
      </c>
      <c r="K245" s="75">
        <v>3</v>
      </c>
      <c r="L245" s="75">
        <v>5</v>
      </c>
      <c r="M245" s="75">
        <v>0</v>
      </c>
      <c r="N245" s="75">
        <v>0</v>
      </c>
    </row>
    <row r="246" spans="1:14">
      <c r="A246" s="75" t="s">
        <v>602</v>
      </c>
      <c r="B246" s="75" t="s">
        <v>618</v>
      </c>
      <c r="C246" s="76">
        <v>39340</v>
      </c>
      <c r="D246" s="75" t="s">
        <v>606</v>
      </c>
      <c r="E246" s="77" t="s">
        <v>24</v>
      </c>
      <c r="F246" s="75">
        <v>90</v>
      </c>
      <c r="G246" s="75">
        <v>0</v>
      </c>
      <c r="H246" s="75">
        <v>0</v>
      </c>
      <c r="I246" s="75">
        <v>9</v>
      </c>
      <c r="J246" s="75">
        <v>5</v>
      </c>
      <c r="K246" s="75">
        <v>0</v>
      </c>
      <c r="L246" s="75">
        <v>5</v>
      </c>
      <c r="M246" s="75">
        <v>1</v>
      </c>
      <c r="N246" s="75">
        <v>0</v>
      </c>
    </row>
    <row r="247" spans="1:14">
      <c r="A247" s="75" t="s">
        <v>602</v>
      </c>
      <c r="B247" s="75" t="s">
        <v>529</v>
      </c>
      <c r="C247" s="76">
        <v>39344</v>
      </c>
      <c r="D247" s="75" t="s">
        <v>151</v>
      </c>
      <c r="E247" s="77" t="s">
        <v>24</v>
      </c>
      <c r="F247" s="75">
        <v>90</v>
      </c>
      <c r="G247" s="75">
        <v>1</v>
      </c>
      <c r="H247" s="75">
        <v>0</v>
      </c>
      <c r="I247" s="75">
        <v>4</v>
      </c>
      <c r="J247" s="75">
        <v>2</v>
      </c>
      <c r="K247" s="75">
        <v>0</v>
      </c>
      <c r="L247" s="75">
        <v>3</v>
      </c>
      <c r="M247" s="75">
        <v>0</v>
      </c>
      <c r="N247" s="75">
        <v>0</v>
      </c>
    </row>
    <row r="248" spans="1:14">
      <c r="A248" s="75" t="s">
        <v>602</v>
      </c>
      <c r="B248" s="75" t="s">
        <v>153</v>
      </c>
      <c r="C248" s="76">
        <v>39348</v>
      </c>
      <c r="D248" s="75" t="s">
        <v>606</v>
      </c>
      <c r="E248" s="77" t="s">
        <v>19</v>
      </c>
      <c r="F248" s="75">
        <v>90</v>
      </c>
      <c r="G248" s="75">
        <v>0</v>
      </c>
      <c r="H248" s="75">
        <v>0</v>
      </c>
      <c r="I248" s="75">
        <v>4</v>
      </c>
      <c r="J248" s="75">
        <v>2</v>
      </c>
      <c r="K248" s="75">
        <v>0</v>
      </c>
      <c r="L248" s="75">
        <v>2</v>
      </c>
      <c r="M248" s="75">
        <v>0</v>
      </c>
      <c r="N248" s="75">
        <v>0</v>
      </c>
    </row>
    <row r="249" spans="1:14">
      <c r="A249" s="75" t="s">
        <v>602</v>
      </c>
      <c r="B249" s="75" t="s">
        <v>609</v>
      </c>
      <c r="C249" s="76">
        <v>39354</v>
      </c>
      <c r="D249" s="75" t="s">
        <v>606</v>
      </c>
      <c r="E249" s="77" t="s">
        <v>24</v>
      </c>
      <c r="F249" s="75">
        <v>90</v>
      </c>
      <c r="G249" s="75">
        <v>1</v>
      </c>
      <c r="H249" s="75">
        <v>0</v>
      </c>
      <c r="I249" s="75">
        <v>5</v>
      </c>
      <c r="J249" s="75">
        <v>2</v>
      </c>
      <c r="K249" s="75">
        <v>0</v>
      </c>
      <c r="L249" s="75">
        <v>4</v>
      </c>
      <c r="M249" s="75">
        <v>0</v>
      </c>
      <c r="N249" s="75">
        <v>0</v>
      </c>
    </row>
    <row r="250" spans="1:14">
      <c r="A250" s="75" t="s">
        <v>602</v>
      </c>
      <c r="B250" s="75" t="s">
        <v>230</v>
      </c>
      <c r="C250" s="76">
        <v>39357</v>
      </c>
      <c r="D250" s="75" t="s">
        <v>151</v>
      </c>
      <c r="E250" s="77" t="s">
        <v>31</v>
      </c>
      <c r="F250" s="75">
        <v>90</v>
      </c>
      <c r="G250" s="75">
        <v>0</v>
      </c>
      <c r="H250" s="75">
        <v>0</v>
      </c>
      <c r="I250" s="75">
        <v>3</v>
      </c>
      <c r="J250" s="75">
        <v>1</v>
      </c>
      <c r="K250" s="75">
        <v>1</v>
      </c>
      <c r="L250" s="75">
        <v>3</v>
      </c>
      <c r="M250" s="75">
        <v>0</v>
      </c>
      <c r="N250" s="75">
        <v>0</v>
      </c>
    </row>
    <row r="251" spans="1:14">
      <c r="A251" s="75" t="s">
        <v>602</v>
      </c>
      <c r="B251" s="75" t="s">
        <v>660</v>
      </c>
      <c r="C251" s="76">
        <v>39361</v>
      </c>
      <c r="D251" s="75" t="s">
        <v>606</v>
      </c>
      <c r="E251" s="77" t="s">
        <v>51</v>
      </c>
      <c r="F251" s="75">
        <v>90</v>
      </c>
      <c r="G251" s="75">
        <v>2</v>
      </c>
      <c r="H251" s="75">
        <v>0</v>
      </c>
      <c r="I251" s="75">
        <v>7</v>
      </c>
      <c r="J251" s="75">
        <v>5</v>
      </c>
      <c r="K251" s="75">
        <v>1</v>
      </c>
      <c r="L251" s="75">
        <v>1</v>
      </c>
      <c r="M251" s="75">
        <v>0</v>
      </c>
      <c r="N251" s="75">
        <v>0</v>
      </c>
    </row>
    <row r="252" spans="1:14">
      <c r="A252" s="75" t="s">
        <v>653</v>
      </c>
      <c r="B252" s="75" t="s">
        <v>704</v>
      </c>
      <c r="C252" s="76">
        <v>39368</v>
      </c>
      <c r="D252" s="75" t="s">
        <v>494</v>
      </c>
      <c r="E252" s="77" t="s">
        <v>82</v>
      </c>
      <c r="F252" s="75">
        <v>90</v>
      </c>
      <c r="G252" s="75">
        <v>0</v>
      </c>
      <c r="H252" s="75">
        <v>0</v>
      </c>
      <c r="I252" s="75">
        <v>4</v>
      </c>
      <c r="J252" s="75">
        <v>3</v>
      </c>
      <c r="K252" s="75">
        <v>0</v>
      </c>
      <c r="L252" s="75">
        <v>3</v>
      </c>
      <c r="M252" s="75">
        <v>0</v>
      </c>
      <c r="N252" s="75">
        <v>0</v>
      </c>
    </row>
    <row r="253" spans="1:14">
      <c r="A253" s="75" t="s">
        <v>653</v>
      </c>
      <c r="B253" s="75" t="s">
        <v>703</v>
      </c>
      <c r="C253" s="76">
        <v>39372</v>
      </c>
      <c r="D253" s="75" t="s">
        <v>494</v>
      </c>
      <c r="E253" s="77" t="s">
        <v>38</v>
      </c>
      <c r="F253" s="75">
        <v>90</v>
      </c>
      <c r="G253" s="75">
        <v>1</v>
      </c>
      <c r="H253" s="75">
        <v>0</v>
      </c>
      <c r="I253" s="75">
        <v>4</v>
      </c>
      <c r="J253" s="75">
        <v>1</v>
      </c>
      <c r="K253" s="75">
        <v>1</v>
      </c>
      <c r="L253" s="75">
        <v>5</v>
      </c>
      <c r="M253" s="75">
        <v>0</v>
      </c>
      <c r="N253" s="75">
        <v>0</v>
      </c>
    </row>
    <row r="254" spans="1:14">
      <c r="A254" s="75" t="s">
        <v>602</v>
      </c>
      <c r="B254" s="75" t="s">
        <v>605</v>
      </c>
      <c r="C254" s="76">
        <v>39375</v>
      </c>
      <c r="D254" s="75" t="s">
        <v>606</v>
      </c>
      <c r="E254" s="77" t="s">
        <v>154</v>
      </c>
      <c r="F254" s="75">
        <f>90-76</f>
        <v>14</v>
      </c>
      <c r="G254" s="75">
        <v>0</v>
      </c>
      <c r="H254" s="75">
        <v>0</v>
      </c>
      <c r="I254" s="75">
        <v>2</v>
      </c>
      <c r="J254" s="75">
        <v>2</v>
      </c>
      <c r="K254" s="75">
        <v>0</v>
      </c>
      <c r="L254" s="75">
        <v>0</v>
      </c>
      <c r="M254" s="75">
        <v>0</v>
      </c>
      <c r="N254" s="75">
        <v>0</v>
      </c>
    </row>
    <row r="255" spans="1:14">
      <c r="A255" s="75" t="s">
        <v>602</v>
      </c>
      <c r="B255" s="75" t="s">
        <v>481</v>
      </c>
      <c r="C255" s="76">
        <v>39378</v>
      </c>
      <c r="D255" s="75" t="s">
        <v>151</v>
      </c>
      <c r="E255" s="77" t="s">
        <v>382</v>
      </c>
      <c r="F255" s="75">
        <v>90</v>
      </c>
      <c r="G255" s="75">
        <v>2</v>
      </c>
      <c r="H255" s="75">
        <v>0</v>
      </c>
      <c r="I255" s="75">
        <v>5</v>
      </c>
      <c r="J255" s="75">
        <v>4</v>
      </c>
      <c r="K255" s="75">
        <v>2</v>
      </c>
      <c r="L255" s="75">
        <v>3</v>
      </c>
      <c r="M255" s="75">
        <v>0</v>
      </c>
      <c r="N255" s="75">
        <v>0</v>
      </c>
    </row>
    <row r="256" spans="1:14">
      <c r="A256" s="75" t="s">
        <v>602</v>
      </c>
      <c r="B256" s="75" t="s">
        <v>617</v>
      </c>
      <c r="C256" s="76">
        <v>39382</v>
      </c>
      <c r="D256" s="75" t="s">
        <v>606</v>
      </c>
      <c r="E256" s="77" t="s">
        <v>103</v>
      </c>
      <c r="F256" s="75">
        <v>90</v>
      </c>
      <c r="G256" s="75">
        <v>0</v>
      </c>
      <c r="H256" s="75">
        <v>0</v>
      </c>
      <c r="I256" s="75">
        <v>9</v>
      </c>
      <c r="J256" s="75">
        <v>6</v>
      </c>
      <c r="K256" s="75">
        <v>2</v>
      </c>
      <c r="L256" s="75">
        <v>2</v>
      </c>
      <c r="M256" s="75">
        <v>0</v>
      </c>
      <c r="N256" s="75">
        <v>0</v>
      </c>
    </row>
    <row r="257" spans="1:14">
      <c r="A257" s="75" t="s">
        <v>602</v>
      </c>
      <c r="B257" s="75" t="s">
        <v>502</v>
      </c>
      <c r="C257" s="76">
        <v>39389</v>
      </c>
      <c r="D257" s="75" t="s">
        <v>606</v>
      </c>
      <c r="E257" s="77" t="s">
        <v>53</v>
      </c>
      <c r="F257" s="75">
        <v>90</v>
      </c>
      <c r="G257" s="75">
        <v>1</v>
      </c>
      <c r="H257" s="75">
        <v>0</v>
      </c>
      <c r="I257" s="75">
        <v>1</v>
      </c>
      <c r="J257" s="75">
        <v>1</v>
      </c>
      <c r="K257" s="75">
        <v>1</v>
      </c>
      <c r="L257" s="75">
        <v>3</v>
      </c>
      <c r="M257" s="75">
        <v>0</v>
      </c>
      <c r="N257" s="75">
        <v>0</v>
      </c>
    </row>
    <row r="258" spans="1:14">
      <c r="A258" s="75" t="s">
        <v>602</v>
      </c>
      <c r="B258" s="75" t="s">
        <v>482</v>
      </c>
      <c r="C258" s="76">
        <v>39393</v>
      </c>
      <c r="D258" s="75" t="s">
        <v>151</v>
      </c>
      <c r="E258" s="77" t="s">
        <v>51</v>
      </c>
      <c r="F258" s="75">
        <v>90</v>
      </c>
      <c r="G258" s="75">
        <v>1</v>
      </c>
      <c r="H258" s="75">
        <v>0</v>
      </c>
      <c r="I258" s="75">
        <v>8</v>
      </c>
      <c r="J258" s="75">
        <v>1</v>
      </c>
      <c r="K258" s="75">
        <v>1</v>
      </c>
      <c r="L258" s="75">
        <v>3</v>
      </c>
      <c r="M258" s="75">
        <v>0</v>
      </c>
      <c r="N258" s="75">
        <v>0</v>
      </c>
    </row>
    <row r="259" spans="1:14">
      <c r="A259" s="75" t="s">
        <v>602</v>
      </c>
      <c r="B259" s="75" t="s">
        <v>628</v>
      </c>
      <c r="C259" s="76">
        <v>39397</v>
      </c>
      <c r="D259" s="75" t="s">
        <v>606</v>
      </c>
      <c r="E259" s="77" t="s">
        <v>19</v>
      </c>
      <c r="F259" s="75">
        <v>90</v>
      </c>
      <c r="G259" s="75">
        <v>2</v>
      </c>
      <c r="H259" s="75">
        <v>0</v>
      </c>
      <c r="I259" s="75">
        <v>9</v>
      </c>
      <c r="J259" s="75">
        <v>6</v>
      </c>
      <c r="K259" s="75">
        <v>0</v>
      </c>
      <c r="L259" s="75">
        <v>2</v>
      </c>
      <c r="M259" s="75">
        <v>1</v>
      </c>
      <c r="N259" s="75">
        <v>0</v>
      </c>
    </row>
    <row r="260" spans="1:14">
      <c r="A260" s="75" t="s">
        <v>653</v>
      </c>
      <c r="B260" s="75" t="s">
        <v>498</v>
      </c>
      <c r="C260" s="76">
        <v>39403</v>
      </c>
      <c r="D260" s="75" t="s">
        <v>494</v>
      </c>
      <c r="E260" s="77" t="s">
        <v>31</v>
      </c>
      <c r="F260" s="75">
        <v>90</v>
      </c>
      <c r="G260" s="75">
        <v>0</v>
      </c>
      <c r="H260" s="75">
        <v>0</v>
      </c>
      <c r="I260" s="75">
        <v>7</v>
      </c>
      <c r="J260" s="75">
        <v>4</v>
      </c>
      <c r="K260" s="75">
        <v>0</v>
      </c>
      <c r="L260" s="75">
        <v>7</v>
      </c>
      <c r="M260" s="75">
        <v>0</v>
      </c>
      <c r="N260" s="75">
        <v>0</v>
      </c>
    </row>
    <row r="261" spans="1:14">
      <c r="A261" s="75" t="s">
        <v>653</v>
      </c>
      <c r="B261" s="75" t="s">
        <v>702</v>
      </c>
      <c r="C261" s="76">
        <v>39407</v>
      </c>
      <c r="D261" s="75" t="s">
        <v>494</v>
      </c>
      <c r="E261" s="77" t="s">
        <v>33</v>
      </c>
      <c r="F261" s="75">
        <v>90</v>
      </c>
      <c r="G261" s="75">
        <v>0</v>
      </c>
      <c r="H261" s="75">
        <v>0</v>
      </c>
      <c r="I261" s="75">
        <v>7</v>
      </c>
      <c r="J261" s="75">
        <v>2</v>
      </c>
      <c r="K261" s="75">
        <v>0</v>
      </c>
      <c r="L261" s="75">
        <v>5</v>
      </c>
      <c r="M261" s="75">
        <v>0</v>
      </c>
      <c r="N261" s="75">
        <v>0</v>
      </c>
    </row>
    <row r="262" spans="1:14">
      <c r="A262" s="75" t="s">
        <v>602</v>
      </c>
      <c r="B262" s="75" t="s">
        <v>536</v>
      </c>
      <c r="C262" s="76">
        <v>39413</v>
      </c>
      <c r="D262" s="75" t="s">
        <v>151</v>
      </c>
      <c r="E262" s="77" t="s">
        <v>63</v>
      </c>
      <c r="F262" s="75">
        <v>90</v>
      </c>
      <c r="G262" s="75">
        <v>1</v>
      </c>
      <c r="H262" s="75">
        <v>1</v>
      </c>
      <c r="I262" s="75">
        <v>9</v>
      </c>
      <c r="J262" s="75">
        <v>3</v>
      </c>
      <c r="K262" s="75">
        <v>1</v>
      </c>
      <c r="L262" s="75">
        <v>3</v>
      </c>
      <c r="M262" s="75">
        <v>1</v>
      </c>
      <c r="N262" s="75">
        <v>0</v>
      </c>
    </row>
    <row r="263" spans="1:14">
      <c r="A263" s="75" t="s">
        <v>602</v>
      </c>
      <c r="B263" s="75" t="s">
        <v>613</v>
      </c>
      <c r="C263" s="76">
        <v>39419</v>
      </c>
      <c r="D263" s="75" t="s">
        <v>606</v>
      </c>
      <c r="E263" s="77" t="s">
        <v>19</v>
      </c>
      <c r="F263" s="75">
        <v>90</v>
      </c>
      <c r="G263" s="75">
        <v>2</v>
      </c>
      <c r="H263" s="75">
        <v>0</v>
      </c>
      <c r="I263" s="75">
        <v>3</v>
      </c>
      <c r="J263" s="75">
        <v>3</v>
      </c>
      <c r="K263" s="75">
        <v>0</v>
      </c>
      <c r="L263" s="75">
        <v>2</v>
      </c>
      <c r="M263" s="75">
        <v>1</v>
      </c>
      <c r="N263" s="75">
        <v>0</v>
      </c>
    </row>
    <row r="264" spans="1:14">
      <c r="A264" s="75" t="s">
        <v>602</v>
      </c>
      <c r="B264" s="75" t="s">
        <v>687</v>
      </c>
      <c r="C264" s="76">
        <v>39424</v>
      </c>
      <c r="D264" s="75" t="s">
        <v>606</v>
      </c>
      <c r="E264" s="77" t="s">
        <v>103</v>
      </c>
      <c r="F264" s="75">
        <v>90</v>
      </c>
      <c r="G264" s="75">
        <v>1</v>
      </c>
      <c r="H264" s="75">
        <v>1</v>
      </c>
      <c r="I264" s="75">
        <v>6</v>
      </c>
      <c r="J264" s="75">
        <v>2</v>
      </c>
      <c r="K264" s="75">
        <v>1</v>
      </c>
      <c r="L264" s="75">
        <v>3</v>
      </c>
      <c r="M264" s="75">
        <v>0</v>
      </c>
      <c r="N264" s="75">
        <v>0</v>
      </c>
    </row>
    <row r="265" spans="1:14">
      <c r="A265" s="75" t="s">
        <v>602</v>
      </c>
      <c r="B265" s="75" t="s">
        <v>196</v>
      </c>
      <c r="C265" s="76">
        <v>39432</v>
      </c>
      <c r="D265" s="75" t="s">
        <v>606</v>
      </c>
      <c r="E265" s="77" t="s">
        <v>24</v>
      </c>
      <c r="F265" s="75">
        <v>90</v>
      </c>
      <c r="G265" s="75">
        <v>0</v>
      </c>
      <c r="H265" s="75">
        <v>0</v>
      </c>
      <c r="I265" s="75">
        <v>1</v>
      </c>
      <c r="J265" s="75">
        <v>1</v>
      </c>
      <c r="K265" s="75">
        <v>1</v>
      </c>
      <c r="L265" s="75">
        <v>1</v>
      </c>
      <c r="M265" s="75">
        <v>0</v>
      </c>
      <c r="N265" s="75">
        <v>0</v>
      </c>
    </row>
    <row r="266" spans="1:14">
      <c r="A266" s="75" t="s">
        <v>602</v>
      </c>
      <c r="B266" s="75" t="s">
        <v>623</v>
      </c>
      <c r="C266" s="76">
        <v>39439</v>
      </c>
      <c r="D266" s="75" t="s">
        <v>606</v>
      </c>
      <c r="E266" s="77" t="s">
        <v>63</v>
      </c>
      <c r="F266" s="75">
        <v>90</v>
      </c>
      <c r="G266" s="75">
        <v>2</v>
      </c>
      <c r="H266" s="75">
        <v>0</v>
      </c>
      <c r="I266" s="75">
        <v>6</v>
      </c>
      <c r="J266" s="75">
        <v>3</v>
      </c>
      <c r="K266" s="75">
        <v>0</v>
      </c>
      <c r="L266" s="75">
        <v>1</v>
      </c>
      <c r="M266" s="75">
        <v>0</v>
      </c>
      <c r="N266" s="75">
        <v>0</v>
      </c>
    </row>
    <row r="267" spans="1:14">
      <c r="A267" s="75" t="s">
        <v>602</v>
      </c>
      <c r="B267" s="75" t="s">
        <v>663</v>
      </c>
      <c r="C267" s="76">
        <v>39442</v>
      </c>
      <c r="D267" s="75" t="s">
        <v>606</v>
      </c>
      <c r="E267" s="77" t="s">
        <v>95</v>
      </c>
      <c r="F267" s="75">
        <v>56</v>
      </c>
      <c r="G267" s="75">
        <v>1</v>
      </c>
      <c r="H267" s="75">
        <v>0</v>
      </c>
      <c r="I267" s="75">
        <v>6</v>
      </c>
      <c r="J267" s="75">
        <v>3</v>
      </c>
      <c r="K267" s="75">
        <v>1</v>
      </c>
      <c r="L267" s="75">
        <v>1</v>
      </c>
      <c r="M267" s="75">
        <v>0</v>
      </c>
      <c r="N267" s="75">
        <v>0</v>
      </c>
    </row>
    <row r="268" spans="1:14">
      <c r="A268" s="75" t="s">
        <v>602</v>
      </c>
      <c r="B268" s="75" t="s">
        <v>662</v>
      </c>
      <c r="C268" s="76">
        <v>39445</v>
      </c>
      <c r="D268" s="75" t="s">
        <v>606</v>
      </c>
      <c r="E268" s="77" t="s">
        <v>85</v>
      </c>
      <c r="F268" s="75">
        <v>90</v>
      </c>
      <c r="G268" s="75">
        <v>1</v>
      </c>
      <c r="H268" s="75">
        <v>0</v>
      </c>
      <c r="I268" s="75">
        <v>3</v>
      </c>
      <c r="J268" s="75">
        <v>1</v>
      </c>
      <c r="K268" s="75">
        <v>2</v>
      </c>
      <c r="L268" s="75">
        <v>2</v>
      </c>
      <c r="M268" s="75">
        <v>0</v>
      </c>
      <c r="N268" s="75">
        <v>0</v>
      </c>
    </row>
    <row r="269" spans="1:14">
      <c r="A269" s="75" t="s">
        <v>602</v>
      </c>
      <c r="B269" s="75" t="s">
        <v>631</v>
      </c>
      <c r="C269" s="76">
        <v>39448</v>
      </c>
      <c r="D269" s="75" t="s">
        <v>606</v>
      </c>
      <c r="E269" s="77" t="s">
        <v>31</v>
      </c>
      <c r="F269" s="75">
        <v>90</v>
      </c>
      <c r="G269" s="75">
        <v>0</v>
      </c>
      <c r="H269" s="75">
        <v>1</v>
      </c>
      <c r="I269" s="75">
        <v>9</v>
      </c>
      <c r="J269" s="75">
        <v>7</v>
      </c>
      <c r="K269" s="75">
        <v>0</v>
      </c>
      <c r="L269" s="75">
        <v>1</v>
      </c>
      <c r="M269" s="75">
        <v>0</v>
      </c>
      <c r="N269" s="75">
        <v>0</v>
      </c>
    </row>
    <row r="270" spans="1:14">
      <c r="A270" s="75" t="s">
        <v>602</v>
      </c>
      <c r="B270" s="75" t="s">
        <v>605</v>
      </c>
      <c r="C270" s="76">
        <v>39452</v>
      </c>
      <c r="D270" s="75" t="s">
        <v>604</v>
      </c>
      <c r="E270" s="77" t="s">
        <v>82</v>
      </c>
      <c r="F270" s="75">
        <v>90</v>
      </c>
      <c r="G270" s="75">
        <v>1</v>
      </c>
      <c r="H270" s="75">
        <v>0</v>
      </c>
      <c r="I270" s="75">
        <v>6</v>
      </c>
      <c r="J270" s="75">
        <v>2</v>
      </c>
      <c r="K270" s="75">
        <v>1</v>
      </c>
      <c r="L270" s="75">
        <v>4</v>
      </c>
      <c r="M270" s="75">
        <v>0</v>
      </c>
      <c r="N270" s="75">
        <v>0</v>
      </c>
    </row>
    <row r="271" spans="1:14">
      <c r="A271" s="75" t="s">
        <v>602</v>
      </c>
      <c r="B271" s="75" t="s">
        <v>639</v>
      </c>
      <c r="C271" s="76">
        <v>39459</v>
      </c>
      <c r="D271" s="75" t="s">
        <v>606</v>
      </c>
      <c r="E271" s="77" t="s">
        <v>374</v>
      </c>
      <c r="F271" s="75">
        <v>90</v>
      </c>
      <c r="G271" s="75">
        <v>3</v>
      </c>
      <c r="H271" s="75">
        <v>0</v>
      </c>
      <c r="I271" s="75">
        <v>6</v>
      </c>
      <c r="J271" s="75">
        <v>4</v>
      </c>
      <c r="K271" s="75">
        <v>0</v>
      </c>
      <c r="L271" s="75">
        <v>5</v>
      </c>
      <c r="M271" s="75">
        <v>0</v>
      </c>
      <c r="N271" s="75">
        <v>0</v>
      </c>
    </row>
    <row r="272" spans="1:14">
      <c r="A272" s="75" t="s">
        <v>602</v>
      </c>
      <c r="B272" s="75" t="s">
        <v>668</v>
      </c>
      <c r="C272" s="76">
        <v>39466</v>
      </c>
      <c r="D272" s="75" t="s">
        <v>606</v>
      </c>
      <c r="E272" s="77" t="s">
        <v>82</v>
      </c>
      <c r="F272" s="75">
        <v>90</v>
      </c>
      <c r="G272" s="75">
        <v>1</v>
      </c>
      <c r="H272" s="75">
        <v>0</v>
      </c>
      <c r="I272" s="75">
        <v>12</v>
      </c>
      <c r="J272" s="75">
        <v>3</v>
      </c>
      <c r="K272" s="75">
        <v>0</v>
      </c>
      <c r="L272" s="75">
        <v>3</v>
      </c>
      <c r="M272" s="75">
        <v>0</v>
      </c>
      <c r="N272" s="75">
        <v>0</v>
      </c>
    </row>
    <row r="273" spans="1:14">
      <c r="A273" s="75" t="s">
        <v>602</v>
      </c>
      <c r="B273" s="75" t="s">
        <v>610</v>
      </c>
      <c r="C273" s="76">
        <v>39474</v>
      </c>
      <c r="D273" s="75" t="s">
        <v>604</v>
      </c>
      <c r="E273" s="77" t="s">
        <v>26</v>
      </c>
      <c r="F273" s="75">
        <v>90</v>
      </c>
      <c r="G273" s="75">
        <v>2</v>
      </c>
      <c r="H273" s="75">
        <v>0</v>
      </c>
      <c r="I273" s="75">
        <v>5</v>
      </c>
      <c r="J273" s="75">
        <v>2</v>
      </c>
      <c r="K273" s="75">
        <v>0</v>
      </c>
      <c r="L273" s="75">
        <v>1</v>
      </c>
      <c r="M273" s="75">
        <v>0</v>
      </c>
      <c r="N273" s="75">
        <v>0</v>
      </c>
    </row>
    <row r="274" spans="1:14">
      <c r="A274" s="75" t="s">
        <v>602</v>
      </c>
      <c r="B274" s="75" t="s">
        <v>629</v>
      </c>
      <c r="C274" s="76">
        <v>39477</v>
      </c>
      <c r="D274" s="75" t="s">
        <v>606</v>
      </c>
      <c r="E274" s="77" t="s">
        <v>19</v>
      </c>
      <c r="F274" s="75">
        <v>73</v>
      </c>
      <c r="G274" s="75">
        <v>2</v>
      </c>
      <c r="H274" s="75">
        <v>0</v>
      </c>
      <c r="I274" s="75">
        <v>7</v>
      </c>
      <c r="J274" s="75">
        <v>4</v>
      </c>
      <c r="K274" s="75">
        <v>0</v>
      </c>
      <c r="L274" s="75">
        <v>1</v>
      </c>
      <c r="M274" s="75">
        <v>0</v>
      </c>
      <c r="N274" s="75">
        <v>0</v>
      </c>
    </row>
    <row r="275" spans="1:14">
      <c r="A275" s="75" t="s">
        <v>602</v>
      </c>
      <c r="B275" s="75" t="s">
        <v>624</v>
      </c>
      <c r="C275" s="76">
        <v>39480</v>
      </c>
      <c r="D275" s="75" t="s">
        <v>606</v>
      </c>
      <c r="E275" s="77" t="s">
        <v>22</v>
      </c>
      <c r="F275" s="75">
        <v>90</v>
      </c>
      <c r="G275" s="75">
        <v>0</v>
      </c>
      <c r="H275" s="75">
        <v>0</v>
      </c>
      <c r="I275" s="75">
        <v>2</v>
      </c>
      <c r="J275" s="75">
        <v>0</v>
      </c>
      <c r="K275" s="75">
        <v>0</v>
      </c>
      <c r="L275" s="75">
        <v>5</v>
      </c>
      <c r="M275" s="75">
        <v>1</v>
      </c>
      <c r="N275" s="75">
        <v>0</v>
      </c>
    </row>
    <row r="276" spans="1:14">
      <c r="A276" s="75" t="s">
        <v>602</v>
      </c>
      <c r="B276" s="75" t="s">
        <v>616</v>
      </c>
      <c r="C276" s="76">
        <v>39488</v>
      </c>
      <c r="D276" s="75" t="s">
        <v>606</v>
      </c>
      <c r="E276" s="77" t="s">
        <v>40</v>
      </c>
      <c r="F276" s="75">
        <v>90</v>
      </c>
      <c r="G276" s="75">
        <v>0</v>
      </c>
      <c r="H276" s="75">
        <v>0</v>
      </c>
      <c r="I276" s="75">
        <v>6</v>
      </c>
      <c r="J276" s="75">
        <v>3</v>
      </c>
      <c r="K276" s="75">
        <v>0</v>
      </c>
      <c r="L276" s="75">
        <v>4</v>
      </c>
      <c r="M276" s="75">
        <v>0</v>
      </c>
      <c r="N276" s="75">
        <v>0</v>
      </c>
    </row>
    <row r="277" spans="1:14">
      <c r="A277" s="75" t="s">
        <v>602</v>
      </c>
      <c r="B277" s="75" t="s">
        <v>28</v>
      </c>
      <c r="C277" s="76">
        <v>39498</v>
      </c>
      <c r="D277" s="75" t="s">
        <v>151</v>
      </c>
      <c r="E277" s="77" t="s">
        <v>22</v>
      </c>
      <c r="F277" s="75">
        <v>90</v>
      </c>
      <c r="G277" s="75">
        <v>0</v>
      </c>
      <c r="H277" s="75">
        <v>0</v>
      </c>
      <c r="I277" s="75">
        <v>8</v>
      </c>
      <c r="J277" s="75">
        <v>1</v>
      </c>
      <c r="K277" s="75">
        <v>0</v>
      </c>
      <c r="L277" s="75">
        <v>4</v>
      </c>
      <c r="M277" s="75">
        <v>0</v>
      </c>
      <c r="N277" s="75">
        <v>0</v>
      </c>
    </row>
    <row r="278" spans="1:14">
      <c r="A278" s="75" t="s">
        <v>602</v>
      </c>
      <c r="B278" s="75" t="s">
        <v>636</v>
      </c>
      <c r="C278" s="76">
        <v>39501</v>
      </c>
      <c r="D278" s="75" t="s">
        <v>606</v>
      </c>
      <c r="E278" s="77" t="s">
        <v>191</v>
      </c>
      <c r="F278" s="75">
        <v>66</v>
      </c>
      <c r="G278" s="75">
        <v>2</v>
      </c>
      <c r="H278" s="75">
        <v>1</v>
      </c>
      <c r="I278" s="75">
        <v>5</v>
      </c>
      <c r="J278" s="75">
        <v>2</v>
      </c>
      <c r="K278" s="75">
        <v>0</v>
      </c>
      <c r="L278" s="75">
        <v>1</v>
      </c>
      <c r="M278" s="75">
        <v>0</v>
      </c>
      <c r="N278" s="75">
        <v>0</v>
      </c>
    </row>
    <row r="279" spans="1:14">
      <c r="A279" s="75" t="s">
        <v>602</v>
      </c>
      <c r="B279" s="75" t="s">
        <v>614</v>
      </c>
      <c r="C279" s="76">
        <v>39508</v>
      </c>
      <c r="D279" s="75" t="s">
        <v>606</v>
      </c>
      <c r="E279" s="77" t="s">
        <v>67</v>
      </c>
      <c r="F279" s="75">
        <f>90-68</f>
        <v>22</v>
      </c>
      <c r="G279" s="75">
        <v>0</v>
      </c>
      <c r="H279" s="75">
        <v>0</v>
      </c>
      <c r="I279" s="75">
        <v>2</v>
      </c>
      <c r="J279" s="75">
        <v>2</v>
      </c>
      <c r="K279" s="75">
        <v>0</v>
      </c>
      <c r="L279" s="75">
        <v>0</v>
      </c>
      <c r="M279" s="75">
        <v>0</v>
      </c>
      <c r="N279" s="75">
        <v>0</v>
      </c>
    </row>
    <row r="280" spans="1:14">
      <c r="A280" s="75" t="s">
        <v>602</v>
      </c>
      <c r="B280" s="75" t="s">
        <v>52</v>
      </c>
      <c r="C280" s="76">
        <v>39511</v>
      </c>
      <c r="D280" s="75" t="s">
        <v>151</v>
      </c>
      <c r="E280" s="77" t="s">
        <v>31</v>
      </c>
      <c r="F280" s="75">
        <v>90</v>
      </c>
      <c r="G280" s="75">
        <v>1</v>
      </c>
      <c r="H280" s="75">
        <v>0</v>
      </c>
      <c r="I280" s="75">
        <v>4</v>
      </c>
      <c r="J280" s="75">
        <v>1</v>
      </c>
      <c r="K280" s="75">
        <v>0</v>
      </c>
      <c r="L280" s="75">
        <v>3</v>
      </c>
      <c r="M280" s="75">
        <v>0</v>
      </c>
      <c r="N280" s="75">
        <v>0</v>
      </c>
    </row>
    <row r="281" spans="1:14">
      <c r="A281" s="75" t="s">
        <v>602</v>
      </c>
      <c r="B281" s="75" t="s">
        <v>629</v>
      </c>
      <c r="C281" s="76">
        <v>39515</v>
      </c>
      <c r="D281" s="75" t="s">
        <v>604</v>
      </c>
      <c r="E281" s="77" t="s">
        <v>64</v>
      </c>
      <c r="F281" s="75">
        <v>90</v>
      </c>
      <c r="G281" s="75">
        <v>0</v>
      </c>
      <c r="H281" s="75">
        <v>0</v>
      </c>
      <c r="I281" s="75">
        <v>7</v>
      </c>
      <c r="J281" s="75">
        <v>2</v>
      </c>
      <c r="K281" s="75">
        <v>0</v>
      </c>
      <c r="L281" s="75">
        <v>4</v>
      </c>
      <c r="M281" s="75">
        <v>0</v>
      </c>
      <c r="N281" s="75">
        <v>0</v>
      </c>
    </row>
    <row r="282" spans="1:14">
      <c r="A282" s="75" t="s">
        <v>602</v>
      </c>
      <c r="B282" s="75" t="s">
        <v>686</v>
      </c>
      <c r="C282" s="76">
        <v>39522</v>
      </c>
      <c r="D282" s="75" t="s">
        <v>606</v>
      </c>
      <c r="E282" s="77" t="s">
        <v>24</v>
      </c>
      <c r="F282" s="75">
        <v>90</v>
      </c>
      <c r="G282" s="75">
        <v>1</v>
      </c>
      <c r="H282" s="75">
        <v>0</v>
      </c>
      <c r="I282" s="75">
        <v>12</v>
      </c>
      <c r="J282" s="75">
        <v>7</v>
      </c>
      <c r="K282" s="75">
        <v>0</v>
      </c>
      <c r="L282" s="75">
        <v>5</v>
      </c>
      <c r="M282" s="75">
        <v>0</v>
      </c>
      <c r="N282" s="75">
        <v>0</v>
      </c>
    </row>
    <row r="283" spans="1:14">
      <c r="A283" s="75" t="s">
        <v>602</v>
      </c>
      <c r="B283" s="75" t="s">
        <v>637</v>
      </c>
      <c r="C283" s="76">
        <v>39526</v>
      </c>
      <c r="D283" s="75" t="s">
        <v>606</v>
      </c>
      <c r="E283" s="77" t="s">
        <v>19</v>
      </c>
      <c r="F283" s="75">
        <v>90</v>
      </c>
      <c r="G283" s="75">
        <v>2</v>
      </c>
      <c r="H283" s="75">
        <v>0</v>
      </c>
      <c r="I283" s="75">
        <v>4</v>
      </c>
      <c r="J283" s="75">
        <v>4</v>
      </c>
      <c r="K283" s="75">
        <v>0</v>
      </c>
      <c r="L283" s="75">
        <v>2</v>
      </c>
      <c r="M283" s="75">
        <v>0</v>
      </c>
      <c r="N283" s="75">
        <v>0</v>
      </c>
    </row>
    <row r="284" spans="1:14">
      <c r="A284" s="75" t="s">
        <v>602</v>
      </c>
      <c r="B284" s="75" t="s">
        <v>199</v>
      </c>
      <c r="C284" s="76">
        <v>39530</v>
      </c>
      <c r="D284" s="75" t="s">
        <v>606</v>
      </c>
      <c r="E284" s="77" t="s">
        <v>59</v>
      </c>
      <c r="F284" s="75">
        <v>90</v>
      </c>
      <c r="G284" s="75">
        <v>1</v>
      </c>
      <c r="H284" s="75">
        <v>0</v>
      </c>
      <c r="I284" s="75">
        <v>8</v>
      </c>
      <c r="J284" s="75">
        <v>5</v>
      </c>
      <c r="K284" s="75">
        <v>1</v>
      </c>
      <c r="L284" s="75">
        <v>5</v>
      </c>
      <c r="M284" s="75">
        <v>0</v>
      </c>
      <c r="N284" s="75">
        <v>0</v>
      </c>
    </row>
    <row r="285" spans="1:14">
      <c r="A285" s="75" t="s">
        <v>602</v>
      </c>
      <c r="B285" s="75" t="s">
        <v>625</v>
      </c>
      <c r="C285" s="76">
        <v>39536</v>
      </c>
      <c r="D285" s="75" t="s">
        <v>606</v>
      </c>
      <c r="E285" s="77" t="s">
        <v>51</v>
      </c>
      <c r="F285" s="75">
        <v>90</v>
      </c>
      <c r="G285" s="75">
        <v>1</v>
      </c>
      <c r="H285" s="75">
        <v>3</v>
      </c>
      <c r="I285" s="75">
        <v>3</v>
      </c>
      <c r="J285" s="75">
        <v>3</v>
      </c>
      <c r="K285" s="75">
        <v>0</v>
      </c>
      <c r="L285" s="75">
        <v>2</v>
      </c>
      <c r="M285" s="75">
        <v>0</v>
      </c>
      <c r="N285" s="75">
        <v>0</v>
      </c>
    </row>
    <row r="286" spans="1:14">
      <c r="A286" s="75" t="s">
        <v>602</v>
      </c>
      <c r="B286" s="75" t="s">
        <v>249</v>
      </c>
      <c r="C286" s="76">
        <v>39539</v>
      </c>
      <c r="D286" s="75" t="s">
        <v>151</v>
      </c>
      <c r="E286" s="77" t="s">
        <v>82</v>
      </c>
      <c r="F286" s="75">
        <v>90</v>
      </c>
      <c r="G286" s="75">
        <v>1</v>
      </c>
      <c r="H286" s="75">
        <v>0</v>
      </c>
      <c r="I286" s="75">
        <v>4</v>
      </c>
      <c r="J286" s="75">
        <v>2</v>
      </c>
      <c r="K286" s="75">
        <v>4</v>
      </c>
      <c r="L286" s="75">
        <v>7</v>
      </c>
      <c r="M286" s="75">
        <v>0</v>
      </c>
      <c r="N286" s="75">
        <v>0</v>
      </c>
    </row>
    <row r="287" spans="1:14">
      <c r="A287" s="75" t="s">
        <v>602</v>
      </c>
      <c r="B287" s="75" t="s">
        <v>644</v>
      </c>
      <c r="C287" s="76">
        <v>39544</v>
      </c>
      <c r="D287" s="75" t="s">
        <v>606</v>
      </c>
      <c r="E287" s="77" t="s">
        <v>53</v>
      </c>
      <c r="F287" s="75">
        <v>90</v>
      </c>
      <c r="G287" s="75">
        <v>1</v>
      </c>
      <c r="H287" s="75">
        <v>0</v>
      </c>
      <c r="I287" s="75">
        <v>4</v>
      </c>
      <c r="J287" s="75">
        <v>3</v>
      </c>
      <c r="K287" s="75">
        <v>0</v>
      </c>
      <c r="L287" s="75">
        <v>4</v>
      </c>
      <c r="M287" s="75">
        <v>0</v>
      </c>
      <c r="N287" s="75">
        <v>0</v>
      </c>
    </row>
    <row r="288" spans="1:14">
      <c r="A288" s="75" t="s">
        <v>602</v>
      </c>
      <c r="B288" s="75" t="s">
        <v>230</v>
      </c>
      <c r="C288" s="76">
        <v>39547</v>
      </c>
      <c r="D288" s="75" t="s">
        <v>151</v>
      </c>
      <c r="E288" s="77" t="s">
        <v>31</v>
      </c>
      <c r="F288" s="75">
        <v>0</v>
      </c>
      <c r="G288" s="75"/>
      <c r="H288" s="75"/>
      <c r="I288" s="75"/>
      <c r="J288" s="75"/>
      <c r="K288" s="75"/>
      <c r="L288" s="75"/>
      <c r="M288" s="75"/>
      <c r="N288" s="75"/>
    </row>
    <row r="289" spans="1:14">
      <c r="A289" s="75" t="s">
        <v>602</v>
      </c>
      <c r="B289" s="75" t="s">
        <v>169</v>
      </c>
      <c r="C289" s="76">
        <v>39551</v>
      </c>
      <c r="D289" s="75" t="s">
        <v>606</v>
      </c>
      <c r="E289" s="77" t="s">
        <v>63</v>
      </c>
      <c r="F289" s="75">
        <v>90</v>
      </c>
      <c r="G289" s="75">
        <v>1</v>
      </c>
      <c r="H289" s="75">
        <v>0</v>
      </c>
      <c r="I289" s="75">
        <v>3</v>
      </c>
      <c r="J289" s="75">
        <v>2</v>
      </c>
      <c r="K289" s="75">
        <v>0</v>
      </c>
      <c r="L289" s="75">
        <v>1</v>
      </c>
      <c r="M289" s="75">
        <v>0</v>
      </c>
      <c r="N289" s="75">
        <v>0</v>
      </c>
    </row>
    <row r="290" spans="1:14">
      <c r="A290" s="75" t="s">
        <v>602</v>
      </c>
      <c r="B290" s="75" t="s">
        <v>650</v>
      </c>
      <c r="C290" s="76">
        <v>39557</v>
      </c>
      <c r="D290" s="75" t="s">
        <v>606</v>
      </c>
      <c r="E290" s="77" t="s">
        <v>22</v>
      </c>
      <c r="F290" s="75">
        <v>90</v>
      </c>
      <c r="G290" s="75">
        <v>0</v>
      </c>
      <c r="H290" s="75">
        <v>0</v>
      </c>
      <c r="I290" s="75">
        <v>5</v>
      </c>
      <c r="J290" s="75">
        <v>4</v>
      </c>
      <c r="K290" s="75">
        <v>0</v>
      </c>
      <c r="L290" s="75">
        <v>3</v>
      </c>
      <c r="M290" s="75">
        <v>0</v>
      </c>
      <c r="N290" s="75">
        <v>0</v>
      </c>
    </row>
    <row r="291" spans="1:14">
      <c r="A291" s="75" t="s">
        <v>602</v>
      </c>
      <c r="B291" s="75" t="s">
        <v>459</v>
      </c>
      <c r="C291" s="76">
        <v>39561</v>
      </c>
      <c r="D291" s="75" t="s">
        <v>151</v>
      </c>
      <c r="E291" s="77" t="s">
        <v>33</v>
      </c>
      <c r="F291" s="75">
        <v>90</v>
      </c>
      <c r="G291" s="75">
        <v>0</v>
      </c>
      <c r="H291" s="75">
        <v>0</v>
      </c>
      <c r="I291" s="75">
        <v>5</v>
      </c>
      <c r="J291" s="75">
        <v>0</v>
      </c>
      <c r="K291" s="75">
        <v>1</v>
      </c>
      <c r="L291" s="75">
        <v>4</v>
      </c>
      <c r="M291" s="75">
        <v>0</v>
      </c>
      <c r="N291" s="75">
        <v>0</v>
      </c>
    </row>
    <row r="292" spans="1:14">
      <c r="A292" s="75" t="s">
        <v>602</v>
      </c>
      <c r="B292" s="75" t="s">
        <v>150</v>
      </c>
      <c r="C292" s="76">
        <v>39564</v>
      </c>
      <c r="D292" s="75" t="s">
        <v>606</v>
      </c>
      <c r="E292" s="77" t="s">
        <v>85</v>
      </c>
      <c r="F292" s="75">
        <f>90-62</f>
        <v>28</v>
      </c>
      <c r="G292" s="75">
        <v>0</v>
      </c>
      <c r="H292" s="75">
        <v>0</v>
      </c>
      <c r="I292" s="75">
        <v>3</v>
      </c>
      <c r="J292" s="75">
        <v>3</v>
      </c>
      <c r="K292" s="75">
        <v>0</v>
      </c>
      <c r="L292" s="75">
        <v>3</v>
      </c>
      <c r="M292" s="75">
        <v>0</v>
      </c>
      <c r="N292" s="75">
        <v>0</v>
      </c>
    </row>
    <row r="293" spans="1:14">
      <c r="A293" s="75" t="s">
        <v>602</v>
      </c>
      <c r="B293" s="75" t="s">
        <v>464</v>
      </c>
      <c r="C293" s="76">
        <v>39567</v>
      </c>
      <c r="D293" s="75" t="s">
        <v>151</v>
      </c>
      <c r="E293" s="77" t="s">
        <v>31</v>
      </c>
      <c r="F293" s="75">
        <v>90</v>
      </c>
      <c r="G293" s="75">
        <v>0</v>
      </c>
      <c r="H293" s="75">
        <v>0</v>
      </c>
      <c r="I293" s="75">
        <v>1</v>
      </c>
      <c r="J293" s="75">
        <v>0</v>
      </c>
      <c r="K293" s="75">
        <v>5</v>
      </c>
      <c r="L293" s="75">
        <v>4</v>
      </c>
      <c r="M293" s="75">
        <v>1</v>
      </c>
      <c r="N293" s="75">
        <v>0</v>
      </c>
    </row>
    <row r="294" spans="1:14">
      <c r="A294" s="75" t="s">
        <v>602</v>
      </c>
      <c r="B294" s="75" t="s">
        <v>464</v>
      </c>
      <c r="C294" s="76">
        <v>39571</v>
      </c>
      <c r="D294" s="75" t="s">
        <v>606</v>
      </c>
      <c r="E294" s="77" t="s">
        <v>103</v>
      </c>
      <c r="F294" s="75">
        <v>63</v>
      </c>
      <c r="G294" s="75">
        <v>2</v>
      </c>
      <c r="H294" s="75">
        <v>1</v>
      </c>
      <c r="I294" s="75">
        <v>2</v>
      </c>
      <c r="J294" s="75">
        <v>2</v>
      </c>
      <c r="K294" s="75">
        <v>5</v>
      </c>
      <c r="L294" s="75">
        <v>4</v>
      </c>
      <c r="M294" s="75">
        <v>1</v>
      </c>
      <c r="N294" s="75">
        <v>0</v>
      </c>
    </row>
    <row r="295" spans="1:14">
      <c r="A295" s="75" t="s">
        <v>602</v>
      </c>
      <c r="B295" s="75" t="s">
        <v>658</v>
      </c>
      <c r="C295" s="76">
        <v>39579</v>
      </c>
      <c r="D295" s="75" t="s">
        <v>606</v>
      </c>
      <c r="E295" s="77" t="s">
        <v>82</v>
      </c>
      <c r="F295" s="75">
        <v>90</v>
      </c>
      <c r="G295" s="75">
        <v>1</v>
      </c>
      <c r="H295" s="75">
        <v>0</v>
      </c>
      <c r="I295" s="75">
        <v>4</v>
      </c>
      <c r="J295" s="75">
        <v>2</v>
      </c>
      <c r="K295" s="75">
        <v>1</v>
      </c>
      <c r="L295" s="75">
        <v>1</v>
      </c>
      <c r="M295" s="75">
        <v>1</v>
      </c>
      <c r="N295" s="75">
        <v>0</v>
      </c>
    </row>
    <row r="296" spans="1:14">
      <c r="A296" s="75" t="s">
        <v>602</v>
      </c>
      <c r="B296" s="75" t="s">
        <v>659</v>
      </c>
      <c r="C296" s="76">
        <v>39589</v>
      </c>
      <c r="D296" s="75" t="s">
        <v>151</v>
      </c>
      <c r="E296" s="77" t="s">
        <v>685</v>
      </c>
      <c r="F296" s="75">
        <v>90</v>
      </c>
      <c r="G296" s="75">
        <v>1</v>
      </c>
      <c r="H296" s="75">
        <v>0</v>
      </c>
      <c r="I296" s="75">
        <v>5</v>
      </c>
      <c r="J296" s="75">
        <v>1</v>
      </c>
      <c r="K296" s="75">
        <v>0</v>
      </c>
      <c r="L296" s="75">
        <v>2</v>
      </c>
      <c r="M296" s="75">
        <v>0</v>
      </c>
      <c r="N296" s="75">
        <v>0</v>
      </c>
    </row>
    <row r="297" spans="1:14">
      <c r="A297" s="75" t="s">
        <v>653</v>
      </c>
      <c r="B297" s="75" t="s">
        <v>153</v>
      </c>
      <c r="C297" s="76">
        <v>39599</v>
      </c>
      <c r="D297" s="75" t="s">
        <v>78</v>
      </c>
      <c r="E297" s="77" t="s">
        <v>19</v>
      </c>
      <c r="F297" s="75">
        <v>45</v>
      </c>
      <c r="G297" s="75">
        <v>0</v>
      </c>
      <c r="H297" s="75">
        <v>0</v>
      </c>
      <c r="I297" s="75">
        <v>0</v>
      </c>
      <c r="J297" s="75">
        <v>0</v>
      </c>
      <c r="K297" s="75">
        <v>0</v>
      </c>
      <c r="L297" s="75">
        <v>9</v>
      </c>
      <c r="M297" s="75">
        <v>0</v>
      </c>
      <c r="N297" s="75">
        <v>0</v>
      </c>
    </row>
    <row r="298" spans="1:14">
      <c r="A298" s="75" t="s">
        <v>653</v>
      </c>
      <c r="B298" s="75" t="s">
        <v>153</v>
      </c>
      <c r="C298" s="76">
        <v>39606</v>
      </c>
      <c r="D298" s="75" t="s">
        <v>487</v>
      </c>
      <c r="E298" s="77" t="s">
        <v>19</v>
      </c>
      <c r="F298" s="75">
        <v>90</v>
      </c>
      <c r="G298" s="75">
        <v>0</v>
      </c>
      <c r="H298" s="75">
        <v>0</v>
      </c>
      <c r="I298" s="75">
        <v>5</v>
      </c>
      <c r="J298" s="75">
        <v>2</v>
      </c>
      <c r="K298" s="75">
        <v>0</v>
      </c>
      <c r="L298" s="75">
        <v>9</v>
      </c>
      <c r="M298" s="75">
        <v>0</v>
      </c>
      <c r="N298" s="75">
        <v>0</v>
      </c>
    </row>
    <row r="299" spans="1:14">
      <c r="A299" s="75" t="s">
        <v>653</v>
      </c>
      <c r="B299" s="75" t="s">
        <v>701</v>
      </c>
      <c r="C299" s="76">
        <v>39610</v>
      </c>
      <c r="D299" s="75" t="s">
        <v>487</v>
      </c>
      <c r="E299" s="77" t="s">
        <v>107</v>
      </c>
      <c r="F299" s="75">
        <v>90</v>
      </c>
      <c r="G299" s="75">
        <v>1</v>
      </c>
      <c r="H299" s="75">
        <v>1</v>
      </c>
      <c r="I299" s="75">
        <v>5</v>
      </c>
      <c r="J299" s="75">
        <v>5</v>
      </c>
      <c r="K299" s="75">
        <v>0</v>
      </c>
      <c r="L299" s="75">
        <v>0</v>
      </c>
      <c r="M299" s="75">
        <v>0</v>
      </c>
      <c r="N299" s="75">
        <v>0</v>
      </c>
    </row>
    <row r="300" spans="1:14">
      <c r="A300" s="75" t="s">
        <v>653</v>
      </c>
      <c r="B300" s="75" t="s">
        <v>93</v>
      </c>
      <c r="C300" s="76">
        <v>39614</v>
      </c>
      <c r="D300" s="75" t="s">
        <v>487</v>
      </c>
      <c r="E300" s="77" t="s">
        <v>158</v>
      </c>
      <c r="F300" s="75">
        <v>0</v>
      </c>
      <c r="G300" s="75"/>
      <c r="H300" s="75"/>
      <c r="I300" s="75"/>
      <c r="J300" s="75"/>
      <c r="K300" s="75">
        <v>0</v>
      </c>
      <c r="L300" s="75">
        <v>2</v>
      </c>
      <c r="M300" s="75">
        <v>0</v>
      </c>
      <c r="N300" s="75">
        <v>0</v>
      </c>
    </row>
    <row r="301" spans="1:14">
      <c r="A301" s="75" t="s">
        <v>653</v>
      </c>
      <c r="B301" s="75" t="s">
        <v>700</v>
      </c>
      <c r="C301" s="76">
        <v>39618</v>
      </c>
      <c r="D301" s="75" t="s">
        <v>487</v>
      </c>
      <c r="E301" s="77" t="s">
        <v>231</v>
      </c>
      <c r="F301" s="75">
        <v>90</v>
      </c>
      <c r="G301" s="75">
        <v>0</v>
      </c>
      <c r="H301" s="75">
        <v>0</v>
      </c>
      <c r="I301" s="75">
        <v>6</v>
      </c>
      <c r="J301" s="75">
        <v>4</v>
      </c>
      <c r="K301" s="75">
        <v>0</v>
      </c>
      <c r="L301" s="75">
        <v>4</v>
      </c>
      <c r="M301" s="75">
        <v>0</v>
      </c>
      <c r="N301" s="75">
        <v>0</v>
      </c>
    </row>
    <row r="302" spans="1:14">
      <c r="A302" s="75" t="s">
        <v>602</v>
      </c>
      <c r="B302" s="75" t="s">
        <v>699</v>
      </c>
      <c r="C302" s="76">
        <v>39708</v>
      </c>
      <c r="D302" s="75" t="s">
        <v>151</v>
      </c>
      <c r="E302" s="77" t="s">
        <v>33</v>
      </c>
      <c r="F302" s="75">
        <f>90-61</f>
        <v>29</v>
      </c>
      <c r="G302" s="75">
        <v>0</v>
      </c>
      <c r="H302" s="75">
        <v>0</v>
      </c>
      <c r="I302" s="75">
        <v>2</v>
      </c>
      <c r="J302" s="75">
        <v>1</v>
      </c>
      <c r="K302" s="75"/>
      <c r="L302" s="75"/>
      <c r="M302" s="75"/>
      <c r="N302" s="75"/>
    </row>
    <row r="303" spans="1:14">
      <c r="A303" s="75" t="s">
        <v>602</v>
      </c>
      <c r="B303" s="75" t="s">
        <v>478</v>
      </c>
      <c r="C303" s="76">
        <v>39712</v>
      </c>
      <c r="D303" s="75" t="s">
        <v>606</v>
      </c>
      <c r="E303" s="77" t="s">
        <v>22</v>
      </c>
      <c r="F303" s="75">
        <f>90-54</f>
        <v>36</v>
      </c>
      <c r="G303" s="75">
        <v>0</v>
      </c>
      <c r="H303" s="75">
        <v>0</v>
      </c>
      <c r="I303" s="75">
        <v>4</v>
      </c>
      <c r="J303" s="75">
        <v>1</v>
      </c>
      <c r="K303" s="75">
        <v>0</v>
      </c>
      <c r="L303" s="75">
        <v>3</v>
      </c>
      <c r="M303" s="75">
        <v>0</v>
      </c>
      <c r="N303" s="75">
        <v>0</v>
      </c>
    </row>
    <row r="304" spans="1:14">
      <c r="A304" s="75" t="s">
        <v>602</v>
      </c>
      <c r="B304" s="75" t="s">
        <v>108</v>
      </c>
      <c r="C304" s="76">
        <v>39714</v>
      </c>
      <c r="D304" s="75" t="s">
        <v>627</v>
      </c>
      <c r="E304" s="77" t="s">
        <v>26</v>
      </c>
      <c r="F304" s="75">
        <v>60</v>
      </c>
      <c r="G304" s="75">
        <v>1</v>
      </c>
      <c r="H304" s="75">
        <v>0</v>
      </c>
      <c r="I304" s="75">
        <v>2</v>
      </c>
      <c r="J304" s="75">
        <v>2</v>
      </c>
      <c r="K304" s="75">
        <v>0</v>
      </c>
      <c r="L304" s="75">
        <v>0</v>
      </c>
      <c r="M304" s="75">
        <v>0</v>
      </c>
      <c r="N304" s="75">
        <v>0</v>
      </c>
    </row>
    <row r="305" spans="1:14">
      <c r="A305" s="75" t="s">
        <v>602</v>
      </c>
      <c r="B305" s="75" t="s">
        <v>150</v>
      </c>
      <c r="C305" s="76">
        <v>39718</v>
      </c>
      <c r="D305" s="75" t="s">
        <v>606</v>
      </c>
      <c r="E305" s="77" t="s">
        <v>19</v>
      </c>
      <c r="F305" s="75">
        <v>80</v>
      </c>
      <c r="G305" s="75">
        <v>1</v>
      </c>
      <c r="H305" s="75">
        <v>1</v>
      </c>
      <c r="I305" s="75">
        <v>11</v>
      </c>
      <c r="J305" s="75">
        <v>4</v>
      </c>
      <c r="K305" s="75">
        <v>0</v>
      </c>
      <c r="L305" s="75">
        <v>2</v>
      </c>
      <c r="M305" s="75">
        <v>1</v>
      </c>
      <c r="N305" s="75">
        <v>0</v>
      </c>
    </row>
    <row r="306" spans="1:14">
      <c r="A306" s="75" t="s">
        <v>602</v>
      </c>
      <c r="B306" s="75" t="s">
        <v>617</v>
      </c>
      <c r="C306" s="76">
        <v>39721</v>
      </c>
      <c r="D306" s="75" t="s">
        <v>151</v>
      </c>
      <c r="E306" s="77" t="s">
        <v>67</v>
      </c>
      <c r="F306" s="75">
        <v>90</v>
      </c>
      <c r="G306" s="75">
        <v>0</v>
      </c>
      <c r="H306" s="75">
        <v>1</v>
      </c>
      <c r="I306" s="75">
        <v>8</v>
      </c>
      <c r="J306" s="75">
        <v>3</v>
      </c>
      <c r="K306" s="75">
        <v>0</v>
      </c>
      <c r="L306" s="75">
        <v>2</v>
      </c>
      <c r="M306" s="75">
        <v>0</v>
      </c>
      <c r="N306" s="75">
        <v>0</v>
      </c>
    </row>
    <row r="307" spans="1:14">
      <c r="A307" s="75" t="s">
        <v>602</v>
      </c>
      <c r="B307" s="75" t="s">
        <v>637</v>
      </c>
      <c r="C307" s="76">
        <v>39725</v>
      </c>
      <c r="D307" s="75" t="s">
        <v>606</v>
      </c>
      <c r="E307" s="77" t="s">
        <v>82</v>
      </c>
      <c r="F307" s="75">
        <v>90</v>
      </c>
      <c r="G307" s="75">
        <v>0</v>
      </c>
      <c r="H307" s="75">
        <v>1</v>
      </c>
      <c r="I307" s="75">
        <v>6</v>
      </c>
      <c r="J307" s="75">
        <v>0</v>
      </c>
      <c r="K307" s="75">
        <v>1</v>
      </c>
      <c r="L307" s="75">
        <v>2</v>
      </c>
      <c r="M307" s="75">
        <v>0</v>
      </c>
      <c r="N307" s="75">
        <v>0</v>
      </c>
    </row>
    <row r="308" spans="1:14">
      <c r="A308" s="75" t="s">
        <v>653</v>
      </c>
      <c r="B308" s="75" t="s">
        <v>698</v>
      </c>
      <c r="C308" s="76">
        <v>39732</v>
      </c>
      <c r="D308" s="75" t="s">
        <v>216</v>
      </c>
      <c r="E308" s="77" t="s">
        <v>33</v>
      </c>
      <c r="F308" s="75">
        <v>90</v>
      </c>
      <c r="G308" s="75">
        <v>0</v>
      </c>
      <c r="H308" s="75">
        <v>0</v>
      </c>
      <c r="I308" s="75">
        <v>0</v>
      </c>
      <c r="J308" s="75">
        <v>0</v>
      </c>
      <c r="K308" s="75">
        <v>1</v>
      </c>
      <c r="L308" s="75">
        <v>3</v>
      </c>
      <c r="M308" s="75">
        <v>0</v>
      </c>
      <c r="N308" s="75">
        <v>0</v>
      </c>
    </row>
    <row r="309" spans="1:14">
      <c r="A309" s="75" t="s">
        <v>653</v>
      </c>
      <c r="B309" s="75" t="s">
        <v>650</v>
      </c>
      <c r="C309" s="76">
        <v>39736</v>
      </c>
      <c r="D309" s="75" t="s">
        <v>216</v>
      </c>
      <c r="E309" s="77" t="s">
        <v>33</v>
      </c>
      <c r="F309" s="75">
        <v>90</v>
      </c>
      <c r="G309" s="75">
        <v>0</v>
      </c>
      <c r="H309" s="75">
        <v>0</v>
      </c>
      <c r="I309" s="75">
        <v>0</v>
      </c>
      <c r="J309" s="75">
        <v>0</v>
      </c>
      <c r="K309" s="75">
        <v>1</v>
      </c>
      <c r="L309" s="75">
        <v>3</v>
      </c>
      <c r="M309" s="75">
        <v>0</v>
      </c>
      <c r="N309" s="75">
        <v>0</v>
      </c>
    </row>
    <row r="310" spans="1:14">
      <c r="A310" s="75" t="s">
        <v>602</v>
      </c>
      <c r="B310" s="75" t="s">
        <v>697</v>
      </c>
      <c r="C310" s="76">
        <v>39739</v>
      </c>
      <c r="D310" s="75" t="s">
        <v>606</v>
      </c>
      <c r="E310" s="77" t="s">
        <v>51</v>
      </c>
      <c r="F310" s="75">
        <v>90</v>
      </c>
      <c r="G310" s="75">
        <v>1</v>
      </c>
      <c r="H310" s="75">
        <v>0</v>
      </c>
      <c r="I310" s="75">
        <v>7</v>
      </c>
      <c r="J310" s="75">
        <v>2</v>
      </c>
      <c r="K310" s="75">
        <v>0</v>
      </c>
      <c r="L310" s="75">
        <v>0</v>
      </c>
      <c r="M310" s="75">
        <v>0</v>
      </c>
      <c r="N310" s="75">
        <v>0</v>
      </c>
    </row>
    <row r="311" spans="1:14">
      <c r="A311" s="75" t="s">
        <v>602</v>
      </c>
      <c r="B311" s="75" t="s">
        <v>696</v>
      </c>
      <c r="C311" s="76">
        <v>39742</v>
      </c>
      <c r="D311" s="75" t="s">
        <v>151</v>
      </c>
      <c r="E311" s="77" t="s">
        <v>59</v>
      </c>
      <c r="F311" s="75">
        <v>81</v>
      </c>
      <c r="G311" s="75">
        <v>0</v>
      </c>
      <c r="H311" s="75">
        <v>0</v>
      </c>
      <c r="I311" s="75">
        <v>6</v>
      </c>
      <c r="J311" s="75">
        <v>1</v>
      </c>
      <c r="K311" s="75">
        <v>0</v>
      </c>
      <c r="L311" s="75">
        <v>0</v>
      </c>
      <c r="M311" s="75">
        <v>0</v>
      </c>
      <c r="N311" s="75">
        <v>0</v>
      </c>
    </row>
    <row r="312" spans="1:14">
      <c r="A312" s="75" t="s">
        <v>602</v>
      </c>
      <c r="B312" s="75" t="s">
        <v>638</v>
      </c>
      <c r="C312" s="76">
        <v>39746</v>
      </c>
      <c r="D312" s="75" t="s">
        <v>606</v>
      </c>
      <c r="E312" s="77" t="s">
        <v>22</v>
      </c>
      <c r="F312" s="75">
        <v>90</v>
      </c>
      <c r="G312" s="75">
        <v>0</v>
      </c>
      <c r="H312" s="75">
        <v>0</v>
      </c>
      <c r="I312" s="75">
        <v>8</v>
      </c>
      <c r="J312" s="75">
        <v>1</v>
      </c>
      <c r="K312" s="75">
        <v>0</v>
      </c>
      <c r="L312" s="75">
        <v>3</v>
      </c>
      <c r="M312" s="75">
        <v>0</v>
      </c>
      <c r="N312" s="75">
        <v>0</v>
      </c>
    </row>
    <row r="313" spans="1:14">
      <c r="A313" s="75" t="s">
        <v>602</v>
      </c>
      <c r="B313" s="75" t="s">
        <v>109</v>
      </c>
      <c r="C313" s="76">
        <v>39750</v>
      </c>
      <c r="D313" s="75" t="s">
        <v>606</v>
      </c>
      <c r="E313" s="77" t="s">
        <v>19</v>
      </c>
      <c r="F313" s="75">
        <v>90</v>
      </c>
      <c r="G313" s="75">
        <v>2</v>
      </c>
      <c r="H313" s="75">
        <v>0</v>
      </c>
      <c r="I313" s="75">
        <v>4</v>
      </c>
      <c r="J313" s="75">
        <v>4</v>
      </c>
      <c r="K313" s="75">
        <v>1</v>
      </c>
      <c r="L313" s="75">
        <v>4</v>
      </c>
      <c r="M313" s="75">
        <v>0</v>
      </c>
      <c r="N313" s="75">
        <v>0</v>
      </c>
    </row>
    <row r="314" spans="1:14">
      <c r="A314" s="75" t="s">
        <v>602</v>
      </c>
      <c r="B314" s="75" t="s">
        <v>618</v>
      </c>
      <c r="C314" s="76">
        <v>39753</v>
      </c>
      <c r="D314" s="75" t="s">
        <v>606</v>
      </c>
      <c r="E314" s="77" t="s">
        <v>289</v>
      </c>
      <c r="F314" s="75">
        <v>90</v>
      </c>
      <c r="G314" s="75">
        <v>2</v>
      </c>
      <c r="H314" s="75">
        <v>0</v>
      </c>
      <c r="I314" s="75">
        <v>6</v>
      </c>
      <c r="J314" s="75">
        <v>3</v>
      </c>
      <c r="K314" s="75">
        <v>0</v>
      </c>
      <c r="L314" s="75">
        <v>3</v>
      </c>
      <c r="M314" s="75">
        <v>0</v>
      </c>
      <c r="N314" s="75">
        <v>0</v>
      </c>
    </row>
    <row r="315" spans="1:14">
      <c r="A315" s="75" t="s">
        <v>602</v>
      </c>
      <c r="B315" s="75" t="s">
        <v>658</v>
      </c>
      <c r="C315" s="76">
        <v>39757</v>
      </c>
      <c r="D315" s="75" t="s">
        <v>151</v>
      </c>
      <c r="E315" s="77" t="s">
        <v>22</v>
      </c>
      <c r="F315" s="75">
        <v>90</v>
      </c>
      <c r="G315" s="75">
        <v>0</v>
      </c>
      <c r="H315" s="75">
        <v>0</v>
      </c>
      <c r="I315" s="75">
        <v>11</v>
      </c>
      <c r="J315" s="75">
        <v>4</v>
      </c>
      <c r="K315" s="75">
        <v>0</v>
      </c>
      <c r="L315" s="75">
        <v>3</v>
      </c>
      <c r="M315" s="75">
        <v>0</v>
      </c>
      <c r="N315" s="75">
        <v>0</v>
      </c>
    </row>
    <row r="316" spans="1:14">
      <c r="A316" s="75" t="s">
        <v>602</v>
      </c>
      <c r="B316" s="75" t="s">
        <v>695</v>
      </c>
      <c r="C316" s="76">
        <v>39760</v>
      </c>
      <c r="D316" s="75" t="s">
        <v>606</v>
      </c>
      <c r="E316" s="77" t="s">
        <v>85</v>
      </c>
      <c r="F316" s="75">
        <v>90</v>
      </c>
      <c r="G316" s="75">
        <v>0</v>
      </c>
      <c r="H316" s="75">
        <v>0</v>
      </c>
      <c r="I316" s="75">
        <v>6</v>
      </c>
      <c r="J316" s="75">
        <v>0</v>
      </c>
      <c r="K316" s="75">
        <v>1</v>
      </c>
      <c r="L316" s="75">
        <v>1</v>
      </c>
      <c r="M316" s="75">
        <v>0</v>
      </c>
      <c r="N316" s="75">
        <v>0</v>
      </c>
    </row>
    <row r="317" spans="1:14">
      <c r="A317" s="75" t="s">
        <v>602</v>
      </c>
      <c r="B317" s="75" t="s">
        <v>113</v>
      </c>
      <c r="C317" s="76">
        <v>39767</v>
      </c>
      <c r="D317" s="75" t="s">
        <v>606</v>
      </c>
      <c r="E317" s="77" t="s">
        <v>35</v>
      </c>
      <c r="F317" s="75">
        <v>90</v>
      </c>
      <c r="G317" s="75">
        <v>2</v>
      </c>
      <c r="H317" s="75">
        <v>1</v>
      </c>
      <c r="I317" s="75">
        <v>7</v>
      </c>
      <c r="J317" s="75">
        <v>4</v>
      </c>
      <c r="K317" s="75">
        <v>1</v>
      </c>
      <c r="L317" s="75">
        <v>6</v>
      </c>
      <c r="M317" s="75">
        <v>0</v>
      </c>
      <c r="N317" s="75">
        <v>0</v>
      </c>
    </row>
    <row r="318" spans="1:14">
      <c r="A318" s="75" t="s">
        <v>602</v>
      </c>
      <c r="B318" s="75" t="s">
        <v>502</v>
      </c>
      <c r="C318" s="76">
        <v>39774</v>
      </c>
      <c r="D318" s="75" t="s">
        <v>606</v>
      </c>
      <c r="E318" s="77" t="s">
        <v>33</v>
      </c>
      <c r="F318" s="75">
        <v>81</v>
      </c>
      <c r="G318" s="75">
        <v>0</v>
      </c>
      <c r="H318" s="75">
        <v>0</v>
      </c>
      <c r="I318" s="75">
        <v>6</v>
      </c>
      <c r="J318" s="75">
        <v>1</v>
      </c>
      <c r="K318" s="75">
        <v>1</v>
      </c>
      <c r="L318" s="75">
        <v>4</v>
      </c>
      <c r="M318" s="75">
        <v>0</v>
      </c>
      <c r="N318" s="75">
        <v>0</v>
      </c>
    </row>
    <row r="319" spans="1:14">
      <c r="A319" s="75" t="s">
        <v>602</v>
      </c>
      <c r="B319" s="75" t="s">
        <v>694</v>
      </c>
      <c r="C319" s="76">
        <v>39777</v>
      </c>
      <c r="D319" s="75" t="s">
        <v>151</v>
      </c>
      <c r="E319" s="77" t="s">
        <v>33</v>
      </c>
      <c r="F319" s="75">
        <v>90</v>
      </c>
      <c r="G319" s="75">
        <v>0</v>
      </c>
      <c r="H319" s="75">
        <v>0</v>
      </c>
      <c r="I319" s="75">
        <v>5</v>
      </c>
      <c r="J319" s="75">
        <v>4</v>
      </c>
      <c r="K319" s="75">
        <v>1</v>
      </c>
      <c r="L319" s="75">
        <v>4</v>
      </c>
      <c r="M319" s="75">
        <v>0</v>
      </c>
      <c r="N319" s="75">
        <v>0</v>
      </c>
    </row>
    <row r="320" spans="1:14">
      <c r="A320" s="75" t="s">
        <v>602</v>
      </c>
      <c r="B320" s="75" t="s">
        <v>605</v>
      </c>
      <c r="C320" s="76">
        <v>39782</v>
      </c>
      <c r="D320" s="75" t="s">
        <v>606</v>
      </c>
      <c r="E320" s="77" t="s">
        <v>24</v>
      </c>
      <c r="F320" s="75">
        <v>90</v>
      </c>
      <c r="G320" s="75">
        <v>0</v>
      </c>
      <c r="H320" s="75">
        <v>0</v>
      </c>
      <c r="I320" s="75">
        <v>2</v>
      </c>
      <c r="J320" s="75">
        <v>0</v>
      </c>
      <c r="K320" s="75">
        <v>2</v>
      </c>
      <c r="L320" s="75">
        <v>3</v>
      </c>
      <c r="M320" s="75">
        <v>0</v>
      </c>
      <c r="N320" s="75">
        <v>0</v>
      </c>
    </row>
    <row r="321" spans="1:14">
      <c r="A321" s="75" t="s">
        <v>602</v>
      </c>
      <c r="B321" s="75" t="s">
        <v>155</v>
      </c>
      <c r="C321" s="76">
        <v>39788</v>
      </c>
      <c r="D321" s="75" t="s">
        <v>606</v>
      </c>
      <c r="E321" s="77" t="s">
        <v>31</v>
      </c>
      <c r="F321" s="75">
        <v>67</v>
      </c>
      <c r="G321" s="75">
        <v>0</v>
      </c>
      <c r="H321" s="75">
        <v>0</v>
      </c>
      <c r="I321" s="75">
        <v>3</v>
      </c>
      <c r="J321" s="75">
        <v>0</v>
      </c>
      <c r="K321" s="75">
        <v>2</v>
      </c>
      <c r="L321" s="75">
        <v>3</v>
      </c>
      <c r="M321" s="75">
        <v>1</v>
      </c>
      <c r="N321" s="75">
        <v>0</v>
      </c>
    </row>
    <row r="322" spans="1:14">
      <c r="A322" s="75" t="s">
        <v>602</v>
      </c>
      <c r="B322" s="75" t="s">
        <v>611</v>
      </c>
      <c r="C322" s="76">
        <v>39795</v>
      </c>
      <c r="D322" s="75" t="s">
        <v>606</v>
      </c>
      <c r="E322" s="77" t="s">
        <v>33</v>
      </c>
      <c r="F322" s="75">
        <v>90</v>
      </c>
      <c r="G322" s="75">
        <v>0</v>
      </c>
      <c r="H322" s="75">
        <v>0</v>
      </c>
      <c r="I322" s="75">
        <v>2</v>
      </c>
      <c r="J322" s="75">
        <v>0</v>
      </c>
      <c r="K322" s="75">
        <v>2</v>
      </c>
      <c r="L322" s="75">
        <v>1</v>
      </c>
      <c r="M322" s="75">
        <v>0</v>
      </c>
      <c r="N322" s="75">
        <v>1</v>
      </c>
    </row>
    <row r="323" spans="1:14">
      <c r="A323" s="75" t="s">
        <v>602</v>
      </c>
      <c r="B323" s="75" t="s">
        <v>657</v>
      </c>
      <c r="C323" s="76">
        <v>39800</v>
      </c>
      <c r="D323" s="75" t="s">
        <v>202</v>
      </c>
      <c r="E323" s="77" t="s">
        <v>693</v>
      </c>
      <c r="F323" s="75">
        <v>90</v>
      </c>
      <c r="G323" s="75">
        <v>1</v>
      </c>
      <c r="H323" s="75">
        <v>0</v>
      </c>
      <c r="I323" s="75">
        <v>1</v>
      </c>
      <c r="J323" s="75">
        <v>1</v>
      </c>
      <c r="K323" s="75">
        <v>0</v>
      </c>
      <c r="L323" s="75">
        <v>1</v>
      </c>
      <c r="M323" s="75">
        <v>0</v>
      </c>
      <c r="N323" s="75">
        <v>0</v>
      </c>
    </row>
    <row r="324" spans="1:14">
      <c r="A324" s="75" t="s">
        <v>602</v>
      </c>
      <c r="B324" s="75" t="s">
        <v>624</v>
      </c>
      <c r="C324" s="76">
        <v>39803</v>
      </c>
      <c r="D324" s="75" t="s">
        <v>202</v>
      </c>
      <c r="E324" s="77" t="s">
        <v>31</v>
      </c>
      <c r="F324" s="75">
        <v>90</v>
      </c>
      <c r="G324" s="75">
        <v>0</v>
      </c>
      <c r="H324" s="75">
        <v>0</v>
      </c>
      <c r="I324" s="75">
        <v>0</v>
      </c>
      <c r="J324" s="75">
        <v>0</v>
      </c>
      <c r="K324" s="75">
        <v>1</v>
      </c>
      <c r="L324" s="75">
        <v>2</v>
      </c>
      <c r="M324" s="75">
        <v>0</v>
      </c>
      <c r="N324" s="75">
        <v>0</v>
      </c>
    </row>
    <row r="325" spans="1:14">
      <c r="A325" s="75" t="s">
        <v>602</v>
      </c>
      <c r="B325" s="75" t="s">
        <v>692</v>
      </c>
      <c r="C325" s="76">
        <v>39808</v>
      </c>
      <c r="D325" s="75" t="s">
        <v>606</v>
      </c>
      <c r="E325" s="77" t="s">
        <v>24</v>
      </c>
      <c r="F325" s="75">
        <v>90</v>
      </c>
      <c r="G325" s="75">
        <v>0</v>
      </c>
      <c r="H325" s="75">
        <v>0</v>
      </c>
      <c r="I325" s="75">
        <v>3</v>
      </c>
      <c r="J325" s="75">
        <v>0</v>
      </c>
      <c r="K325" s="75">
        <v>0</v>
      </c>
      <c r="L325" s="75">
        <v>0</v>
      </c>
      <c r="M325" s="75">
        <v>0</v>
      </c>
      <c r="N325" s="75">
        <v>0</v>
      </c>
    </row>
    <row r="326" spans="1:14">
      <c r="A326" s="75" t="s">
        <v>602</v>
      </c>
      <c r="B326" s="75" t="s">
        <v>691</v>
      </c>
      <c r="C326" s="76">
        <v>39811</v>
      </c>
      <c r="D326" s="75" t="s">
        <v>606</v>
      </c>
      <c r="E326" s="77" t="s">
        <v>31</v>
      </c>
      <c r="F326" s="75">
        <v>84</v>
      </c>
      <c r="G326" s="75">
        <v>0</v>
      </c>
      <c r="H326" s="75">
        <v>0</v>
      </c>
      <c r="I326" s="75">
        <v>10</v>
      </c>
      <c r="J326" s="75">
        <v>3</v>
      </c>
      <c r="K326" s="75">
        <v>0</v>
      </c>
      <c r="L326" s="75">
        <v>0</v>
      </c>
      <c r="M326" s="75">
        <v>0</v>
      </c>
      <c r="N326" s="75">
        <v>0</v>
      </c>
    </row>
    <row r="327" spans="1:14">
      <c r="A327" s="75" t="s">
        <v>602</v>
      </c>
      <c r="B327" s="75" t="s">
        <v>690</v>
      </c>
      <c r="C327" s="76">
        <v>39820</v>
      </c>
      <c r="D327" s="75" t="s">
        <v>627</v>
      </c>
      <c r="E327" s="77" t="s">
        <v>17</v>
      </c>
      <c r="F327" s="75">
        <f>90-62</f>
        <v>28</v>
      </c>
      <c r="G327" s="75">
        <v>0</v>
      </c>
      <c r="H327" s="75">
        <v>0</v>
      </c>
      <c r="I327" s="75">
        <v>3</v>
      </c>
      <c r="J327" s="75">
        <v>0</v>
      </c>
      <c r="K327" s="75">
        <v>0</v>
      </c>
      <c r="L327" s="75">
        <v>3</v>
      </c>
      <c r="M327" s="75">
        <v>0</v>
      </c>
      <c r="N327" s="75">
        <v>0</v>
      </c>
    </row>
    <row r="328" spans="1:14">
      <c r="A328" s="75" t="s">
        <v>602</v>
      </c>
      <c r="B328" s="75" t="s">
        <v>617</v>
      </c>
      <c r="C328" s="76">
        <v>39824</v>
      </c>
      <c r="D328" s="75" t="s">
        <v>606</v>
      </c>
      <c r="E328" s="77" t="s">
        <v>59</v>
      </c>
      <c r="F328" s="75">
        <v>90</v>
      </c>
      <c r="G328" s="75">
        <v>0</v>
      </c>
      <c r="H328" s="75">
        <v>1</v>
      </c>
      <c r="I328" s="75">
        <v>6</v>
      </c>
      <c r="J328" s="75">
        <v>0</v>
      </c>
      <c r="K328" s="75">
        <v>2</v>
      </c>
      <c r="L328" s="75">
        <v>2</v>
      </c>
      <c r="M328" s="75">
        <v>0</v>
      </c>
      <c r="N328" s="75">
        <v>0</v>
      </c>
    </row>
    <row r="329" spans="1:14">
      <c r="A329" s="75" t="s">
        <v>602</v>
      </c>
      <c r="B329" s="75" t="s">
        <v>686</v>
      </c>
      <c r="C329" s="76">
        <v>39827</v>
      </c>
      <c r="D329" s="75" t="s">
        <v>606</v>
      </c>
      <c r="E329" s="77" t="s">
        <v>31</v>
      </c>
      <c r="F329" s="75">
        <v>90</v>
      </c>
      <c r="G329" s="75">
        <v>0</v>
      </c>
      <c r="H329" s="75">
        <v>1</v>
      </c>
      <c r="I329" s="75">
        <v>5</v>
      </c>
      <c r="J329" s="75">
        <v>1</v>
      </c>
      <c r="K329" s="75">
        <v>0</v>
      </c>
      <c r="L329" s="75">
        <v>1</v>
      </c>
      <c r="M329" s="75">
        <v>0</v>
      </c>
      <c r="N329" s="75">
        <v>0</v>
      </c>
    </row>
    <row r="330" spans="1:14">
      <c r="A330" s="75" t="s">
        <v>602</v>
      </c>
      <c r="B330" s="75" t="s">
        <v>153</v>
      </c>
      <c r="C330" s="76">
        <v>39830</v>
      </c>
      <c r="D330" s="75" t="s">
        <v>606</v>
      </c>
      <c r="E330" s="77" t="s">
        <v>24</v>
      </c>
      <c r="F330" s="75">
        <v>90</v>
      </c>
      <c r="G330" s="75">
        <v>0</v>
      </c>
      <c r="H330" s="75">
        <v>0</v>
      </c>
      <c r="I330" s="75">
        <v>6</v>
      </c>
      <c r="J330" s="75">
        <v>5</v>
      </c>
      <c r="K330" s="75">
        <v>1</v>
      </c>
      <c r="L330" s="75">
        <v>4</v>
      </c>
      <c r="M330" s="75">
        <v>1</v>
      </c>
      <c r="N330" s="75">
        <v>0</v>
      </c>
    </row>
    <row r="331" spans="1:14">
      <c r="A331" s="75" t="s">
        <v>602</v>
      </c>
      <c r="B331" s="75" t="s">
        <v>660</v>
      </c>
      <c r="C331" s="76">
        <v>39833</v>
      </c>
      <c r="D331" s="75" t="s">
        <v>627</v>
      </c>
      <c r="E331" s="77" t="s">
        <v>68</v>
      </c>
      <c r="F331" s="75">
        <f>90-57</f>
        <v>33</v>
      </c>
      <c r="G331" s="75">
        <v>1</v>
      </c>
      <c r="H331" s="75">
        <v>0</v>
      </c>
      <c r="I331" s="75">
        <v>4</v>
      </c>
      <c r="J331" s="75">
        <v>3</v>
      </c>
      <c r="K331" s="75">
        <v>1</v>
      </c>
      <c r="L331" s="75">
        <v>1</v>
      </c>
      <c r="M331" s="75">
        <v>0</v>
      </c>
      <c r="N331" s="75">
        <v>0</v>
      </c>
    </row>
    <row r="332" spans="1:14">
      <c r="A332" s="75" t="s">
        <v>602</v>
      </c>
      <c r="B332" s="75" t="s">
        <v>649</v>
      </c>
      <c r="C332" s="76">
        <v>39837</v>
      </c>
      <c r="D332" s="75" t="s">
        <v>604</v>
      </c>
      <c r="E332" s="77" t="s">
        <v>63</v>
      </c>
      <c r="F332" s="75">
        <v>71</v>
      </c>
      <c r="G332" s="75">
        <v>0</v>
      </c>
      <c r="H332" s="75">
        <v>0</v>
      </c>
      <c r="I332" s="75">
        <v>2</v>
      </c>
      <c r="J332" s="75">
        <v>1</v>
      </c>
      <c r="K332" s="75">
        <v>0</v>
      </c>
      <c r="L332" s="75">
        <v>3</v>
      </c>
      <c r="M332" s="75">
        <v>0</v>
      </c>
      <c r="N332" s="75">
        <v>0</v>
      </c>
    </row>
    <row r="333" spans="1:14">
      <c r="A333" s="75" t="s">
        <v>602</v>
      </c>
      <c r="B333" s="75" t="s">
        <v>687</v>
      </c>
      <c r="C333" s="76">
        <v>39840</v>
      </c>
      <c r="D333" s="75" t="s">
        <v>606</v>
      </c>
      <c r="E333" s="77" t="s">
        <v>277</v>
      </c>
      <c r="F333" s="75">
        <v>90</v>
      </c>
      <c r="G333" s="75">
        <v>2</v>
      </c>
      <c r="H333" s="75">
        <v>0</v>
      </c>
      <c r="I333" s="75">
        <v>7</v>
      </c>
      <c r="J333" s="75">
        <v>2</v>
      </c>
      <c r="K333" s="75">
        <v>0</v>
      </c>
      <c r="L333" s="75">
        <v>0</v>
      </c>
      <c r="M333" s="75">
        <v>0</v>
      </c>
      <c r="N333" s="75">
        <v>0</v>
      </c>
    </row>
    <row r="334" spans="1:14">
      <c r="A334" s="75" t="s">
        <v>602</v>
      </c>
      <c r="B334" s="75" t="s">
        <v>610</v>
      </c>
      <c r="C334" s="76">
        <v>39844</v>
      </c>
      <c r="D334" s="75" t="s">
        <v>606</v>
      </c>
      <c r="E334" s="77" t="s">
        <v>31</v>
      </c>
      <c r="F334" s="75">
        <v>90</v>
      </c>
      <c r="G334" s="75">
        <v>1</v>
      </c>
      <c r="H334" s="75">
        <v>0</v>
      </c>
      <c r="I334" s="75">
        <v>5</v>
      </c>
      <c r="J334" s="75">
        <v>2</v>
      </c>
      <c r="K334" s="75">
        <v>0</v>
      </c>
      <c r="L334" s="75">
        <v>2</v>
      </c>
      <c r="M334" s="75">
        <v>0</v>
      </c>
      <c r="N334" s="75">
        <v>0</v>
      </c>
    </row>
    <row r="335" spans="1:14">
      <c r="A335" s="75" t="s">
        <v>602</v>
      </c>
      <c r="B335" s="75" t="s">
        <v>626</v>
      </c>
      <c r="C335" s="76">
        <v>39852</v>
      </c>
      <c r="D335" s="75" t="s">
        <v>606</v>
      </c>
      <c r="E335" s="77" t="s">
        <v>24</v>
      </c>
      <c r="F335" s="75">
        <v>90</v>
      </c>
      <c r="G335" s="75">
        <v>0</v>
      </c>
      <c r="H335" s="75">
        <v>0</v>
      </c>
      <c r="I335" s="75">
        <v>7</v>
      </c>
      <c r="J335" s="75">
        <v>1</v>
      </c>
      <c r="K335" s="75">
        <v>1</v>
      </c>
      <c r="L335" s="75">
        <v>4</v>
      </c>
      <c r="M335" s="75">
        <v>0</v>
      </c>
      <c r="N335" s="75">
        <v>0</v>
      </c>
    </row>
    <row r="336" spans="1:14">
      <c r="A336" s="75" t="s">
        <v>602</v>
      </c>
      <c r="B336" s="75" t="s">
        <v>623</v>
      </c>
      <c r="C336" s="76">
        <v>39859</v>
      </c>
      <c r="D336" s="75" t="s">
        <v>604</v>
      </c>
      <c r="E336" s="77" t="s">
        <v>154</v>
      </c>
      <c r="F336" s="75">
        <v>71</v>
      </c>
      <c r="G336" s="75">
        <v>1</v>
      </c>
      <c r="H336" s="75">
        <v>0</v>
      </c>
      <c r="I336" s="75">
        <v>8</v>
      </c>
      <c r="J336" s="75">
        <v>7</v>
      </c>
      <c r="K336" s="75">
        <v>1</v>
      </c>
      <c r="L336" s="75">
        <v>5</v>
      </c>
      <c r="M336" s="75">
        <v>0</v>
      </c>
      <c r="N336" s="75">
        <v>0</v>
      </c>
    </row>
    <row r="337" spans="1:14">
      <c r="A337" s="75" t="s">
        <v>602</v>
      </c>
      <c r="B337" s="75" t="s">
        <v>662</v>
      </c>
      <c r="C337" s="76">
        <v>39862</v>
      </c>
      <c r="D337" s="75" t="s">
        <v>606</v>
      </c>
      <c r="E337" s="77" t="s">
        <v>59</v>
      </c>
      <c r="F337" s="75">
        <v>90</v>
      </c>
      <c r="G337" s="75">
        <v>0</v>
      </c>
      <c r="H337" s="75">
        <v>0</v>
      </c>
      <c r="I337" s="75">
        <v>5</v>
      </c>
      <c r="J337" s="75">
        <v>1</v>
      </c>
      <c r="K337" s="75">
        <v>2</v>
      </c>
      <c r="L337" s="75">
        <v>2</v>
      </c>
      <c r="M337" s="75">
        <v>0</v>
      </c>
      <c r="N337" s="75">
        <v>0</v>
      </c>
    </row>
    <row r="338" spans="1:14">
      <c r="A338" s="75" t="s">
        <v>602</v>
      </c>
      <c r="B338" s="75" t="s">
        <v>686</v>
      </c>
      <c r="C338" s="76">
        <v>39865</v>
      </c>
      <c r="D338" s="75" t="s">
        <v>606</v>
      </c>
      <c r="E338" s="77" t="s">
        <v>63</v>
      </c>
      <c r="F338" s="75">
        <v>90</v>
      </c>
      <c r="G338" s="75">
        <v>1</v>
      </c>
      <c r="H338" s="75">
        <v>0</v>
      </c>
      <c r="I338" s="75">
        <v>5</v>
      </c>
      <c r="J338" s="75">
        <v>2</v>
      </c>
      <c r="K338" s="75">
        <v>0</v>
      </c>
      <c r="L338" s="75">
        <v>0</v>
      </c>
      <c r="M338" s="75">
        <v>0</v>
      </c>
      <c r="N338" s="75">
        <v>0</v>
      </c>
    </row>
    <row r="339" spans="1:14">
      <c r="A339" s="75" t="s">
        <v>602</v>
      </c>
      <c r="B339" s="75" t="s">
        <v>613</v>
      </c>
      <c r="C339" s="76">
        <v>39868</v>
      </c>
      <c r="D339" s="75" t="s">
        <v>151</v>
      </c>
      <c r="E339" s="77" t="s">
        <v>33</v>
      </c>
      <c r="F339" s="75">
        <v>90</v>
      </c>
      <c r="G339" s="75">
        <v>0</v>
      </c>
      <c r="H339" s="75">
        <v>0</v>
      </c>
      <c r="I339" s="75">
        <v>7</v>
      </c>
      <c r="J339" s="75">
        <v>4</v>
      </c>
      <c r="K339" s="75">
        <v>0</v>
      </c>
      <c r="L339" s="75">
        <v>2</v>
      </c>
      <c r="M339" s="75">
        <v>0</v>
      </c>
      <c r="N339" s="75">
        <v>0</v>
      </c>
    </row>
    <row r="340" spans="1:14">
      <c r="A340" s="75" t="s">
        <v>602</v>
      </c>
      <c r="B340" s="75" t="s">
        <v>628</v>
      </c>
      <c r="C340" s="76">
        <v>39873</v>
      </c>
      <c r="D340" s="75" t="s">
        <v>627</v>
      </c>
      <c r="E340" s="77" t="s">
        <v>689</v>
      </c>
      <c r="F340" s="75">
        <v>90</v>
      </c>
      <c r="G340" s="75">
        <v>0</v>
      </c>
      <c r="H340" s="75">
        <v>0</v>
      </c>
      <c r="I340" s="75">
        <v>7</v>
      </c>
      <c r="J340" s="75">
        <v>3</v>
      </c>
      <c r="K340" s="75">
        <v>3</v>
      </c>
      <c r="L340" s="75">
        <v>4</v>
      </c>
      <c r="M340" s="75">
        <v>1</v>
      </c>
      <c r="N340" s="75">
        <v>0</v>
      </c>
    </row>
    <row r="341" spans="1:14">
      <c r="A341" s="75" t="s">
        <v>602</v>
      </c>
      <c r="B341" s="75" t="s">
        <v>243</v>
      </c>
      <c r="C341" s="76">
        <v>39876</v>
      </c>
      <c r="D341" s="75" t="s">
        <v>606</v>
      </c>
      <c r="E341" s="77" t="s">
        <v>38</v>
      </c>
      <c r="F341" s="75">
        <v>90</v>
      </c>
      <c r="G341" s="75">
        <v>0</v>
      </c>
      <c r="H341" s="75">
        <v>0</v>
      </c>
      <c r="I341" s="75">
        <v>3</v>
      </c>
      <c r="J341" s="75">
        <v>0</v>
      </c>
      <c r="K341" s="75">
        <v>2</v>
      </c>
      <c r="L341" s="75">
        <v>5</v>
      </c>
      <c r="M341" s="75">
        <v>0</v>
      </c>
      <c r="N341" s="75">
        <v>0</v>
      </c>
    </row>
    <row r="342" spans="1:14">
      <c r="A342" s="75" t="s">
        <v>602</v>
      </c>
      <c r="B342" s="75" t="s">
        <v>610</v>
      </c>
      <c r="C342" s="76">
        <v>39883</v>
      </c>
      <c r="D342" s="75" t="s">
        <v>151</v>
      </c>
      <c r="E342" s="77" t="s">
        <v>19</v>
      </c>
      <c r="F342" s="75">
        <v>90</v>
      </c>
      <c r="G342" s="75">
        <v>1</v>
      </c>
      <c r="H342" s="75">
        <v>0</v>
      </c>
      <c r="I342" s="75">
        <v>6</v>
      </c>
      <c r="J342" s="75">
        <v>2</v>
      </c>
      <c r="K342" s="75">
        <v>0</v>
      </c>
      <c r="L342" s="75">
        <v>4</v>
      </c>
      <c r="M342" s="75">
        <v>1</v>
      </c>
      <c r="N342" s="75">
        <v>0</v>
      </c>
    </row>
    <row r="343" spans="1:14">
      <c r="A343" s="75" t="s">
        <v>602</v>
      </c>
      <c r="B343" s="75" t="s">
        <v>636</v>
      </c>
      <c r="C343" s="76">
        <v>39886</v>
      </c>
      <c r="D343" s="75" t="s">
        <v>606</v>
      </c>
      <c r="E343" s="77" t="s">
        <v>416</v>
      </c>
      <c r="F343" s="75">
        <v>90</v>
      </c>
      <c r="G343" s="75">
        <v>1</v>
      </c>
      <c r="H343" s="75">
        <v>0</v>
      </c>
      <c r="I343" s="75">
        <v>5</v>
      </c>
      <c r="J343" s="75">
        <v>3</v>
      </c>
      <c r="K343" s="75">
        <v>0</v>
      </c>
      <c r="L343" s="75">
        <v>1</v>
      </c>
      <c r="M343" s="75">
        <v>0</v>
      </c>
      <c r="N343" s="75">
        <v>0</v>
      </c>
    </row>
    <row r="344" spans="1:14">
      <c r="A344" s="75" t="s">
        <v>602</v>
      </c>
      <c r="B344" s="75" t="s">
        <v>264</v>
      </c>
      <c r="C344" s="76">
        <v>39893</v>
      </c>
      <c r="D344" s="75" t="s">
        <v>606</v>
      </c>
      <c r="E344" s="77" t="s">
        <v>158</v>
      </c>
      <c r="F344" s="75">
        <v>90</v>
      </c>
      <c r="G344" s="75">
        <v>0</v>
      </c>
      <c r="H344" s="75">
        <v>0</v>
      </c>
      <c r="I344" s="75">
        <v>7</v>
      </c>
      <c r="J344" s="75">
        <v>4</v>
      </c>
      <c r="K344" s="75">
        <v>1</v>
      </c>
      <c r="L344" s="75">
        <v>5</v>
      </c>
      <c r="M344" s="75">
        <v>0</v>
      </c>
      <c r="N344" s="75">
        <v>0</v>
      </c>
    </row>
    <row r="345" spans="1:14">
      <c r="A345" s="75" t="s">
        <v>653</v>
      </c>
      <c r="B345" s="75" t="s">
        <v>199</v>
      </c>
      <c r="C345" s="76">
        <v>39900</v>
      </c>
      <c r="D345" s="75" t="s">
        <v>216</v>
      </c>
      <c r="E345" s="77" t="s">
        <v>33</v>
      </c>
      <c r="F345" s="75">
        <v>90</v>
      </c>
      <c r="G345" s="75">
        <v>0</v>
      </c>
      <c r="H345" s="75">
        <v>0</v>
      </c>
      <c r="I345" s="75">
        <v>0</v>
      </c>
      <c r="J345" s="75">
        <v>0</v>
      </c>
      <c r="K345" s="75">
        <v>0</v>
      </c>
      <c r="L345" s="75">
        <v>2</v>
      </c>
      <c r="M345" s="75">
        <v>0</v>
      </c>
      <c r="N345" s="75">
        <v>0</v>
      </c>
    </row>
    <row r="346" spans="1:14">
      <c r="A346" s="75" t="s">
        <v>602</v>
      </c>
      <c r="B346" s="75" t="s">
        <v>614</v>
      </c>
      <c r="C346" s="76">
        <v>39908</v>
      </c>
      <c r="D346" s="75" t="s">
        <v>606</v>
      </c>
      <c r="E346" s="77" t="s">
        <v>115</v>
      </c>
      <c r="F346" s="75">
        <v>90</v>
      </c>
      <c r="G346" s="75">
        <v>2</v>
      </c>
      <c r="H346" s="75">
        <v>0</v>
      </c>
      <c r="I346" s="75">
        <v>5</v>
      </c>
      <c r="J346" s="75">
        <v>3</v>
      </c>
      <c r="K346" s="75">
        <v>2</v>
      </c>
      <c r="L346" s="75">
        <v>3</v>
      </c>
      <c r="M346" s="75">
        <v>1</v>
      </c>
      <c r="N346" s="75">
        <v>0</v>
      </c>
    </row>
    <row r="347" spans="1:14">
      <c r="A347" s="75" t="s">
        <v>602</v>
      </c>
      <c r="B347" s="75" t="s">
        <v>688</v>
      </c>
      <c r="C347" s="76">
        <v>39910</v>
      </c>
      <c r="D347" s="75" t="s">
        <v>151</v>
      </c>
      <c r="E347" s="77" t="s">
        <v>53</v>
      </c>
      <c r="F347" s="75">
        <v>90</v>
      </c>
      <c r="G347" s="75">
        <v>0</v>
      </c>
      <c r="H347" s="75">
        <v>0</v>
      </c>
      <c r="I347" s="75">
        <v>3</v>
      </c>
      <c r="J347" s="75">
        <v>2</v>
      </c>
      <c r="K347" s="75">
        <v>0</v>
      </c>
      <c r="L347" s="75">
        <v>0</v>
      </c>
      <c r="M347" s="75">
        <v>0</v>
      </c>
      <c r="N347" s="75">
        <v>0</v>
      </c>
    </row>
    <row r="348" spans="1:14">
      <c r="A348" s="75" t="s">
        <v>602</v>
      </c>
      <c r="B348" s="75" t="s">
        <v>625</v>
      </c>
      <c r="C348" s="76">
        <v>39914</v>
      </c>
      <c r="D348" s="75" t="s">
        <v>606</v>
      </c>
      <c r="E348" s="77" t="s">
        <v>38</v>
      </c>
      <c r="F348" s="75">
        <f>90-68</f>
        <v>22</v>
      </c>
      <c r="G348" s="75">
        <v>0</v>
      </c>
      <c r="H348" s="75">
        <v>0</v>
      </c>
      <c r="I348" s="75">
        <v>0</v>
      </c>
      <c r="J348" s="75">
        <v>0</v>
      </c>
      <c r="K348" s="75">
        <v>1</v>
      </c>
      <c r="L348" s="75">
        <v>0</v>
      </c>
      <c r="M348" s="75">
        <v>0</v>
      </c>
      <c r="N348" s="75">
        <v>0</v>
      </c>
    </row>
    <row r="349" spans="1:14">
      <c r="A349" s="75" t="s">
        <v>602</v>
      </c>
      <c r="B349" s="75" t="s">
        <v>612</v>
      </c>
      <c r="C349" s="76">
        <v>39918</v>
      </c>
      <c r="D349" s="75" t="s">
        <v>151</v>
      </c>
      <c r="E349" s="77" t="s">
        <v>24</v>
      </c>
      <c r="F349" s="75">
        <v>90</v>
      </c>
      <c r="G349" s="75">
        <v>1</v>
      </c>
      <c r="H349" s="75">
        <v>0</v>
      </c>
      <c r="I349" s="75">
        <v>3</v>
      </c>
      <c r="J349" s="75">
        <v>2</v>
      </c>
      <c r="K349" s="75">
        <v>0</v>
      </c>
      <c r="L349" s="75">
        <v>3</v>
      </c>
      <c r="M349" s="75">
        <v>0</v>
      </c>
      <c r="N349" s="75">
        <v>0</v>
      </c>
    </row>
    <row r="350" spans="1:14">
      <c r="A350" s="75" t="s">
        <v>602</v>
      </c>
      <c r="B350" s="75" t="s">
        <v>663</v>
      </c>
      <c r="C350" s="76">
        <v>39925</v>
      </c>
      <c r="D350" s="75" t="s">
        <v>606</v>
      </c>
      <c r="E350" s="77" t="s">
        <v>19</v>
      </c>
      <c r="F350" s="75">
        <v>90</v>
      </c>
      <c r="G350" s="75">
        <v>0</v>
      </c>
      <c r="H350" s="75">
        <v>0</v>
      </c>
      <c r="I350" s="75">
        <v>7</v>
      </c>
      <c r="J350" s="75">
        <v>3</v>
      </c>
      <c r="K350" s="75">
        <v>0</v>
      </c>
      <c r="L350" s="75">
        <v>1</v>
      </c>
      <c r="M350" s="75">
        <v>0</v>
      </c>
      <c r="N350" s="75">
        <v>0</v>
      </c>
    </row>
    <row r="351" spans="1:14">
      <c r="A351" s="75" t="s">
        <v>602</v>
      </c>
      <c r="B351" s="75" t="s">
        <v>476</v>
      </c>
      <c r="C351" s="76">
        <v>39928</v>
      </c>
      <c r="D351" s="75" t="s">
        <v>606</v>
      </c>
      <c r="E351" s="77" t="s">
        <v>287</v>
      </c>
      <c r="F351" s="75">
        <v>90</v>
      </c>
      <c r="G351" s="75">
        <v>2</v>
      </c>
      <c r="H351" s="75">
        <v>1</v>
      </c>
      <c r="I351" s="75">
        <v>8</v>
      </c>
      <c r="J351" s="75">
        <v>4</v>
      </c>
      <c r="K351" s="75">
        <v>0</v>
      </c>
      <c r="L351" s="75">
        <v>2</v>
      </c>
      <c r="M351" s="75">
        <v>0</v>
      </c>
      <c r="N351" s="75">
        <v>0</v>
      </c>
    </row>
    <row r="352" spans="1:14">
      <c r="A352" s="75" t="s">
        <v>602</v>
      </c>
      <c r="B352" s="75" t="s">
        <v>629</v>
      </c>
      <c r="C352" s="76">
        <v>39932</v>
      </c>
      <c r="D352" s="75" t="s">
        <v>151</v>
      </c>
      <c r="E352" s="77" t="s">
        <v>31</v>
      </c>
      <c r="F352" s="75">
        <v>90</v>
      </c>
      <c r="G352" s="75">
        <v>0</v>
      </c>
      <c r="H352" s="75">
        <v>0</v>
      </c>
      <c r="I352" s="75">
        <v>6</v>
      </c>
      <c r="J352" s="75">
        <v>3</v>
      </c>
      <c r="K352" s="75">
        <v>0</v>
      </c>
      <c r="L352" s="75">
        <v>3</v>
      </c>
      <c r="M352" s="75">
        <v>0</v>
      </c>
      <c r="N352" s="75">
        <v>0</v>
      </c>
    </row>
    <row r="353" spans="1:14">
      <c r="A353" s="75" t="s">
        <v>602</v>
      </c>
      <c r="B353" s="75" t="s">
        <v>610</v>
      </c>
      <c r="C353" s="76">
        <v>39935</v>
      </c>
      <c r="D353" s="75" t="s">
        <v>606</v>
      </c>
      <c r="E353" s="77" t="s">
        <v>82</v>
      </c>
      <c r="F353" s="75">
        <v>0</v>
      </c>
      <c r="G353" s="75"/>
      <c r="H353" s="75"/>
      <c r="I353" s="75"/>
      <c r="J353" s="75"/>
      <c r="K353" s="75">
        <v>1</v>
      </c>
      <c r="L353" s="75">
        <v>1</v>
      </c>
      <c r="M353" s="75">
        <v>1</v>
      </c>
      <c r="N353" s="75">
        <v>0</v>
      </c>
    </row>
    <row r="354" spans="1:14">
      <c r="A354" s="75" t="s">
        <v>602</v>
      </c>
      <c r="B354" s="75" t="s">
        <v>169</v>
      </c>
      <c r="C354" s="76">
        <v>39938</v>
      </c>
      <c r="D354" s="75" t="s">
        <v>151</v>
      </c>
      <c r="E354" s="77" t="s">
        <v>107</v>
      </c>
      <c r="F354" s="75">
        <v>90</v>
      </c>
      <c r="G354" s="75">
        <v>2</v>
      </c>
      <c r="H354" s="75">
        <v>1</v>
      </c>
      <c r="I354" s="75">
        <v>9</v>
      </c>
      <c r="J354" s="75">
        <v>6</v>
      </c>
      <c r="K354" s="75">
        <v>0</v>
      </c>
      <c r="L354" s="75">
        <v>1</v>
      </c>
      <c r="M354" s="75">
        <v>0</v>
      </c>
      <c r="N354" s="75">
        <v>0</v>
      </c>
    </row>
    <row r="355" spans="1:14">
      <c r="A355" s="75" t="s">
        <v>602</v>
      </c>
      <c r="B355" s="75" t="s">
        <v>644</v>
      </c>
      <c r="C355" s="76">
        <v>39943</v>
      </c>
      <c r="D355" s="75" t="s">
        <v>606</v>
      </c>
      <c r="E355" s="77" t="s">
        <v>19</v>
      </c>
      <c r="F355" s="75">
        <v>58</v>
      </c>
      <c r="G355" s="75">
        <v>1</v>
      </c>
      <c r="H355" s="75">
        <v>0</v>
      </c>
      <c r="I355" s="75">
        <v>3</v>
      </c>
      <c r="J355" s="75">
        <v>2</v>
      </c>
      <c r="K355" s="75"/>
      <c r="L355" s="75"/>
      <c r="M355" s="75"/>
      <c r="N355" s="75"/>
    </row>
    <row r="356" spans="1:14">
      <c r="A356" s="75" t="s">
        <v>602</v>
      </c>
      <c r="B356" s="75" t="s">
        <v>502</v>
      </c>
      <c r="C356" s="76">
        <v>39946</v>
      </c>
      <c r="D356" s="75" t="s">
        <v>606</v>
      </c>
      <c r="E356" s="77" t="s">
        <v>38</v>
      </c>
      <c r="F356" s="75">
        <v>90</v>
      </c>
      <c r="G356" s="75">
        <v>0</v>
      </c>
      <c r="H356" s="75">
        <v>0</v>
      </c>
      <c r="I356" s="75">
        <v>7</v>
      </c>
      <c r="J356" s="75">
        <v>1</v>
      </c>
      <c r="K356" s="75">
        <v>0</v>
      </c>
      <c r="L356" s="75">
        <v>4</v>
      </c>
      <c r="M356" s="75">
        <v>0</v>
      </c>
      <c r="N356" s="75">
        <v>0</v>
      </c>
    </row>
    <row r="357" spans="1:14">
      <c r="A357" s="75" t="s">
        <v>602</v>
      </c>
      <c r="B357" s="75" t="s">
        <v>616</v>
      </c>
      <c r="C357" s="76">
        <v>39949</v>
      </c>
      <c r="D357" s="75" t="s">
        <v>606</v>
      </c>
      <c r="E357" s="77" t="s">
        <v>33</v>
      </c>
      <c r="F357" s="75">
        <v>90</v>
      </c>
      <c r="G357" s="75">
        <v>0</v>
      </c>
      <c r="H357" s="75">
        <v>0</v>
      </c>
      <c r="I357" s="75">
        <v>5</v>
      </c>
      <c r="J357" s="75">
        <v>0</v>
      </c>
      <c r="K357" s="75">
        <v>0</v>
      </c>
      <c r="L357" s="75">
        <v>0</v>
      </c>
      <c r="M357" s="75">
        <v>0</v>
      </c>
      <c r="N357" s="75">
        <v>0</v>
      </c>
    </row>
    <row r="358" spans="1:14">
      <c r="A358" s="75" t="s">
        <v>602</v>
      </c>
      <c r="B358" s="75" t="s">
        <v>659</v>
      </c>
      <c r="C358" s="76">
        <v>39960</v>
      </c>
      <c r="D358" s="75" t="s">
        <v>151</v>
      </c>
      <c r="E358" s="77" t="s">
        <v>158</v>
      </c>
      <c r="F358" s="75">
        <v>90</v>
      </c>
      <c r="G358" s="75">
        <v>0</v>
      </c>
      <c r="H358" s="75">
        <v>0</v>
      </c>
      <c r="I358" s="75">
        <v>6</v>
      </c>
      <c r="J358" s="75">
        <v>2</v>
      </c>
      <c r="K358" s="75">
        <v>0</v>
      </c>
      <c r="L358" s="75">
        <v>1</v>
      </c>
      <c r="M358" s="75">
        <v>0</v>
      </c>
      <c r="N358" s="75">
        <v>0</v>
      </c>
    </row>
    <row r="359" spans="1:14">
      <c r="A359" s="75" t="s">
        <v>653</v>
      </c>
      <c r="B359" s="75" t="s">
        <v>169</v>
      </c>
      <c r="C359" s="76">
        <v>39970</v>
      </c>
      <c r="D359" s="75" t="s">
        <v>216</v>
      </c>
      <c r="E359" s="77" t="s">
        <v>38</v>
      </c>
      <c r="F359" s="75">
        <v>90</v>
      </c>
      <c r="G359" s="75">
        <v>0</v>
      </c>
      <c r="H359" s="75">
        <v>0</v>
      </c>
      <c r="I359" s="75">
        <v>0</v>
      </c>
      <c r="J359" s="75">
        <v>0</v>
      </c>
      <c r="K359" s="75">
        <v>0</v>
      </c>
      <c r="L359" s="75">
        <v>5</v>
      </c>
      <c r="M359" s="75">
        <v>0</v>
      </c>
      <c r="N359" s="75">
        <v>0</v>
      </c>
    </row>
    <row r="360" spans="1:14">
      <c r="A360" s="75" t="s">
        <v>456</v>
      </c>
      <c r="B360" s="75" t="s">
        <v>459</v>
      </c>
      <c r="C360" s="76">
        <v>40054</v>
      </c>
      <c r="D360" s="75" t="s">
        <v>99</v>
      </c>
      <c r="E360" s="77" t="s">
        <v>115</v>
      </c>
      <c r="F360" s="75">
        <v>90</v>
      </c>
      <c r="G360" s="75">
        <v>1</v>
      </c>
      <c r="H360" s="75">
        <v>0</v>
      </c>
      <c r="I360" s="75">
        <v>7</v>
      </c>
      <c r="J360" s="75">
        <v>2</v>
      </c>
      <c r="K360" s="75">
        <v>3</v>
      </c>
      <c r="L360" s="75">
        <v>1</v>
      </c>
      <c r="M360" s="75">
        <v>1</v>
      </c>
      <c r="N360" s="75">
        <v>0</v>
      </c>
    </row>
    <row r="361" spans="1:14">
      <c r="A361" s="75" t="s">
        <v>653</v>
      </c>
      <c r="B361" s="75" t="s">
        <v>714</v>
      </c>
      <c r="C361" s="76">
        <v>40061</v>
      </c>
      <c r="D361" s="75" t="s">
        <v>216</v>
      </c>
      <c r="E361" s="77" t="s">
        <v>22</v>
      </c>
      <c r="F361" s="75">
        <v>90</v>
      </c>
      <c r="G361" s="75">
        <v>0</v>
      </c>
      <c r="H361" s="75">
        <v>0</v>
      </c>
      <c r="I361" s="75">
        <v>0</v>
      </c>
      <c r="J361" s="75">
        <v>0</v>
      </c>
      <c r="K361" s="75">
        <v>0</v>
      </c>
      <c r="L361" s="75">
        <v>0</v>
      </c>
      <c r="M361" s="75">
        <v>0</v>
      </c>
      <c r="N361" s="75">
        <v>0</v>
      </c>
    </row>
    <row r="362" spans="1:14">
      <c r="A362" s="75" t="s">
        <v>653</v>
      </c>
      <c r="B362" s="75" t="s">
        <v>134</v>
      </c>
      <c r="C362" s="76">
        <v>40065</v>
      </c>
      <c r="D362" s="75" t="s">
        <v>216</v>
      </c>
      <c r="E362" s="77" t="s">
        <v>24</v>
      </c>
      <c r="F362" s="75">
        <v>90</v>
      </c>
      <c r="G362" s="75">
        <v>0</v>
      </c>
      <c r="H362" s="75">
        <v>0</v>
      </c>
      <c r="I362" s="75">
        <v>0</v>
      </c>
      <c r="J362" s="75">
        <v>0</v>
      </c>
      <c r="K362" s="75">
        <v>0</v>
      </c>
      <c r="L362" s="75">
        <v>5</v>
      </c>
      <c r="M362" s="75">
        <v>0</v>
      </c>
      <c r="N362" s="75">
        <v>0</v>
      </c>
    </row>
    <row r="363" spans="1:14">
      <c r="A363" s="75" t="s">
        <v>456</v>
      </c>
      <c r="B363" s="75" t="s">
        <v>713</v>
      </c>
      <c r="C363" s="76">
        <v>40068</v>
      </c>
      <c r="D363" s="75" t="s">
        <v>99</v>
      </c>
      <c r="E363" s="77" t="s">
        <v>67</v>
      </c>
      <c r="F363" s="75">
        <f>90-65</f>
        <v>25</v>
      </c>
      <c r="G363" s="75">
        <v>1</v>
      </c>
      <c r="H363" s="75">
        <v>0</v>
      </c>
      <c r="I363" s="75">
        <v>3</v>
      </c>
      <c r="J363" s="75">
        <v>2</v>
      </c>
      <c r="K363" s="75">
        <v>0</v>
      </c>
      <c r="L363" s="75">
        <v>0</v>
      </c>
      <c r="M363" s="75">
        <v>0</v>
      </c>
      <c r="N363" s="75">
        <v>0</v>
      </c>
    </row>
    <row r="364" spans="1:14">
      <c r="A364" s="75" t="s">
        <v>456</v>
      </c>
      <c r="B364" s="75" t="s">
        <v>167</v>
      </c>
      <c r="C364" s="76">
        <v>40071</v>
      </c>
      <c r="D364" s="75" t="s">
        <v>151</v>
      </c>
      <c r="E364" s="77" t="s">
        <v>370</v>
      </c>
      <c r="F364" s="75">
        <v>90</v>
      </c>
      <c r="G364" s="75">
        <v>2</v>
      </c>
      <c r="H364" s="75">
        <v>0</v>
      </c>
      <c r="I364" s="75">
        <v>8</v>
      </c>
      <c r="J364" s="75">
        <v>3</v>
      </c>
      <c r="K364" s="75">
        <v>0</v>
      </c>
      <c r="L364" s="75">
        <v>0</v>
      </c>
      <c r="M364" s="75">
        <v>0</v>
      </c>
      <c r="N364" s="75">
        <v>0</v>
      </c>
    </row>
    <row r="365" spans="1:14">
      <c r="A365" s="75" t="s">
        <v>456</v>
      </c>
      <c r="B365" s="75" t="s">
        <v>127</v>
      </c>
      <c r="C365" s="76">
        <v>40076</v>
      </c>
      <c r="D365" s="75" t="s">
        <v>99</v>
      </c>
      <c r="E365" s="77" t="s">
        <v>35</v>
      </c>
      <c r="F365" s="75">
        <v>78</v>
      </c>
      <c r="G365" s="75">
        <v>2</v>
      </c>
      <c r="H365" s="75">
        <v>0</v>
      </c>
      <c r="I365" s="75">
        <v>5</v>
      </c>
      <c r="J365" s="75">
        <v>3</v>
      </c>
      <c r="K365" s="75">
        <v>1</v>
      </c>
      <c r="L365" s="75">
        <v>0</v>
      </c>
      <c r="M365" s="75">
        <v>0</v>
      </c>
      <c r="N365" s="75">
        <v>0</v>
      </c>
    </row>
    <row r="366" spans="1:14">
      <c r="A366" s="75" t="s">
        <v>456</v>
      </c>
      <c r="B366" s="75" t="s">
        <v>263</v>
      </c>
      <c r="C366" s="76">
        <v>40079</v>
      </c>
      <c r="D366" s="75" t="s">
        <v>99</v>
      </c>
      <c r="E366" s="77" t="s">
        <v>82</v>
      </c>
      <c r="F366" s="75">
        <v>90</v>
      </c>
      <c r="G366" s="75">
        <v>1</v>
      </c>
      <c r="H366" s="75">
        <v>0</v>
      </c>
      <c r="I366" s="75">
        <v>6</v>
      </c>
      <c r="J366" s="75">
        <v>3</v>
      </c>
      <c r="K366" s="75">
        <v>2</v>
      </c>
      <c r="L366" s="75">
        <v>4</v>
      </c>
      <c r="M366" s="75">
        <v>0</v>
      </c>
      <c r="N366" s="75">
        <v>0</v>
      </c>
    </row>
    <row r="367" spans="1:14">
      <c r="A367" s="75" t="s">
        <v>456</v>
      </c>
      <c r="B367" s="75" t="s">
        <v>542</v>
      </c>
      <c r="C367" s="76">
        <v>40082</v>
      </c>
      <c r="D367" s="75" t="s">
        <v>99</v>
      </c>
      <c r="E367" s="77" t="s">
        <v>59</v>
      </c>
      <c r="F367" s="75">
        <v>79</v>
      </c>
      <c r="G367" s="75">
        <v>0</v>
      </c>
      <c r="H367" s="75">
        <v>0</v>
      </c>
      <c r="I367" s="75">
        <v>8</v>
      </c>
      <c r="J367" s="75">
        <v>3</v>
      </c>
      <c r="K367" s="75">
        <v>1</v>
      </c>
      <c r="L367" s="75">
        <v>2</v>
      </c>
      <c r="M367" s="75">
        <v>0</v>
      </c>
      <c r="N367" s="75">
        <v>0</v>
      </c>
    </row>
    <row r="368" spans="1:14">
      <c r="A368" s="75" t="s">
        <v>456</v>
      </c>
      <c r="B368" s="75" t="s">
        <v>155</v>
      </c>
      <c r="C368" s="76">
        <v>40086</v>
      </c>
      <c r="D368" s="75" t="s">
        <v>151</v>
      </c>
      <c r="E368" s="77" t="s">
        <v>59</v>
      </c>
      <c r="F368" s="75">
        <v>69</v>
      </c>
      <c r="G368" s="75">
        <v>2</v>
      </c>
      <c r="H368" s="75">
        <v>0</v>
      </c>
      <c r="I368" s="75">
        <v>5</v>
      </c>
      <c r="J368" s="75">
        <v>4</v>
      </c>
      <c r="K368" s="75">
        <v>3</v>
      </c>
      <c r="L368" s="75">
        <v>3</v>
      </c>
      <c r="M368" s="75">
        <v>0</v>
      </c>
      <c r="N368" s="75">
        <v>0</v>
      </c>
    </row>
    <row r="369" spans="1:14">
      <c r="A369" s="75" t="s">
        <v>653</v>
      </c>
      <c r="B369" s="75" t="s">
        <v>457</v>
      </c>
      <c r="C369" s="76">
        <v>40096</v>
      </c>
      <c r="D369" s="75" t="s">
        <v>216</v>
      </c>
      <c r="E369" s="77" t="s">
        <v>59</v>
      </c>
      <c r="F369" s="75">
        <v>27</v>
      </c>
      <c r="G369" s="75">
        <v>0</v>
      </c>
      <c r="H369" s="75">
        <v>0</v>
      </c>
      <c r="I369" s="75">
        <v>0</v>
      </c>
      <c r="J369" s="75">
        <v>0</v>
      </c>
      <c r="K369" s="75">
        <v>1</v>
      </c>
      <c r="L369" s="75">
        <v>2</v>
      </c>
      <c r="M369" s="75">
        <v>0</v>
      </c>
      <c r="N369" s="75">
        <v>0</v>
      </c>
    </row>
    <row r="370" spans="1:14">
      <c r="A370" s="75" t="s">
        <v>456</v>
      </c>
      <c r="B370" s="75" t="s">
        <v>43</v>
      </c>
      <c r="C370" s="76">
        <v>40142</v>
      </c>
      <c r="D370" s="75" t="s">
        <v>151</v>
      </c>
      <c r="E370" s="77" t="s">
        <v>31</v>
      </c>
      <c r="F370" s="75">
        <f>90-69</f>
        <v>21</v>
      </c>
      <c r="G370" s="75">
        <v>0</v>
      </c>
      <c r="H370" s="75">
        <v>0</v>
      </c>
      <c r="I370" s="75">
        <v>3</v>
      </c>
      <c r="J370" s="75">
        <v>1</v>
      </c>
      <c r="K370" s="75">
        <v>0</v>
      </c>
      <c r="L370" s="75">
        <v>1</v>
      </c>
      <c r="M370" s="75">
        <v>0</v>
      </c>
      <c r="N370" s="75">
        <v>0</v>
      </c>
    </row>
    <row r="371" spans="1:14">
      <c r="A371" s="75" t="s">
        <v>456</v>
      </c>
      <c r="B371" s="75" t="s">
        <v>712</v>
      </c>
      <c r="C371" s="76">
        <v>40146</v>
      </c>
      <c r="D371" s="75" t="s">
        <v>99</v>
      </c>
      <c r="E371" s="77" t="s">
        <v>17</v>
      </c>
      <c r="F371" s="75">
        <v>65</v>
      </c>
      <c r="G371" s="75">
        <v>0</v>
      </c>
      <c r="H371" s="75">
        <v>0</v>
      </c>
      <c r="I371" s="75">
        <v>3</v>
      </c>
      <c r="J371" s="75">
        <v>1</v>
      </c>
      <c r="K371" s="75">
        <v>0</v>
      </c>
      <c r="L371" s="75">
        <v>0</v>
      </c>
      <c r="M371" s="75">
        <v>0</v>
      </c>
      <c r="N371" s="75">
        <v>0</v>
      </c>
    </row>
    <row r="372" spans="1:14">
      <c r="A372" s="75" t="s">
        <v>456</v>
      </c>
      <c r="B372" s="75" t="s">
        <v>267</v>
      </c>
      <c r="C372" s="76">
        <v>40152</v>
      </c>
      <c r="D372" s="75" t="s">
        <v>99</v>
      </c>
      <c r="E372" s="77" t="s">
        <v>68</v>
      </c>
      <c r="F372" s="75">
        <v>90</v>
      </c>
      <c r="G372" s="75">
        <v>1</v>
      </c>
      <c r="H372" s="75">
        <v>1</v>
      </c>
      <c r="I372" s="75">
        <v>11</v>
      </c>
      <c r="J372" s="75">
        <v>5</v>
      </c>
      <c r="K372" s="75">
        <v>0</v>
      </c>
      <c r="L372" s="75">
        <v>0</v>
      </c>
      <c r="M372" s="75">
        <v>0</v>
      </c>
      <c r="N372" s="75">
        <v>0</v>
      </c>
    </row>
    <row r="373" spans="1:14">
      <c r="A373" s="75" t="s">
        <v>456</v>
      </c>
      <c r="B373" s="75" t="s">
        <v>459</v>
      </c>
      <c r="C373" s="76">
        <v>40155</v>
      </c>
      <c r="D373" s="75" t="s">
        <v>151</v>
      </c>
      <c r="E373" s="77" t="s">
        <v>107</v>
      </c>
      <c r="F373" s="75">
        <v>90</v>
      </c>
      <c r="G373" s="75">
        <v>2</v>
      </c>
      <c r="H373" s="75">
        <v>0</v>
      </c>
      <c r="I373" s="75">
        <v>5</v>
      </c>
      <c r="J373" s="75">
        <v>3</v>
      </c>
      <c r="K373" s="75">
        <v>3</v>
      </c>
      <c r="L373" s="75">
        <v>2</v>
      </c>
      <c r="M373" s="75">
        <v>0</v>
      </c>
      <c r="N373" s="75">
        <v>0</v>
      </c>
    </row>
    <row r="374" spans="1:14">
      <c r="A374" s="75" t="s">
        <v>456</v>
      </c>
      <c r="B374" s="75" t="s">
        <v>224</v>
      </c>
      <c r="C374" s="76">
        <v>40166</v>
      </c>
      <c r="D374" s="75" t="s">
        <v>99</v>
      </c>
      <c r="E374" s="77" t="s">
        <v>374</v>
      </c>
      <c r="F374" s="75">
        <v>90</v>
      </c>
      <c r="G374" s="75">
        <v>1</v>
      </c>
      <c r="H374" s="75">
        <v>0</v>
      </c>
      <c r="I374" s="75">
        <v>7</v>
      </c>
      <c r="J374" s="75">
        <v>2</v>
      </c>
      <c r="K374" s="75">
        <v>2</v>
      </c>
      <c r="L374" s="75">
        <v>2</v>
      </c>
      <c r="M374" s="75">
        <v>0</v>
      </c>
      <c r="N374" s="75">
        <v>1</v>
      </c>
    </row>
    <row r="375" spans="1:14">
      <c r="A375" s="75" t="s">
        <v>456</v>
      </c>
      <c r="B375" s="75" t="s">
        <v>20</v>
      </c>
      <c r="C375" s="76">
        <v>40181</v>
      </c>
      <c r="D375" s="75" t="s">
        <v>99</v>
      </c>
      <c r="E375" s="77" t="s">
        <v>33</v>
      </c>
      <c r="F375" s="75">
        <v>90</v>
      </c>
      <c r="G375" s="75">
        <v>0</v>
      </c>
      <c r="H375" s="75">
        <v>0</v>
      </c>
      <c r="I375" s="75">
        <v>4</v>
      </c>
      <c r="J375" s="75">
        <v>0</v>
      </c>
      <c r="K375" s="75">
        <v>1</v>
      </c>
      <c r="L375" s="75">
        <v>1</v>
      </c>
      <c r="M375" s="75">
        <v>0</v>
      </c>
      <c r="N375" s="75">
        <v>0</v>
      </c>
    </row>
    <row r="376" spans="1:14">
      <c r="A376" s="75" t="s">
        <v>456</v>
      </c>
      <c r="B376" s="75" t="s">
        <v>124</v>
      </c>
      <c r="C376" s="76">
        <v>40188</v>
      </c>
      <c r="D376" s="75" t="s">
        <v>99</v>
      </c>
      <c r="E376" s="77" t="s">
        <v>19</v>
      </c>
      <c r="F376" s="75">
        <v>90</v>
      </c>
      <c r="G376" s="75">
        <v>0</v>
      </c>
      <c r="H376" s="75">
        <v>0</v>
      </c>
      <c r="I376" s="75">
        <v>6</v>
      </c>
      <c r="J376" s="75">
        <v>1</v>
      </c>
      <c r="K376" s="75">
        <v>1</v>
      </c>
      <c r="L376" s="75">
        <v>5</v>
      </c>
      <c r="M376" s="75">
        <v>0</v>
      </c>
      <c r="N376" s="75">
        <v>0</v>
      </c>
    </row>
    <row r="377" spans="1:14">
      <c r="A377" s="75" t="s">
        <v>456</v>
      </c>
      <c r="B377" s="75" t="s">
        <v>121</v>
      </c>
      <c r="C377" s="76">
        <v>40194</v>
      </c>
      <c r="D377" s="75" t="s">
        <v>99</v>
      </c>
      <c r="E377" s="77" t="s">
        <v>17</v>
      </c>
      <c r="F377" s="75">
        <v>90</v>
      </c>
      <c r="G377" s="75">
        <v>0</v>
      </c>
      <c r="H377" s="75">
        <v>0</v>
      </c>
      <c r="I377" s="75">
        <v>9</v>
      </c>
      <c r="J377" s="75">
        <v>3</v>
      </c>
      <c r="K377" s="75">
        <v>0</v>
      </c>
      <c r="L377" s="75">
        <v>1</v>
      </c>
      <c r="M377" s="75">
        <v>0</v>
      </c>
      <c r="N377" s="75">
        <v>0</v>
      </c>
    </row>
    <row r="378" spans="1:14">
      <c r="A378" s="75" t="s">
        <v>456</v>
      </c>
      <c r="B378" s="75" t="s">
        <v>114</v>
      </c>
      <c r="C378" s="76">
        <v>40202</v>
      </c>
      <c r="D378" s="75" t="s">
        <v>99</v>
      </c>
      <c r="E378" s="77" t="s">
        <v>19</v>
      </c>
      <c r="F378" s="75">
        <v>90</v>
      </c>
      <c r="G378" s="75">
        <v>2</v>
      </c>
      <c r="H378" s="75">
        <v>0</v>
      </c>
      <c r="I378" s="75">
        <v>5</v>
      </c>
      <c r="J378" s="75">
        <v>3</v>
      </c>
      <c r="K378" s="75">
        <v>0</v>
      </c>
      <c r="L378" s="75">
        <v>2</v>
      </c>
      <c r="M378" s="75">
        <v>0</v>
      </c>
      <c r="N378" s="75">
        <v>0</v>
      </c>
    </row>
    <row r="379" spans="1:14">
      <c r="A379" s="75" t="s">
        <v>456</v>
      </c>
      <c r="B379" s="75" t="s">
        <v>144</v>
      </c>
      <c r="C379" s="76">
        <v>40222</v>
      </c>
      <c r="D379" s="75" t="s">
        <v>99</v>
      </c>
      <c r="E379" s="77" t="s">
        <v>67</v>
      </c>
      <c r="F379" s="75">
        <v>90</v>
      </c>
      <c r="G379" s="75">
        <v>2</v>
      </c>
      <c r="H379" s="75">
        <v>0</v>
      </c>
      <c r="I379" s="75">
        <v>11</v>
      </c>
      <c r="J379" s="75">
        <v>5</v>
      </c>
      <c r="K379" s="75">
        <v>4</v>
      </c>
      <c r="L379" s="75">
        <v>3</v>
      </c>
      <c r="M379" s="75">
        <v>1</v>
      </c>
      <c r="N379" s="75">
        <v>0</v>
      </c>
    </row>
    <row r="380" spans="1:14">
      <c r="A380" s="75" t="s">
        <v>456</v>
      </c>
      <c r="B380" s="75" t="s">
        <v>105</v>
      </c>
      <c r="C380" s="76">
        <v>40225</v>
      </c>
      <c r="D380" s="75" t="s">
        <v>151</v>
      </c>
      <c r="E380" s="77" t="s">
        <v>17</v>
      </c>
      <c r="F380" s="75">
        <v>90</v>
      </c>
      <c r="G380" s="75">
        <v>0</v>
      </c>
      <c r="H380" s="75">
        <v>0</v>
      </c>
      <c r="I380" s="75">
        <v>6</v>
      </c>
      <c r="J380" s="75">
        <v>2</v>
      </c>
      <c r="K380" s="75">
        <v>1</v>
      </c>
      <c r="L380" s="75">
        <v>3</v>
      </c>
      <c r="M380" s="75">
        <v>0</v>
      </c>
      <c r="N380" s="75">
        <v>1</v>
      </c>
    </row>
    <row r="381" spans="1:14">
      <c r="A381" s="75" t="s">
        <v>456</v>
      </c>
      <c r="B381" s="75" t="s">
        <v>541</v>
      </c>
      <c r="C381" s="76">
        <v>40230</v>
      </c>
      <c r="D381" s="75" t="s">
        <v>99</v>
      </c>
      <c r="E381" s="77" t="s">
        <v>540</v>
      </c>
      <c r="F381" s="75">
        <v>90</v>
      </c>
      <c r="G381" s="75">
        <v>1</v>
      </c>
      <c r="H381" s="75">
        <v>2</v>
      </c>
      <c r="I381" s="75">
        <v>5</v>
      </c>
      <c r="J381" s="75">
        <v>4</v>
      </c>
      <c r="K381" s="75">
        <v>1</v>
      </c>
      <c r="L381" s="75">
        <v>4</v>
      </c>
      <c r="M381" s="75">
        <v>0</v>
      </c>
      <c r="N381" s="75">
        <v>0</v>
      </c>
    </row>
    <row r="382" spans="1:14">
      <c r="A382" s="75" t="s">
        <v>456</v>
      </c>
      <c r="B382" s="75" t="s">
        <v>28</v>
      </c>
      <c r="C382" s="76">
        <v>40236</v>
      </c>
      <c r="D382" s="75" t="s">
        <v>99</v>
      </c>
      <c r="E382" s="77" t="s">
        <v>191</v>
      </c>
      <c r="F382" s="75">
        <v>90</v>
      </c>
      <c r="G382" s="75">
        <v>1</v>
      </c>
      <c r="H382" s="75">
        <v>0</v>
      </c>
      <c r="I382" s="75">
        <v>7</v>
      </c>
      <c r="J382" s="75">
        <v>2</v>
      </c>
      <c r="K382" s="75">
        <v>0</v>
      </c>
      <c r="L382" s="75">
        <v>4</v>
      </c>
      <c r="M382" s="75">
        <v>0</v>
      </c>
      <c r="N382" s="75">
        <v>0</v>
      </c>
    </row>
    <row r="383" spans="1:14">
      <c r="A383" s="75" t="s">
        <v>653</v>
      </c>
      <c r="B383" s="75" t="s">
        <v>108</v>
      </c>
      <c r="C383" s="76">
        <v>40240</v>
      </c>
      <c r="D383" s="75" t="s">
        <v>78</v>
      </c>
      <c r="E383" s="77" t="s">
        <v>19</v>
      </c>
      <c r="F383" s="75">
        <v>46</v>
      </c>
      <c r="G383" s="75">
        <v>0</v>
      </c>
      <c r="H383" s="75">
        <v>0</v>
      </c>
      <c r="I383" s="75">
        <v>0</v>
      </c>
      <c r="J383" s="75">
        <v>0</v>
      </c>
      <c r="K383" s="75">
        <v>0</v>
      </c>
      <c r="L383" s="75">
        <v>4</v>
      </c>
      <c r="M383" s="75">
        <v>0</v>
      </c>
      <c r="N383" s="75">
        <v>0</v>
      </c>
    </row>
    <row r="384" spans="1:14">
      <c r="A384" s="75" t="s">
        <v>456</v>
      </c>
      <c r="B384" s="75" t="s">
        <v>460</v>
      </c>
      <c r="C384" s="76">
        <v>40243</v>
      </c>
      <c r="D384" s="75" t="s">
        <v>99</v>
      </c>
      <c r="E384" s="77" t="s">
        <v>115</v>
      </c>
      <c r="F384" s="75">
        <v>90</v>
      </c>
      <c r="G384" s="75">
        <v>1</v>
      </c>
      <c r="H384" s="75">
        <v>0</v>
      </c>
      <c r="I384" s="75">
        <v>10</v>
      </c>
      <c r="J384" s="75">
        <v>4</v>
      </c>
      <c r="K384" s="75">
        <v>0</v>
      </c>
      <c r="L384" s="75">
        <v>3</v>
      </c>
      <c r="M384" s="75">
        <v>0</v>
      </c>
      <c r="N384" s="75">
        <v>0</v>
      </c>
    </row>
    <row r="385" spans="1:14">
      <c r="A385" s="75" t="s">
        <v>456</v>
      </c>
      <c r="B385" s="75" t="s">
        <v>92</v>
      </c>
      <c r="C385" s="76">
        <v>40247</v>
      </c>
      <c r="D385" s="75" t="s">
        <v>151</v>
      </c>
      <c r="E385" s="77" t="s">
        <v>389</v>
      </c>
      <c r="F385" s="75">
        <v>90</v>
      </c>
      <c r="G385" s="75">
        <v>1</v>
      </c>
      <c r="H385" s="75">
        <v>0</v>
      </c>
      <c r="I385" s="75">
        <v>5</v>
      </c>
      <c r="J385" s="75">
        <v>2</v>
      </c>
      <c r="K385" s="75">
        <v>0</v>
      </c>
      <c r="L385" s="75">
        <v>0</v>
      </c>
      <c r="M385" s="75">
        <v>0</v>
      </c>
      <c r="N385" s="75">
        <v>0</v>
      </c>
    </row>
    <row r="386" spans="1:14">
      <c r="A386" s="75" t="s">
        <v>456</v>
      </c>
      <c r="B386" s="75" t="s">
        <v>143</v>
      </c>
      <c r="C386" s="76">
        <v>40251</v>
      </c>
      <c r="D386" s="75" t="s">
        <v>99</v>
      </c>
      <c r="E386" s="77" t="s">
        <v>154</v>
      </c>
      <c r="F386" s="75">
        <v>90</v>
      </c>
      <c r="G386" s="75">
        <v>1</v>
      </c>
      <c r="H386" s="75">
        <v>1</v>
      </c>
      <c r="I386" s="75">
        <v>8</v>
      </c>
      <c r="J386" s="75">
        <v>3</v>
      </c>
      <c r="K386" s="75">
        <v>2</v>
      </c>
      <c r="L386" s="75">
        <v>0</v>
      </c>
      <c r="M386" s="75">
        <v>0</v>
      </c>
      <c r="N386" s="75">
        <v>0</v>
      </c>
    </row>
    <row r="387" spans="1:14">
      <c r="A387" s="75" t="s">
        <v>456</v>
      </c>
      <c r="B387" s="75" t="s">
        <v>52</v>
      </c>
      <c r="C387" s="76">
        <v>40257</v>
      </c>
      <c r="D387" s="75" t="s">
        <v>99</v>
      </c>
      <c r="E387" s="77" t="s">
        <v>26</v>
      </c>
      <c r="F387" s="75">
        <v>90</v>
      </c>
      <c r="G387" s="75">
        <v>0</v>
      </c>
      <c r="H387" s="75">
        <v>1</v>
      </c>
      <c r="I387" s="75">
        <v>8</v>
      </c>
      <c r="J387" s="75">
        <v>3</v>
      </c>
      <c r="K387" s="75">
        <v>0</v>
      </c>
      <c r="L387" s="75">
        <v>4</v>
      </c>
      <c r="M387" s="75">
        <v>0</v>
      </c>
      <c r="N387" s="75">
        <v>0</v>
      </c>
    </row>
    <row r="388" spans="1:14">
      <c r="A388" s="75" t="s">
        <v>456</v>
      </c>
      <c r="B388" s="75" t="s">
        <v>106</v>
      </c>
      <c r="C388" s="76">
        <v>40262</v>
      </c>
      <c r="D388" s="75" t="s">
        <v>99</v>
      </c>
      <c r="E388" s="77" t="s">
        <v>382</v>
      </c>
      <c r="F388" s="75">
        <v>90</v>
      </c>
      <c r="G388" s="75">
        <v>2</v>
      </c>
      <c r="H388" s="75">
        <v>0</v>
      </c>
      <c r="I388" s="75">
        <v>7</v>
      </c>
      <c r="J388" s="75">
        <v>5</v>
      </c>
      <c r="K388" s="75">
        <v>2</v>
      </c>
      <c r="L388" s="75">
        <v>5</v>
      </c>
      <c r="M388" s="75">
        <v>0</v>
      </c>
      <c r="N388" s="75">
        <v>0</v>
      </c>
    </row>
    <row r="389" spans="1:14">
      <c r="A389" s="75" t="s">
        <v>456</v>
      </c>
      <c r="B389" s="75" t="s">
        <v>536</v>
      </c>
      <c r="C389" s="76">
        <v>40265</v>
      </c>
      <c r="D389" s="75" t="s">
        <v>99</v>
      </c>
      <c r="E389" s="77" t="s">
        <v>115</v>
      </c>
      <c r="F389" s="75">
        <v>90</v>
      </c>
      <c r="G389" s="75">
        <v>0</v>
      </c>
      <c r="H389" s="75">
        <v>0</v>
      </c>
      <c r="I389" s="75">
        <v>12</v>
      </c>
      <c r="J389" s="75">
        <v>2</v>
      </c>
      <c r="K389" s="75">
        <v>0</v>
      </c>
      <c r="L389" s="75">
        <v>2</v>
      </c>
      <c r="M389" s="75">
        <v>0</v>
      </c>
      <c r="N389" s="75">
        <v>0</v>
      </c>
    </row>
    <row r="390" spans="1:14">
      <c r="A390" s="75" t="s">
        <v>456</v>
      </c>
      <c r="B390" s="75" t="s">
        <v>159</v>
      </c>
      <c r="C390" s="76">
        <v>40272</v>
      </c>
      <c r="D390" s="75" t="s">
        <v>99</v>
      </c>
      <c r="E390" s="77" t="s">
        <v>82</v>
      </c>
      <c r="F390" s="75">
        <v>90</v>
      </c>
      <c r="G390" s="75">
        <v>1</v>
      </c>
      <c r="H390" s="75">
        <v>0</v>
      </c>
      <c r="I390" s="75">
        <v>8</v>
      </c>
      <c r="J390" s="75">
        <v>2</v>
      </c>
      <c r="K390" s="75">
        <v>1</v>
      </c>
      <c r="L390" s="75">
        <v>3</v>
      </c>
      <c r="M390" s="75">
        <v>0</v>
      </c>
      <c r="N390" s="75">
        <v>0</v>
      </c>
    </row>
    <row r="391" spans="1:14">
      <c r="A391" s="75" t="s">
        <v>456</v>
      </c>
      <c r="B391" s="75" t="s">
        <v>120</v>
      </c>
      <c r="C391" s="76">
        <v>40278</v>
      </c>
      <c r="D391" s="75" t="s">
        <v>99</v>
      </c>
      <c r="E391" s="77" t="s">
        <v>135</v>
      </c>
      <c r="F391" s="75">
        <v>90</v>
      </c>
      <c r="G391" s="75">
        <v>0</v>
      </c>
      <c r="H391" s="75">
        <v>0</v>
      </c>
      <c r="I391" s="75">
        <v>4</v>
      </c>
      <c r="J391" s="75">
        <v>3</v>
      </c>
      <c r="K391" s="75">
        <v>1</v>
      </c>
      <c r="L391" s="75">
        <v>3</v>
      </c>
      <c r="M391" s="75">
        <v>0</v>
      </c>
      <c r="N391" s="75">
        <v>0</v>
      </c>
    </row>
    <row r="392" spans="1:14">
      <c r="A392" s="75" t="s">
        <v>456</v>
      </c>
      <c r="B392" s="75" t="s">
        <v>125</v>
      </c>
      <c r="C392" s="76">
        <v>40283</v>
      </c>
      <c r="D392" s="75" t="s">
        <v>99</v>
      </c>
      <c r="E392" s="77" t="s">
        <v>38</v>
      </c>
      <c r="F392" s="75">
        <v>90</v>
      </c>
      <c r="G392" s="75">
        <v>1</v>
      </c>
      <c r="H392" s="75">
        <v>0</v>
      </c>
      <c r="I392" s="75">
        <v>9</v>
      </c>
      <c r="J392" s="75">
        <v>5</v>
      </c>
      <c r="K392" s="75">
        <v>0</v>
      </c>
      <c r="L392" s="75">
        <v>8</v>
      </c>
      <c r="M392" s="75">
        <v>0</v>
      </c>
      <c r="N392" s="75">
        <v>0</v>
      </c>
    </row>
    <row r="393" spans="1:14">
      <c r="A393" s="75" t="s">
        <v>456</v>
      </c>
      <c r="B393" s="75" t="s">
        <v>464</v>
      </c>
      <c r="C393" s="76">
        <v>40286</v>
      </c>
      <c r="D393" s="75" t="s">
        <v>99</v>
      </c>
      <c r="E393" s="77" t="s">
        <v>19</v>
      </c>
      <c r="F393" s="75">
        <v>90</v>
      </c>
      <c r="G393" s="75">
        <v>1</v>
      </c>
      <c r="H393" s="75">
        <v>0</v>
      </c>
      <c r="I393" s="75">
        <v>10</v>
      </c>
      <c r="J393" s="75">
        <v>6</v>
      </c>
      <c r="K393" s="75">
        <v>1</v>
      </c>
      <c r="L393" s="75">
        <v>3</v>
      </c>
      <c r="M393" s="75">
        <v>0</v>
      </c>
      <c r="N393" s="75">
        <v>0</v>
      </c>
    </row>
    <row r="394" spans="1:14">
      <c r="A394" s="75" t="s">
        <v>456</v>
      </c>
      <c r="B394" s="75" t="s">
        <v>526</v>
      </c>
      <c r="C394" s="76">
        <v>40292</v>
      </c>
      <c r="D394" s="75" t="s">
        <v>99</v>
      </c>
      <c r="E394" s="77" t="s">
        <v>38</v>
      </c>
      <c r="F394" s="75">
        <v>90</v>
      </c>
      <c r="G394" s="75">
        <v>0</v>
      </c>
      <c r="H394" s="75">
        <v>2</v>
      </c>
      <c r="I394" s="75">
        <v>7</v>
      </c>
      <c r="J394" s="75">
        <v>5</v>
      </c>
      <c r="K394" s="75">
        <v>3</v>
      </c>
      <c r="L394" s="75">
        <v>4</v>
      </c>
      <c r="M394" s="75">
        <v>0</v>
      </c>
      <c r="N394" s="75">
        <v>0</v>
      </c>
    </row>
    <row r="395" spans="1:14">
      <c r="A395" s="75" t="s">
        <v>456</v>
      </c>
      <c r="B395" s="75" t="s">
        <v>138</v>
      </c>
      <c r="C395" s="76">
        <v>40300</v>
      </c>
      <c r="D395" s="75" t="s">
        <v>99</v>
      </c>
      <c r="E395" s="77" t="s">
        <v>115</v>
      </c>
      <c r="F395" s="75">
        <v>90</v>
      </c>
      <c r="G395" s="75">
        <v>2</v>
      </c>
      <c r="H395" s="75">
        <v>0</v>
      </c>
      <c r="I395" s="75">
        <v>13</v>
      </c>
      <c r="J395" s="75">
        <v>7</v>
      </c>
      <c r="K395" s="75">
        <v>2</v>
      </c>
      <c r="L395" s="75">
        <v>5</v>
      </c>
      <c r="M395" s="75">
        <v>1</v>
      </c>
      <c r="N395" s="75">
        <v>0</v>
      </c>
    </row>
    <row r="396" spans="1:14">
      <c r="A396" s="75" t="s">
        <v>456</v>
      </c>
      <c r="B396" s="75" t="s">
        <v>98</v>
      </c>
      <c r="C396" s="76">
        <v>40303</v>
      </c>
      <c r="D396" s="75" t="s">
        <v>99</v>
      </c>
      <c r="E396" s="77" t="s">
        <v>154</v>
      </c>
      <c r="F396" s="75">
        <v>82</v>
      </c>
      <c r="G396" s="75">
        <v>3</v>
      </c>
      <c r="H396" s="75">
        <v>0</v>
      </c>
      <c r="I396" s="75">
        <v>7</v>
      </c>
      <c r="J396" s="75">
        <v>5</v>
      </c>
      <c r="K396" s="75">
        <v>1</v>
      </c>
      <c r="L396" s="75">
        <v>7</v>
      </c>
      <c r="M396" s="75">
        <v>0</v>
      </c>
      <c r="N396" s="75">
        <v>0</v>
      </c>
    </row>
    <row r="397" spans="1:14">
      <c r="A397" s="75" t="s">
        <v>456</v>
      </c>
      <c r="B397" s="75" t="s">
        <v>141</v>
      </c>
      <c r="C397" s="76">
        <v>40306</v>
      </c>
      <c r="D397" s="75" t="s">
        <v>99</v>
      </c>
      <c r="E397" s="77" t="s">
        <v>175</v>
      </c>
      <c r="F397" s="75">
        <v>90</v>
      </c>
      <c r="G397" s="75">
        <v>1</v>
      </c>
      <c r="H397" s="75">
        <v>0</v>
      </c>
      <c r="I397" s="75">
        <v>8</v>
      </c>
      <c r="J397" s="75">
        <v>4</v>
      </c>
      <c r="K397" s="75">
        <v>3</v>
      </c>
      <c r="L397" s="75">
        <v>2</v>
      </c>
      <c r="M397" s="75">
        <v>0</v>
      </c>
      <c r="N397" s="75">
        <v>0</v>
      </c>
    </row>
    <row r="398" spans="1:14">
      <c r="A398" s="75" t="s">
        <v>456</v>
      </c>
      <c r="B398" s="75" t="s">
        <v>133</v>
      </c>
      <c r="C398" s="76">
        <v>40314</v>
      </c>
      <c r="D398" s="75" t="s">
        <v>99</v>
      </c>
      <c r="E398" s="77" t="s">
        <v>22</v>
      </c>
      <c r="F398" s="75">
        <v>90</v>
      </c>
      <c r="G398" s="75">
        <v>0</v>
      </c>
      <c r="H398" s="75">
        <v>0</v>
      </c>
      <c r="I398" s="75">
        <v>3</v>
      </c>
      <c r="J398" s="75">
        <v>1</v>
      </c>
      <c r="K398" s="75">
        <v>2</v>
      </c>
      <c r="L398" s="75">
        <v>3</v>
      </c>
      <c r="M398" s="75">
        <v>0</v>
      </c>
      <c r="N398" s="75">
        <v>0</v>
      </c>
    </row>
    <row r="399" spans="1:14">
      <c r="A399" s="75" t="s">
        <v>653</v>
      </c>
      <c r="B399" s="75" t="s">
        <v>123</v>
      </c>
      <c r="C399" s="76">
        <v>40322</v>
      </c>
      <c r="D399" s="75" t="s">
        <v>78</v>
      </c>
      <c r="E399" s="77" t="s">
        <v>33</v>
      </c>
      <c r="F399" s="75">
        <v>90</v>
      </c>
      <c r="G399" s="75">
        <v>0</v>
      </c>
      <c r="H399" s="75">
        <v>0</v>
      </c>
      <c r="I399" s="75">
        <v>0</v>
      </c>
      <c r="J399" s="75">
        <v>0</v>
      </c>
      <c r="K399" s="75">
        <v>1</v>
      </c>
      <c r="L399" s="75">
        <v>4</v>
      </c>
      <c r="M399" s="75">
        <v>0</v>
      </c>
      <c r="N399" s="75">
        <v>0</v>
      </c>
    </row>
    <row r="400" spans="1:14">
      <c r="A400" s="75" t="s">
        <v>653</v>
      </c>
      <c r="B400" s="75" t="s">
        <v>147</v>
      </c>
      <c r="C400" s="76">
        <v>40330</v>
      </c>
      <c r="D400" s="75" t="s">
        <v>78</v>
      </c>
      <c r="E400" s="77" t="s">
        <v>26</v>
      </c>
      <c r="F400" s="75">
        <v>90</v>
      </c>
      <c r="G400" s="75">
        <v>0</v>
      </c>
      <c r="H400" s="75">
        <v>1</v>
      </c>
      <c r="I400" s="75">
        <v>4</v>
      </c>
      <c r="J400" s="75">
        <v>2</v>
      </c>
      <c r="K400" s="75">
        <v>2</v>
      </c>
      <c r="L400" s="75">
        <v>4</v>
      </c>
      <c r="M400" s="75">
        <v>1</v>
      </c>
      <c r="N400" s="75">
        <v>0</v>
      </c>
    </row>
    <row r="401" spans="1:14">
      <c r="A401" s="75" t="s">
        <v>653</v>
      </c>
      <c r="B401" s="75" t="s">
        <v>678</v>
      </c>
      <c r="C401" s="76">
        <v>40337</v>
      </c>
      <c r="D401" s="75" t="s">
        <v>78</v>
      </c>
      <c r="E401" s="77" t="s">
        <v>59</v>
      </c>
      <c r="F401" s="75">
        <f>90-62</f>
        <v>28</v>
      </c>
      <c r="G401" s="75">
        <v>0</v>
      </c>
      <c r="H401" s="75">
        <v>0</v>
      </c>
      <c r="I401" s="75">
        <v>4</v>
      </c>
      <c r="J401" s="75">
        <v>2</v>
      </c>
      <c r="K401" s="75">
        <v>0</v>
      </c>
      <c r="L401" s="75">
        <v>0</v>
      </c>
      <c r="M401" s="75">
        <v>1</v>
      </c>
      <c r="N401" s="75">
        <v>0</v>
      </c>
    </row>
    <row r="402" spans="1:14">
      <c r="A402" s="75" t="s">
        <v>653</v>
      </c>
      <c r="B402" s="75" t="s">
        <v>274</v>
      </c>
      <c r="C402" s="76">
        <v>40344</v>
      </c>
      <c r="D402" s="75" t="s">
        <v>89</v>
      </c>
      <c r="E402" s="77" t="s">
        <v>33</v>
      </c>
      <c r="F402" s="75">
        <v>90</v>
      </c>
      <c r="G402" s="75">
        <v>0</v>
      </c>
      <c r="H402" s="75">
        <v>0</v>
      </c>
      <c r="I402" s="75">
        <v>3</v>
      </c>
      <c r="J402" s="75">
        <v>0</v>
      </c>
      <c r="K402" s="75">
        <v>0</v>
      </c>
      <c r="L402" s="75">
        <v>1</v>
      </c>
      <c r="M402" s="75">
        <v>0</v>
      </c>
      <c r="N402" s="75">
        <v>0</v>
      </c>
    </row>
    <row r="403" spans="1:14">
      <c r="A403" s="75" t="s">
        <v>653</v>
      </c>
      <c r="B403" s="75" t="s">
        <v>723</v>
      </c>
      <c r="C403" s="76">
        <v>40350</v>
      </c>
      <c r="D403" s="75" t="s">
        <v>89</v>
      </c>
      <c r="E403" s="77" t="s">
        <v>525</v>
      </c>
      <c r="F403" s="75">
        <v>90</v>
      </c>
      <c r="G403" s="75">
        <v>1</v>
      </c>
      <c r="H403" s="75">
        <v>1</v>
      </c>
      <c r="I403" s="75">
        <v>7</v>
      </c>
      <c r="J403" s="75">
        <v>4</v>
      </c>
      <c r="K403" s="75">
        <v>0</v>
      </c>
      <c r="L403" s="75">
        <v>1</v>
      </c>
      <c r="M403" s="75">
        <v>0</v>
      </c>
      <c r="N403" s="75">
        <v>0</v>
      </c>
    </row>
    <row r="404" spans="1:14">
      <c r="A404" s="75" t="s">
        <v>653</v>
      </c>
      <c r="B404" s="75" t="s">
        <v>722</v>
      </c>
      <c r="C404" s="76">
        <v>40354</v>
      </c>
      <c r="D404" s="75" t="s">
        <v>89</v>
      </c>
      <c r="E404" s="77" t="s">
        <v>33</v>
      </c>
      <c r="F404" s="75">
        <v>90</v>
      </c>
      <c r="G404" s="75">
        <v>0</v>
      </c>
      <c r="H404" s="75">
        <v>0</v>
      </c>
      <c r="I404" s="75">
        <v>8</v>
      </c>
      <c r="J404" s="75">
        <v>1</v>
      </c>
      <c r="K404" s="75">
        <v>0</v>
      </c>
      <c r="L404" s="75">
        <v>5</v>
      </c>
      <c r="M404" s="75">
        <v>1</v>
      </c>
      <c r="N404" s="75">
        <v>0</v>
      </c>
    </row>
    <row r="405" spans="1:14">
      <c r="A405" s="75" t="s">
        <v>653</v>
      </c>
      <c r="B405" s="75" t="s">
        <v>721</v>
      </c>
      <c r="C405" s="76">
        <v>40358</v>
      </c>
      <c r="D405" s="75" t="s">
        <v>89</v>
      </c>
      <c r="E405" s="77" t="s">
        <v>17</v>
      </c>
      <c r="F405" s="75">
        <v>90</v>
      </c>
      <c r="G405" s="75">
        <v>0</v>
      </c>
      <c r="H405" s="75">
        <v>0</v>
      </c>
      <c r="I405" s="75">
        <v>4</v>
      </c>
      <c r="J405" s="75">
        <v>2</v>
      </c>
      <c r="K405" s="75">
        <v>0</v>
      </c>
      <c r="L405" s="75">
        <v>0</v>
      </c>
      <c r="M405" s="75">
        <v>0</v>
      </c>
      <c r="N405" s="75">
        <v>0</v>
      </c>
    </row>
    <row r="406" spans="1:14">
      <c r="A406" s="75" t="s">
        <v>456</v>
      </c>
      <c r="B406" s="75" t="s">
        <v>720</v>
      </c>
      <c r="C406" s="76">
        <v>40419</v>
      </c>
      <c r="D406" s="75" t="s">
        <v>99</v>
      </c>
      <c r="E406" s="77" t="s">
        <v>33</v>
      </c>
      <c r="F406" s="75">
        <v>90</v>
      </c>
      <c r="G406" s="75">
        <v>0</v>
      </c>
      <c r="H406" s="75">
        <v>0</v>
      </c>
      <c r="I406" s="75">
        <v>7</v>
      </c>
      <c r="J406" s="75">
        <v>3</v>
      </c>
      <c r="K406" s="75">
        <v>1</v>
      </c>
      <c r="L406" s="75">
        <v>2</v>
      </c>
      <c r="M406" s="75">
        <v>0</v>
      </c>
      <c r="N406" s="75">
        <v>0</v>
      </c>
    </row>
    <row r="407" spans="1:14">
      <c r="A407" s="75" t="s">
        <v>456</v>
      </c>
      <c r="B407" s="75" t="s">
        <v>655</v>
      </c>
      <c r="C407" s="76">
        <v>40432</v>
      </c>
      <c r="D407" s="75" t="s">
        <v>99</v>
      </c>
      <c r="E407" s="77" t="s">
        <v>31</v>
      </c>
      <c r="F407" s="75">
        <v>90</v>
      </c>
      <c r="G407" s="75">
        <v>0</v>
      </c>
      <c r="H407" s="75">
        <v>1</v>
      </c>
      <c r="I407" s="75">
        <v>11</v>
      </c>
      <c r="J407" s="75">
        <v>3</v>
      </c>
      <c r="K407" s="75">
        <v>0</v>
      </c>
      <c r="L407" s="75">
        <v>1</v>
      </c>
      <c r="M407" s="75">
        <v>0</v>
      </c>
      <c r="N407" s="75">
        <v>0</v>
      </c>
    </row>
    <row r="408" spans="1:14">
      <c r="A408" s="75" t="s">
        <v>456</v>
      </c>
      <c r="B408" s="75" t="s">
        <v>133</v>
      </c>
      <c r="C408" s="76">
        <v>40436</v>
      </c>
      <c r="D408" s="75" t="s">
        <v>151</v>
      </c>
      <c r="E408" s="77" t="s">
        <v>19</v>
      </c>
      <c r="F408" s="75">
        <v>90</v>
      </c>
      <c r="G408" s="75">
        <v>0</v>
      </c>
      <c r="H408" s="75">
        <v>0</v>
      </c>
      <c r="I408" s="75">
        <v>11</v>
      </c>
      <c r="J408" s="75">
        <v>5</v>
      </c>
      <c r="K408" s="75">
        <v>0</v>
      </c>
      <c r="L408" s="75">
        <v>2</v>
      </c>
      <c r="M408" s="75">
        <v>0</v>
      </c>
      <c r="N408" s="75">
        <v>0</v>
      </c>
    </row>
    <row r="409" spans="1:14">
      <c r="A409" s="75" t="s">
        <v>456</v>
      </c>
      <c r="B409" s="75" t="s">
        <v>141</v>
      </c>
      <c r="C409" s="76">
        <v>40439</v>
      </c>
      <c r="D409" s="75" t="s">
        <v>99</v>
      </c>
      <c r="E409" s="77" t="s">
        <v>38</v>
      </c>
      <c r="F409" s="75">
        <v>90</v>
      </c>
      <c r="G409" s="75">
        <v>0</v>
      </c>
      <c r="H409" s="75">
        <v>1</v>
      </c>
      <c r="I409" s="75">
        <v>9</v>
      </c>
      <c r="J409" s="75">
        <v>2</v>
      </c>
      <c r="K409" s="75">
        <v>1</v>
      </c>
      <c r="L409" s="75">
        <v>2</v>
      </c>
      <c r="M409" s="75">
        <v>1</v>
      </c>
      <c r="N409" s="75">
        <v>0</v>
      </c>
    </row>
    <row r="410" spans="1:14">
      <c r="A410" s="75" t="s">
        <v>456</v>
      </c>
      <c r="B410" s="75" t="s">
        <v>298</v>
      </c>
      <c r="C410" s="76">
        <v>40442</v>
      </c>
      <c r="D410" s="75" t="s">
        <v>99</v>
      </c>
      <c r="E410" s="77" t="s">
        <v>59</v>
      </c>
      <c r="F410" s="75">
        <v>90</v>
      </c>
      <c r="G410" s="75">
        <v>1</v>
      </c>
      <c r="H410" s="75">
        <v>1</v>
      </c>
      <c r="I410" s="75">
        <v>7</v>
      </c>
      <c r="J410" s="75">
        <v>3</v>
      </c>
      <c r="K410" s="75">
        <v>1</v>
      </c>
      <c r="L410" s="75">
        <v>1</v>
      </c>
      <c r="M410" s="75">
        <v>0</v>
      </c>
      <c r="N410" s="75">
        <v>0</v>
      </c>
    </row>
    <row r="411" spans="1:14">
      <c r="A411" s="75" t="s">
        <v>456</v>
      </c>
      <c r="B411" s="75" t="s">
        <v>130</v>
      </c>
      <c r="C411" s="76">
        <v>40446</v>
      </c>
      <c r="D411" s="75" t="s">
        <v>99</v>
      </c>
      <c r="E411" s="77" t="s">
        <v>33</v>
      </c>
      <c r="F411" s="75">
        <v>90</v>
      </c>
      <c r="G411" s="75">
        <v>0</v>
      </c>
      <c r="H411" s="75">
        <v>0</v>
      </c>
      <c r="I411" s="75">
        <v>9</v>
      </c>
      <c r="J411" s="75">
        <v>1</v>
      </c>
      <c r="K411" s="75">
        <v>1</v>
      </c>
      <c r="L411" s="75">
        <v>4</v>
      </c>
      <c r="M411" s="75">
        <v>0</v>
      </c>
      <c r="N411" s="75">
        <v>0</v>
      </c>
    </row>
    <row r="412" spans="1:14">
      <c r="A412" s="75" t="s">
        <v>456</v>
      </c>
      <c r="B412" s="75" t="s">
        <v>102</v>
      </c>
      <c r="C412" s="76">
        <v>40449</v>
      </c>
      <c r="D412" s="75" t="s">
        <v>151</v>
      </c>
      <c r="E412" s="77" t="s">
        <v>24</v>
      </c>
      <c r="F412" s="75">
        <v>90</v>
      </c>
      <c r="G412" s="75">
        <v>0</v>
      </c>
      <c r="H412" s="75">
        <v>0</v>
      </c>
      <c r="I412" s="75">
        <v>6</v>
      </c>
      <c r="J412" s="75">
        <v>3</v>
      </c>
      <c r="K412" s="75">
        <v>1</v>
      </c>
      <c r="L412" s="75">
        <v>4</v>
      </c>
      <c r="M412" s="75">
        <v>0</v>
      </c>
      <c r="N412" s="75">
        <v>0</v>
      </c>
    </row>
    <row r="413" spans="1:14">
      <c r="A413" s="75" t="s">
        <v>456</v>
      </c>
      <c r="B413" s="75" t="s">
        <v>145</v>
      </c>
      <c r="C413" s="76">
        <v>40454</v>
      </c>
      <c r="D413" s="75" t="s">
        <v>99</v>
      </c>
      <c r="E413" s="77" t="s">
        <v>480</v>
      </c>
      <c r="F413" s="75">
        <v>90</v>
      </c>
      <c r="G413" s="75">
        <v>2</v>
      </c>
      <c r="H413" s="75">
        <v>0</v>
      </c>
      <c r="I413" s="75">
        <v>8</v>
      </c>
      <c r="J413" s="75">
        <v>4</v>
      </c>
      <c r="K413" s="75">
        <v>0</v>
      </c>
      <c r="L413" s="75">
        <v>6</v>
      </c>
      <c r="M413" s="75">
        <v>0</v>
      </c>
      <c r="N413" s="75">
        <v>0</v>
      </c>
    </row>
    <row r="414" spans="1:14">
      <c r="A414" s="75" t="s">
        <v>653</v>
      </c>
      <c r="B414" s="75" t="s">
        <v>62</v>
      </c>
      <c r="C414" s="76">
        <v>40459</v>
      </c>
      <c r="D414" s="75" t="s">
        <v>494</v>
      </c>
      <c r="E414" s="77" t="s">
        <v>26</v>
      </c>
      <c r="F414" s="75">
        <v>90</v>
      </c>
      <c r="G414" s="75">
        <v>1</v>
      </c>
      <c r="H414" s="75">
        <v>0</v>
      </c>
      <c r="I414" s="75">
        <v>0</v>
      </c>
      <c r="J414" s="75">
        <v>0</v>
      </c>
      <c r="K414" s="75">
        <v>2</v>
      </c>
      <c r="L414" s="75">
        <v>0</v>
      </c>
      <c r="M414" s="75">
        <v>1</v>
      </c>
      <c r="N414" s="75">
        <v>0</v>
      </c>
    </row>
    <row r="415" spans="1:14">
      <c r="A415" s="75" t="s">
        <v>653</v>
      </c>
      <c r="B415" s="75" t="s">
        <v>134</v>
      </c>
      <c r="C415" s="76">
        <v>40463</v>
      </c>
      <c r="D415" s="75" t="s">
        <v>494</v>
      </c>
      <c r="E415" s="77" t="s">
        <v>107</v>
      </c>
      <c r="F415" s="75">
        <v>90</v>
      </c>
      <c r="G415" s="75">
        <v>1</v>
      </c>
      <c r="H415" s="75">
        <v>0</v>
      </c>
      <c r="I415" s="75">
        <v>3</v>
      </c>
      <c r="J415" s="75">
        <v>1</v>
      </c>
      <c r="K415" s="75">
        <v>1</v>
      </c>
      <c r="L415" s="75">
        <v>0</v>
      </c>
      <c r="M415" s="75">
        <v>0</v>
      </c>
      <c r="N415" s="75">
        <v>0</v>
      </c>
    </row>
    <row r="416" spans="1:14">
      <c r="A416" s="75" t="s">
        <v>456</v>
      </c>
      <c r="B416" s="75" t="s">
        <v>492</v>
      </c>
      <c r="C416" s="76">
        <v>40467</v>
      </c>
      <c r="D416" s="75" t="s">
        <v>99</v>
      </c>
      <c r="E416" s="77" t="s">
        <v>154</v>
      </c>
      <c r="F416" s="75">
        <v>90</v>
      </c>
      <c r="G416" s="75">
        <v>2</v>
      </c>
      <c r="H416" s="75">
        <v>2</v>
      </c>
      <c r="I416" s="75">
        <v>6</v>
      </c>
      <c r="J416" s="75">
        <v>3</v>
      </c>
      <c r="K416" s="75">
        <v>0</v>
      </c>
      <c r="L416" s="75">
        <v>0</v>
      </c>
      <c r="M416" s="75">
        <v>0</v>
      </c>
      <c r="N416" s="75">
        <v>0</v>
      </c>
    </row>
    <row r="417" spans="1:14">
      <c r="A417" s="75" t="s">
        <v>456</v>
      </c>
      <c r="B417" s="75" t="s">
        <v>512</v>
      </c>
      <c r="C417" s="76">
        <v>40470</v>
      </c>
      <c r="D417" s="75" t="s">
        <v>151</v>
      </c>
      <c r="E417" s="77" t="s">
        <v>19</v>
      </c>
      <c r="F417" s="75">
        <v>90</v>
      </c>
      <c r="G417" s="75">
        <v>1</v>
      </c>
      <c r="H417" s="75">
        <v>1</v>
      </c>
      <c r="I417" s="75">
        <v>8</v>
      </c>
      <c r="J417" s="75">
        <v>3</v>
      </c>
      <c r="K417" s="75">
        <v>1</v>
      </c>
      <c r="L417" s="75">
        <v>2</v>
      </c>
      <c r="M417" s="75">
        <v>0</v>
      </c>
      <c r="N417" s="75">
        <v>0</v>
      </c>
    </row>
    <row r="418" spans="1:14">
      <c r="A418" s="75" t="s">
        <v>456</v>
      </c>
      <c r="B418" s="75" t="s">
        <v>147</v>
      </c>
      <c r="C418" s="76">
        <v>40474</v>
      </c>
      <c r="D418" s="75" t="s">
        <v>99</v>
      </c>
      <c r="E418" s="77" t="s">
        <v>480</v>
      </c>
      <c r="F418" s="75">
        <v>90</v>
      </c>
      <c r="G418" s="75">
        <v>4</v>
      </c>
      <c r="H418" s="75">
        <v>0</v>
      </c>
      <c r="I418" s="75">
        <v>6</v>
      </c>
      <c r="J418" s="75">
        <v>5</v>
      </c>
      <c r="K418" s="75">
        <v>2</v>
      </c>
      <c r="L418" s="75">
        <v>1</v>
      </c>
      <c r="M418" s="75">
        <v>0</v>
      </c>
      <c r="N418" s="75">
        <v>0</v>
      </c>
    </row>
    <row r="419" spans="1:14">
      <c r="A419" s="75" t="s">
        <v>456</v>
      </c>
      <c r="B419" s="75" t="s">
        <v>162</v>
      </c>
      <c r="C419" s="76">
        <v>40477</v>
      </c>
      <c r="D419" s="75" t="s">
        <v>193</v>
      </c>
      <c r="E419" s="77" t="s">
        <v>33</v>
      </c>
      <c r="F419" s="75">
        <v>69</v>
      </c>
      <c r="G419" s="75">
        <v>0</v>
      </c>
      <c r="H419" s="75">
        <v>0</v>
      </c>
      <c r="I419" s="75">
        <v>0</v>
      </c>
      <c r="J419" s="75">
        <v>0</v>
      </c>
      <c r="K419" s="75">
        <v>1</v>
      </c>
      <c r="L419" s="75">
        <v>4</v>
      </c>
      <c r="M419" s="75">
        <v>0</v>
      </c>
      <c r="N419" s="75">
        <v>0</v>
      </c>
    </row>
    <row r="420" spans="1:14">
      <c r="A420" s="75" t="s">
        <v>456</v>
      </c>
      <c r="B420" s="75" t="s">
        <v>100</v>
      </c>
      <c r="C420" s="76">
        <v>40481</v>
      </c>
      <c r="D420" s="75" t="s">
        <v>99</v>
      </c>
      <c r="E420" s="77" t="s">
        <v>107</v>
      </c>
      <c r="F420" s="75">
        <v>90</v>
      </c>
      <c r="G420" s="75">
        <v>2</v>
      </c>
      <c r="H420" s="75">
        <v>0</v>
      </c>
      <c r="I420" s="75">
        <v>12</v>
      </c>
      <c r="J420" s="75">
        <v>5</v>
      </c>
      <c r="K420" s="75">
        <v>2</v>
      </c>
      <c r="L420" s="75">
        <v>1</v>
      </c>
      <c r="M420" s="75">
        <v>0</v>
      </c>
      <c r="N420" s="75">
        <v>0</v>
      </c>
    </row>
    <row r="421" spans="1:14">
      <c r="A421" s="75" t="s">
        <v>456</v>
      </c>
      <c r="B421" s="75" t="s">
        <v>112</v>
      </c>
      <c r="C421" s="76">
        <v>40485</v>
      </c>
      <c r="D421" s="75" t="s">
        <v>151</v>
      </c>
      <c r="E421" s="77" t="s">
        <v>53</v>
      </c>
      <c r="F421" s="75">
        <v>90</v>
      </c>
      <c r="G421" s="75">
        <v>0</v>
      </c>
      <c r="H421" s="75">
        <v>0</v>
      </c>
      <c r="I421" s="75">
        <v>6</v>
      </c>
      <c r="J421" s="75">
        <v>1</v>
      </c>
      <c r="K421" s="75">
        <v>0</v>
      </c>
      <c r="L421" s="75">
        <v>0</v>
      </c>
      <c r="M421" s="75">
        <v>0</v>
      </c>
      <c r="N421" s="75">
        <v>0</v>
      </c>
    </row>
    <row r="422" spans="1:14">
      <c r="A422" s="75" t="s">
        <v>456</v>
      </c>
      <c r="B422" s="75" t="s">
        <v>719</v>
      </c>
      <c r="C422" s="76">
        <v>40489</v>
      </c>
      <c r="D422" s="75" t="s">
        <v>99</v>
      </c>
      <c r="E422" s="77" t="s">
        <v>19</v>
      </c>
      <c r="F422" s="75">
        <v>90</v>
      </c>
      <c r="G422" s="75">
        <v>0</v>
      </c>
      <c r="H422" s="75">
        <v>0</v>
      </c>
      <c r="I422" s="75">
        <v>8</v>
      </c>
      <c r="J422" s="75">
        <v>3</v>
      </c>
      <c r="K422" s="75">
        <v>0</v>
      </c>
      <c r="L422" s="75">
        <v>1</v>
      </c>
      <c r="M422" s="75">
        <v>0</v>
      </c>
      <c r="N422" s="75">
        <v>0</v>
      </c>
    </row>
    <row r="423" spans="1:14">
      <c r="A423" s="75" t="s">
        <v>456</v>
      </c>
      <c r="B423" s="75" t="s">
        <v>163</v>
      </c>
      <c r="C423" s="76">
        <v>40492</v>
      </c>
      <c r="D423" s="75" t="s">
        <v>193</v>
      </c>
      <c r="E423" s="77" t="s">
        <v>175</v>
      </c>
      <c r="F423" s="75">
        <f>90-46</f>
        <v>44</v>
      </c>
      <c r="G423" s="75">
        <v>1</v>
      </c>
      <c r="H423" s="75">
        <v>0</v>
      </c>
      <c r="I423" s="75">
        <v>0</v>
      </c>
      <c r="J423" s="75">
        <v>0</v>
      </c>
      <c r="K423" s="75">
        <v>3</v>
      </c>
      <c r="L423" s="75">
        <v>1</v>
      </c>
      <c r="M423" s="75">
        <v>0</v>
      </c>
      <c r="N423" s="75">
        <v>0</v>
      </c>
    </row>
    <row r="424" spans="1:14">
      <c r="A424" s="75" t="s">
        <v>456</v>
      </c>
      <c r="B424" s="75" t="s">
        <v>120</v>
      </c>
      <c r="C424" s="76">
        <v>40496</v>
      </c>
      <c r="D424" s="75" t="s">
        <v>99</v>
      </c>
      <c r="E424" s="77" t="s">
        <v>24</v>
      </c>
      <c r="F424" s="75">
        <v>90</v>
      </c>
      <c r="G424" s="75">
        <v>0</v>
      </c>
      <c r="H424" s="75">
        <v>0</v>
      </c>
      <c r="I424" s="75">
        <v>1</v>
      </c>
      <c r="J424" s="75">
        <v>0</v>
      </c>
      <c r="K424" s="75">
        <v>0</v>
      </c>
      <c r="L424" s="75">
        <v>4</v>
      </c>
      <c r="M424" s="75">
        <v>0</v>
      </c>
      <c r="N424" s="75">
        <v>0</v>
      </c>
    </row>
    <row r="425" spans="1:14">
      <c r="A425" s="75" t="s">
        <v>653</v>
      </c>
      <c r="B425" s="75" t="s">
        <v>132</v>
      </c>
      <c r="C425" s="76">
        <v>40499</v>
      </c>
      <c r="D425" s="75" t="s">
        <v>78</v>
      </c>
      <c r="E425" s="77" t="s">
        <v>51</v>
      </c>
      <c r="F425" s="75">
        <v>45</v>
      </c>
      <c r="G425" s="75">
        <v>0</v>
      </c>
      <c r="H425" s="75">
        <v>0</v>
      </c>
      <c r="I425" s="75">
        <v>2</v>
      </c>
      <c r="J425" s="75">
        <v>1</v>
      </c>
      <c r="K425" s="75">
        <v>0</v>
      </c>
      <c r="L425" s="75">
        <v>0</v>
      </c>
      <c r="M425" s="75">
        <v>0</v>
      </c>
      <c r="N425" s="75">
        <v>0</v>
      </c>
    </row>
    <row r="426" spans="1:14">
      <c r="A426" s="75" t="s">
        <v>456</v>
      </c>
      <c r="B426" s="75" t="s">
        <v>529</v>
      </c>
      <c r="C426" s="76">
        <v>40502</v>
      </c>
      <c r="D426" s="75" t="s">
        <v>99</v>
      </c>
      <c r="E426" s="77" t="s">
        <v>175</v>
      </c>
      <c r="F426" s="75">
        <v>90</v>
      </c>
      <c r="G426" s="75">
        <v>3</v>
      </c>
      <c r="H426" s="75">
        <v>0</v>
      </c>
      <c r="I426" s="75">
        <v>8</v>
      </c>
      <c r="J426" s="75">
        <v>3</v>
      </c>
      <c r="K426" s="75">
        <v>0</v>
      </c>
      <c r="L426" s="75">
        <v>7</v>
      </c>
      <c r="M426" s="75">
        <v>0</v>
      </c>
      <c r="N426" s="75">
        <v>0</v>
      </c>
    </row>
    <row r="427" spans="1:14">
      <c r="A427" s="75" t="s">
        <v>456</v>
      </c>
      <c r="B427" s="75" t="s">
        <v>718</v>
      </c>
      <c r="C427" s="76">
        <v>40505</v>
      </c>
      <c r="D427" s="75" t="s">
        <v>151</v>
      </c>
      <c r="E427" s="77" t="s">
        <v>95</v>
      </c>
      <c r="F427" s="75">
        <v>90</v>
      </c>
      <c r="G427" s="75">
        <v>2</v>
      </c>
      <c r="H427" s="75">
        <v>0</v>
      </c>
      <c r="I427" s="75">
        <v>7</v>
      </c>
      <c r="J427" s="75">
        <v>3</v>
      </c>
      <c r="K427" s="75">
        <v>1</v>
      </c>
      <c r="L427" s="75">
        <v>2</v>
      </c>
      <c r="M427" s="75">
        <v>1</v>
      </c>
      <c r="N427" s="75">
        <v>0</v>
      </c>
    </row>
    <row r="428" spans="1:14">
      <c r="A428" s="75" t="s">
        <v>456</v>
      </c>
      <c r="B428" s="75" t="s">
        <v>718</v>
      </c>
      <c r="C428" s="76">
        <v>40511</v>
      </c>
      <c r="D428" s="75" t="s">
        <v>99</v>
      </c>
      <c r="E428" s="77" t="s">
        <v>418</v>
      </c>
      <c r="F428" s="75">
        <v>90</v>
      </c>
      <c r="G428" s="75">
        <v>0</v>
      </c>
      <c r="H428" s="75">
        <v>0</v>
      </c>
      <c r="I428" s="75">
        <v>3</v>
      </c>
      <c r="J428" s="75">
        <v>1</v>
      </c>
      <c r="K428" s="75">
        <v>1</v>
      </c>
      <c r="L428" s="75">
        <v>2</v>
      </c>
      <c r="M428" s="75">
        <v>1</v>
      </c>
      <c r="N428" s="75">
        <v>0</v>
      </c>
    </row>
    <row r="429" spans="1:14">
      <c r="A429" s="75" t="s">
        <v>456</v>
      </c>
      <c r="B429" s="75" t="s">
        <v>123</v>
      </c>
      <c r="C429" s="76">
        <v>40516</v>
      </c>
      <c r="D429" s="75" t="s">
        <v>99</v>
      </c>
      <c r="E429" s="77" t="s">
        <v>19</v>
      </c>
      <c r="F429" s="75">
        <v>90</v>
      </c>
      <c r="G429" s="75">
        <v>2</v>
      </c>
      <c r="H429" s="75">
        <v>0</v>
      </c>
      <c r="I429" s="75">
        <v>9</v>
      </c>
      <c r="J429" s="75">
        <v>5</v>
      </c>
      <c r="K429" s="75">
        <v>1</v>
      </c>
      <c r="L429" s="75">
        <v>2</v>
      </c>
      <c r="M429" s="75">
        <v>0</v>
      </c>
      <c r="N429" s="75">
        <v>0</v>
      </c>
    </row>
    <row r="430" spans="1:14">
      <c r="A430" s="75" t="s">
        <v>456</v>
      </c>
      <c r="B430" s="75" t="s">
        <v>300</v>
      </c>
      <c r="C430" s="76">
        <v>40520</v>
      </c>
      <c r="D430" s="75" t="s">
        <v>151</v>
      </c>
      <c r="E430" s="77" t="s">
        <v>51</v>
      </c>
      <c r="F430" s="75">
        <v>71</v>
      </c>
      <c r="G430" s="75">
        <v>1</v>
      </c>
      <c r="H430" s="75">
        <v>1</v>
      </c>
      <c r="I430" s="75">
        <v>2</v>
      </c>
      <c r="J430" s="75">
        <v>1</v>
      </c>
      <c r="K430" s="75">
        <v>0</v>
      </c>
      <c r="L430" s="75">
        <v>3</v>
      </c>
      <c r="M430" s="75">
        <v>1</v>
      </c>
      <c r="N430" s="75">
        <v>0</v>
      </c>
    </row>
    <row r="431" spans="1:14">
      <c r="A431" s="75" t="s">
        <v>456</v>
      </c>
      <c r="B431" s="75" t="s">
        <v>459</v>
      </c>
      <c r="C431" s="76">
        <v>40524</v>
      </c>
      <c r="D431" s="75" t="s">
        <v>99</v>
      </c>
      <c r="E431" s="77" t="s">
        <v>107</v>
      </c>
      <c r="F431" s="75">
        <v>90</v>
      </c>
      <c r="G431" s="75">
        <v>1</v>
      </c>
      <c r="H431" s="75">
        <v>0</v>
      </c>
      <c r="I431" s="75">
        <v>6</v>
      </c>
      <c r="J431" s="75">
        <v>1</v>
      </c>
      <c r="K431" s="75">
        <v>0</v>
      </c>
      <c r="L431" s="75">
        <v>4</v>
      </c>
      <c r="M431" s="75">
        <v>1</v>
      </c>
      <c r="N431" s="75">
        <v>0</v>
      </c>
    </row>
    <row r="432" spans="1:14">
      <c r="A432" s="75" t="s">
        <v>456</v>
      </c>
      <c r="B432" s="75" t="s">
        <v>138</v>
      </c>
      <c r="C432" s="76">
        <v>40531</v>
      </c>
      <c r="D432" s="75" t="s">
        <v>99</v>
      </c>
      <c r="E432" s="77" t="s">
        <v>31</v>
      </c>
      <c r="F432" s="75">
        <v>90</v>
      </c>
      <c r="G432" s="75">
        <v>0</v>
      </c>
      <c r="H432" s="75">
        <v>0</v>
      </c>
      <c r="I432" s="75">
        <v>4</v>
      </c>
      <c r="J432" s="75">
        <v>3</v>
      </c>
      <c r="K432" s="75">
        <v>3</v>
      </c>
      <c r="L432" s="75">
        <v>1</v>
      </c>
      <c r="M432" s="75">
        <v>0</v>
      </c>
      <c r="N432" s="75">
        <v>0</v>
      </c>
    </row>
    <row r="433" spans="1:14">
      <c r="A433" s="75" t="s">
        <v>456</v>
      </c>
      <c r="B433" s="75" t="s">
        <v>301</v>
      </c>
      <c r="C433" s="76">
        <v>40534</v>
      </c>
      <c r="D433" s="75" t="s">
        <v>193</v>
      </c>
      <c r="E433" s="77" t="s">
        <v>137</v>
      </c>
      <c r="F433" s="75">
        <v>90</v>
      </c>
      <c r="G433" s="75">
        <v>3</v>
      </c>
      <c r="H433" s="75">
        <v>0</v>
      </c>
      <c r="I433" s="75">
        <v>0</v>
      </c>
      <c r="J433" s="75">
        <v>0</v>
      </c>
      <c r="K433" s="75">
        <v>1</v>
      </c>
      <c r="L433" s="75">
        <v>1</v>
      </c>
      <c r="M433" s="75">
        <v>0</v>
      </c>
      <c r="N433" s="75">
        <v>0</v>
      </c>
    </row>
    <row r="434" spans="1:14">
      <c r="A434" s="75" t="s">
        <v>456</v>
      </c>
      <c r="B434" s="75" t="s">
        <v>98</v>
      </c>
      <c r="C434" s="76">
        <v>40546</v>
      </c>
      <c r="D434" s="75" t="s">
        <v>99</v>
      </c>
      <c r="E434" s="77" t="s">
        <v>79</v>
      </c>
      <c r="F434" s="75">
        <v>90</v>
      </c>
      <c r="G434" s="75">
        <v>2</v>
      </c>
      <c r="H434" s="75">
        <v>0</v>
      </c>
      <c r="I434" s="75">
        <v>8</v>
      </c>
      <c r="J434" s="75">
        <v>3</v>
      </c>
      <c r="K434" s="75">
        <v>1</v>
      </c>
      <c r="L434" s="75">
        <v>1</v>
      </c>
      <c r="M434" s="75">
        <v>0</v>
      </c>
      <c r="N434" s="75">
        <v>0</v>
      </c>
    </row>
    <row r="435" spans="1:14">
      <c r="A435" s="75" t="s">
        <v>456</v>
      </c>
      <c r="B435" s="75" t="s">
        <v>143</v>
      </c>
      <c r="C435" s="76">
        <v>40552</v>
      </c>
      <c r="D435" s="75" t="s">
        <v>99</v>
      </c>
      <c r="E435" s="77" t="s">
        <v>68</v>
      </c>
      <c r="F435" s="75">
        <v>90</v>
      </c>
      <c r="G435" s="75">
        <v>3</v>
      </c>
      <c r="H435" s="75">
        <v>1</v>
      </c>
      <c r="I435" s="75">
        <v>5</v>
      </c>
      <c r="J435" s="75">
        <v>3</v>
      </c>
      <c r="K435" s="75">
        <v>2</v>
      </c>
      <c r="L435" s="75">
        <v>3</v>
      </c>
      <c r="M435" s="75">
        <v>0</v>
      </c>
      <c r="N435" s="75">
        <v>0</v>
      </c>
    </row>
    <row r="436" spans="1:14">
      <c r="A436" s="75" t="s">
        <v>456</v>
      </c>
      <c r="B436" s="75" t="s">
        <v>156</v>
      </c>
      <c r="C436" s="76">
        <v>40556</v>
      </c>
      <c r="D436" s="75" t="s">
        <v>193</v>
      </c>
      <c r="E436" s="77" t="s">
        <v>26</v>
      </c>
      <c r="F436" s="75">
        <v>90</v>
      </c>
      <c r="G436" s="75">
        <v>1</v>
      </c>
      <c r="H436" s="75">
        <v>0</v>
      </c>
      <c r="I436" s="75">
        <v>0</v>
      </c>
      <c r="J436" s="75">
        <v>0</v>
      </c>
      <c r="K436" s="75">
        <v>0</v>
      </c>
      <c r="L436" s="75">
        <v>0</v>
      </c>
      <c r="M436" s="75">
        <v>0</v>
      </c>
      <c r="N436" s="75">
        <v>0</v>
      </c>
    </row>
    <row r="437" spans="1:14">
      <c r="A437" s="75" t="s">
        <v>456</v>
      </c>
      <c r="B437" s="75" t="s">
        <v>159</v>
      </c>
      <c r="C437" s="76">
        <v>40559</v>
      </c>
      <c r="D437" s="75" t="s">
        <v>99</v>
      </c>
      <c r="E437" s="77" t="s">
        <v>22</v>
      </c>
      <c r="F437" s="75">
        <v>90</v>
      </c>
      <c r="G437" s="75">
        <v>0</v>
      </c>
      <c r="H437" s="75">
        <v>0</v>
      </c>
      <c r="I437" s="75">
        <v>9</v>
      </c>
      <c r="J437" s="75">
        <v>5</v>
      </c>
      <c r="K437" s="75">
        <v>0</v>
      </c>
      <c r="L437" s="75">
        <v>3</v>
      </c>
      <c r="M437" s="75">
        <v>0</v>
      </c>
      <c r="N437" s="75">
        <v>0</v>
      </c>
    </row>
    <row r="438" spans="1:14">
      <c r="A438" s="75" t="s">
        <v>456</v>
      </c>
      <c r="B438" s="75" t="s">
        <v>108</v>
      </c>
      <c r="C438" s="76">
        <v>40563</v>
      </c>
      <c r="D438" s="75" t="s">
        <v>193</v>
      </c>
      <c r="E438" s="77" t="s">
        <v>24</v>
      </c>
      <c r="F438" s="75">
        <v>90</v>
      </c>
      <c r="G438" s="75">
        <v>1</v>
      </c>
      <c r="H438" s="75">
        <v>0</v>
      </c>
      <c r="I438" s="75">
        <v>0</v>
      </c>
      <c r="J438" s="75">
        <v>0</v>
      </c>
      <c r="K438" s="75">
        <v>0</v>
      </c>
      <c r="L438" s="75">
        <v>0</v>
      </c>
      <c r="M438" s="75">
        <v>0</v>
      </c>
      <c r="N438" s="75">
        <v>0</v>
      </c>
    </row>
    <row r="439" spans="1:14">
      <c r="A439" s="75" t="s">
        <v>456</v>
      </c>
      <c r="B439" s="75" t="s">
        <v>120</v>
      </c>
      <c r="C439" s="76">
        <v>40566</v>
      </c>
      <c r="D439" s="75" t="s">
        <v>99</v>
      </c>
      <c r="E439" s="77" t="s">
        <v>31</v>
      </c>
      <c r="F439" s="75">
        <v>90</v>
      </c>
      <c r="G439" s="75">
        <v>0</v>
      </c>
      <c r="H439" s="75">
        <v>0</v>
      </c>
      <c r="I439" s="75">
        <v>7</v>
      </c>
      <c r="J439" s="75">
        <v>1</v>
      </c>
      <c r="K439" s="75">
        <v>0</v>
      </c>
      <c r="L439" s="75">
        <v>0</v>
      </c>
      <c r="M439" s="75">
        <v>1</v>
      </c>
      <c r="N439" s="75">
        <v>0</v>
      </c>
    </row>
    <row r="440" spans="1:14">
      <c r="A440" s="75" t="s">
        <v>456</v>
      </c>
      <c r="B440" s="75" t="s">
        <v>526</v>
      </c>
      <c r="C440" s="76">
        <v>40569</v>
      </c>
      <c r="D440" s="75" t="s">
        <v>193</v>
      </c>
      <c r="E440" s="77" t="s">
        <v>24</v>
      </c>
      <c r="F440" s="75">
        <v>90</v>
      </c>
      <c r="G440" s="75">
        <v>0</v>
      </c>
      <c r="H440" s="75">
        <v>0</v>
      </c>
      <c r="I440" s="75">
        <v>0</v>
      </c>
      <c r="J440" s="75">
        <v>0</v>
      </c>
      <c r="K440" s="75">
        <v>3</v>
      </c>
      <c r="L440" s="75">
        <v>2</v>
      </c>
      <c r="M440" s="75">
        <v>0</v>
      </c>
      <c r="N440" s="75">
        <v>0</v>
      </c>
    </row>
    <row r="441" spans="1:14">
      <c r="A441" s="75" t="s">
        <v>456</v>
      </c>
      <c r="B441" s="75" t="s">
        <v>139</v>
      </c>
      <c r="C441" s="76">
        <v>40573</v>
      </c>
      <c r="D441" s="75" t="s">
        <v>99</v>
      </c>
      <c r="E441" s="77" t="s">
        <v>17</v>
      </c>
      <c r="F441" s="75">
        <v>90</v>
      </c>
      <c r="G441" s="75">
        <v>0</v>
      </c>
      <c r="H441" s="75">
        <v>0</v>
      </c>
      <c r="I441" s="75">
        <v>9</v>
      </c>
      <c r="J441" s="75">
        <v>2</v>
      </c>
      <c r="K441" s="75">
        <v>0</v>
      </c>
      <c r="L441" s="75">
        <v>0</v>
      </c>
      <c r="M441" s="75">
        <v>1</v>
      </c>
      <c r="N441" s="75">
        <v>0</v>
      </c>
    </row>
    <row r="442" spans="1:14">
      <c r="A442" s="75" t="s">
        <v>456</v>
      </c>
      <c r="B442" s="75" t="s">
        <v>114</v>
      </c>
      <c r="C442" s="76">
        <v>40576</v>
      </c>
      <c r="D442" s="75" t="s">
        <v>193</v>
      </c>
      <c r="E442" s="77" t="s">
        <v>19</v>
      </c>
      <c r="F442" s="75">
        <v>90</v>
      </c>
      <c r="G442" s="75">
        <v>0</v>
      </c>
      <c r="H442" s="75">
        <v>0</v>
      </c>
      <c r="I442" s="75">
        <v>0</v>
      </c>
      <c r="J442" s="75">
        <v>0</v>
      </c>
      <c r="K442" s="75">
        <v>0</v>
      </c>
      <c r="L442" s="75">
        <v>2</v>
      </c>
      <c r="M442" s="75">
        <v>0</v>
      </c>
      <c r="N442" s="75">
        <v>0</v>
      </c>
    </row>
    <row r="443" spans="1:14">
      <c r="A443" s="75" t="s">
        <v>456</v>
      </c>
      <c r="B443" s="75" t="s">
        <v>122</v>
      </c>
      <c r="C443" s="76">
        <v>40580</v>
      </c>
      <c r="D443" s="75" t="s">
        <v>99</v>
      </c>
      <c r="E443" s="77" t="s">
        <v>103</v>
      </c>
      <c r="F443" s="75">
        <v>90</v>
      </c>
      <c r="G443" s="75">
        <v>2</v>
      </c>
      <c r="H443" s="75">
        <v>0</v>
      </c>
      <c r="I443" s="75">
        <v>15</v>
      </c>
      <c r="J443" s="75">
        <v>4</v>
      </c>
      <c r="K443" s="75">
        <v>0</v>
      </c>
      <c r="L443" s="75">
        <v>0</v>
      </c>
      <c r="M443" s="75">
        <v>1</v>
      </c>
      <c r="N443" s="75">
        <v>0</v>
      </c>
    </row>
    <row r="444" spans="1:14">
      <c r="A444" s="75" t="s">
        <v>653</v>
      </c>
      <c r="B444" s="75" t="s">
        <v>121</v>
      </c>
      <c r="C444" s="76">
        <v>40583</v>
      </c>
      <c r="D444" s="75" t="s">
        <v>78</v>
      </c>
      <c r="E444" s="77" t="s">
        <v>85</v>
      </c>
      <c r="F444" s="75">
        <v>60</v>
      </c>
      <c r="G444" s="75">
        <v>1</v>
      </c>
      <c r="H444" s="75">
        <v>0</v>
      </c>
      <c r="I444" s="75">
        <v>0</v>
      </c>
      <c r="J444" s="75">
        <v>0</v>
      </c>
      <c r="K444" s="75">
        <v>0</v>
      </c>
      <c r="L444" s="75">
        <v>5</v>
      </c>
      <c r="M444" s="75">
        <v>0</v>
      </c>
      <c r="N444" s="75">
        <v>0</v>
      </c>
    </row>
    <row r="445" spans="1:14">
      <c r="A445" s="75" t="s">
        <v>456</v>
      </c>
      <c r="B445" s="75" t="s">
        <v>143</v>
      </c>
      <c r="C445" s="76">
        <v>40587</v>
      </c>
      <c r="D445" s="75" t="s">
        <v>99</v>
      </c>
      <c r="E445" s="77" t="s">
        <v>24</v>
      </c>
      <c r="F445" s="75">
        <v>90</v>
      </c>
      <c r="G445" s="75">
        <v>0</v>
      </c>
      <c r="H445" s="75">
        <v>1</v>
      </c>
      <c r="I445" s="75">
        <v>7</v>
      </c>
      <c r="J445" s="75">
        <v>2</v>
      </c>
      <c r="K445" s="75">
        <v>0</v>
      </c>
      <c r="L445" s="75">
        <v>0</v>
      </c>
      <c r="M445" s="75">
        <v>0</v>
      </c>
      <c r="N445" s="75">
        <v>0</v>
      </c>
    </row>
    <row r="446" spans="1:14">
      <c r="A446" s="75" t="s">
        <v>456</v>
      </c>
      <c r="B446" s="75" t="s">
        <v>111</v>
      </c>
      <c r="C446" s="76">
        <v>40593</v>
      </c>
      <c r="D446" s="75" t="s">
        <v>99</v>
      </c>
      <c r="E446" s="77" t="s">
        <v>19</v>
      </c>
      <c r="F446" s="75">
        <v>90</v>
      </c>
      <c r="G446" s="75">
        <v>0</v>
      </c>
      <c r="H446" s="75">
        <v>1</v>
      </c>
      <c r="I446" s="75">
        <v>10</v>
      </c>
      <c r="J446" s="75">
        <v>3</v>
      </c>
      <c r="K446" s="75">
        <v>0</v>
      </c>
      <c r="L446" s="75">
        <v>3</v>
      </c>
      <c r="M446" s="75">
        <v>0</v>
      </c>
      <c r="N446" s="75">
        <v>0</v>
      </c>
    </row>
    <row r="447" spans="1:14">
      <c r="A447" s="75" t="s">
        <v>456</v>
      </c>
      <c r="B447" s="75" t="s">
        <v>273</v>
      </c>
      <c r="C447" s="76">
        <v>40596</v>
      </c>
      <c r="D447" s="75" t="s">
        <v>151</v>
      </c>
      <c r="E447" s="77" t="s">
        <v>22</v>
      </c>
      <c r="F447" s="75">
        <v>90</v>
      </c>
      <c r="G447" s="75">
        <v>0</v>
      </c>
      <c r="H447" s="75">
        <v>1</v>
      </c>
      <c r="I447" s="75">
        <v>3</v>
      </c>
      <c r="J447" s="75">
        <v>1</v>
      </c>
      <c r="K447" s="75">
        <v>0</v>
      </c>
      <c r="L447" s="75">
        <v>0</v>
      </c>
      <c r="M447" s="75">
        <v>0</v>
      </c>
      <c r="N447" s="75">
        <v>0</v>
      </c>
    </row>
    <row r="448" spans="1:14">
      <c r="A448" s="75" t="s">
        <v>456</v>
      </c>
      <c r="B448" s="75" t="s">
        <v>127</v>
      </c>
      <c r="C448" s="76">
        <v>40600</v>
      </c>
      <c r="D448" s="75" t="s">
        <v>99</v>
      </c>
      <c r="E448" s="77" t="s">
        <v>33</v>
      </c>
      <c r="F448" s="75">
        <v>90</v>
      </c>
      <c r="G448" s="75">
        <v>0</v>
      </c>
      <c r="H448" s="75">
        <v>0</v>
      </c>
      <c r="I448" s="75">
        <v>8</v>
      </c>
      <c r="J448" s="75">
        <v>4</v>
      </c>
      <c r="K448" s="75">
        <v>0</v>
      </c>
      <c r="L448" s="75">
        <v>4</v>
      </c>
      <c r="M448" s="75">
        <v>0</v>
      </c>
      <c r="N448" s="75">
        <v>0</v>
      </c>
    </row>
    <row r="449" spans="1:14">
      <c r="A449" s="75" t="s">
        <v>456</v>
      </c>
      <c r="B449" s="75" t="s">
        <v>156</v>
      </c>
      <c r="C449" s="76">
        <v>40605</v>
      </c>
      <c r="D449" s="75" t="s">
        <v>99</v>
      </c>
      <c r="E449" s="77" t="s">
        <v>525</v>
      </c>
      <c r="F449" s="75">
        <v>90</v>
      </c>
      <c r="G449" s="75">
        <v>3</v>
      </c>
      <c r="H449" s="75">
        <v>0</v>
      </c>
      <c r="I449" s="75">
        <v>7</v>
      </c>
      <c r="J449" s="75">
        <v>6</v>
      </c>
      <c r="K449" s="75">
        <v>1</v>
      </c>
      <c r="L449" s="75">
        <v>1</v>
      </c>
      <c r="M449" s="75">
        <v>0</v>
      </c>
      <c r="N449" s="75">
        <v>0</v>
      </c>
    </row>
    <row r="450" spans="1:14">
      <c r="A450" s="75" t="s">
        <v>456</v>
      </c>
      <c r="B450" s="75" t="s">
        <v>28</v>
      </c>
      <c r="C450" s="76">
        <v>40618</v>
      </c>
      <c r="D450" s="75" t="s">
        <v>151</v>
      </c>
      <c r="E450" s="77" t="s">
        <v>59</v>
      </c>
      <c r="F450" s="75">
        <v>73</v>
      </c>
      <c r="G450" s="75">
        <v>0</v>
      </c>
      <c r="H450" s="75">
        <v>1</v>
      </c>
      <c r="I450" s="75">
        <v>5</v>
      </c>
      <c r="J450" s="75">
        <v>2</v>
      </c>
      <c r="K450" s="75">
        <v>2</v>
      </c>
      <c r="L450" s="75">
        <v>4</v>
      </c>
      <c r="M450" s="75">
        <v>0</v>
      </c>
      <c r="N450" s="75">
        <v>0</v>
      </c>
    </row>
    <row r="451" spans="1:14">
      <c r="A451" s="75" t="s">
        <v>456</v>
      </c>
      <c r="B451" s="75" t="s">
        <v>117</v>
      </c>
      <c r="C451" s="76">
        <v>40621</v>
      </c>
      <c r="D451" s="75" t="s">
        <v>99</v>
      </c>
      <c r="E451" s="77" t="s">
        <v>38</v>
      </c>
      <c r="F451" s="75">
        <v>71</v>
      </c>
      <c r="G451" s="75">
        <v>0</v>
      </c>
      <c r="H451" s="75">
        <v>0</v>
      </c>
      <c r="I451" s="75">
        <v>9</v>
      </c>
      <c r="J451" s="75">
        <v>2</v>
      </c>
      <c r="K451" s="75">
        <v>0</v>
      </c>
      <c r="L451" s="75">
        <v>4</v>
      </c>
      <c r="M451" s="75">
        <v>0</v>
      </c>
      <c r="N451" s="75">
        <v>0</v>
      </c>
    </row>
    <row r="452" spans="1:14">
      <c r="A452" s="75" t="s">
        <v>456</v>
      </c>
      <c r="B452" s="75" t="s">
        <v>105</v>
      </c>
      <c r="C452" s="76">
        <v>40638</v>
      </c>
      <c r="D452" s="75" t="s">
        <v>151</v>
      </c>
      <c r="E452" s="77" t="s">
        <v>51</v>
      </c>
      <c r="F452" s="75">
        <v>90</v>
      </c>
      <c r="G452" s="75">
        <v>1</v>
      </c>
      <c r="H452" s="75">
        <v>0</v>
      </c>
      <c r="I452" s="75">
        <v>14</v>
      </c>
      <c r="J452" s="75">
        <v>3</v>
      </c>
      <c r="K452" s="75">
        <v>0</v>
      </c>
      <c r="L452" s="75">
        <v>3</v>
      </c>
      <c r="M452" s="75">
        <v>0</v>
      </c>
      <c r="N452" s="75">
        <v>0</v>
      </c>
    </row>
    <row r="453" spans="1:14">
      <c r="A453" s="75" t="s">
        <v>456</v>
      </c>
      <c r="B453" s="75" t="s">
        <v>52</v>
      </c>
      <c r="C453" s="76">
        <v>40642</v>
      </c>
      <c r="D453" s="75" t="s">
        <v>99</v>
      </c>
      <c r="E453" s="77" t="s">
        <v>67</v>
      </c>
      <c r="F453" s="75">
        <f>90-61</f>
        <v>29</v>
      </c>
      <c r="G453" s="75">
        <v>1</v>
      </c>
      <c r="H453" s="75">
        <v>0</v>
      </c>
      <c r="I453" s="75">
        <v>4</v>
      </c>
      <c r="J453" s="75">
        <v>2</v>
      </c>
      <c r="K453" s="75">
        <v>0</v>
      </c>
      <c r="L453" s="75">
        <v>1</v>
      </c>
      <c r="M453" s="75">
        <v>0</v>
      </c>
      <c r="N453" s="75">
        <v>0</v>
      </c>
    </row>
    <row r="454" spans="1:14">
      <c r="A454" s="75" t="s">
        <v>456</v>
      </c>
      <c r="B454" s="75" t="s">
        <v>139</v>
      </c>
      <c r="C454" s="76">
        <v>40646</v>
      </c>
      <c r="D454" s="75" t="s">
        <v>151</v>
      </c>
      <c r="E454" s="77" t="s">
        <v>24</v>
      </c>
      <c r="F454" s="75">
        <v>64</v>
      </c>
      <c r="G454" s="75">
        <v>1</v>
      </c>
      <c r="H454" s="75">
        <v>0</v>
      </c>
      <c r="I454" s="75">
        <v>3</v>
      </c>
      <c r="J454" s="75">
        <v>1</v>
      </c>
      <c r="K454" s="75">
        <v>0</v>
      </c>
      <c r="L454" s="75">
        <v>4</v>
      </c>
      <c r="M454" s="75">
        <v>0</v>
      </c>
      <c r="N454" s="75">
        <v>0</v>
      </c>
    </row>
    <row r="455" spans="1:14">
      <c r="A455" s="75" t="s">
        <v>456</v>
      </c>
      <c r="B455" s="75" t="s">
        <v>610</v>
      </c>
      <c r="C455" s="76">
        <v>40649</v>
      </c>
      <c r="D455" s="75" t="s">
        <v>99</v>
      </c>
      <c r="E455" s="77" t="s">
        <v>22</v>
      </c>
      <c r="F455" s="75">
        <v>90</v>
      </c>
      <c r="G455" s="75">
        <v>1</v>
      </c>
      <c r="H455" s="75">
        <v>0</v>
      </c>
      <c r="I455" s="75">
        <v>7</v>
      </c>
      <c r="J455" s="75">
        <v>3</v>
      </c>
      <c r="K455" s="75">
        <v>0</v>
      </c>
      <c r="L455" s="75">
        <v>2</v>
      </c>
      <c r="M455" s="75">
        <v>0</v>
      </c>
      <c r="N455" s="75">
        <v>0</v>
      </c>
    </row>
    <row r="456" spans="1:14">
      <c r="A456" s="75" t="s">
        <v>456</v>
      </c>
      <c r="B456" s="75" t="s">
        <v>144</v>
      </c>
      <c r="C456" s="76">
        <v>40653</v>
      </c>
      <c r="D456" s="75" t="s">
        <v>193</v>
      </c>
      <c r="E456" s="77" t="s">
        <v>31</v>
      </c>
      <c r="F456" s="75">
        <v>90</v>
      </c>
      <c r="G456" s="75">
        <v>1</v>
      </c>
      <c r="H456" s="75">
        <v>0</v>
      </c>
      <c r="I456" s="75">
        <v>0</v>
      </c>
      <c r="J456" s="75">
        <v>0</v>
      </c>
      <c r="K456" s="75">
        <v>0</v>
      </c>
      <c r="L456" s="75">
        <v>0</v>
      </c>
      <c r="M456" s="75">
        <v>0</v>
      </c>
      <c r="N456" s="75">
        <v>0</v>
      </c>
    </row>
    <row r="457" spans="1:14">
      <c r="A457" s="75" t="s">
        <v>456</v>
      </c>
      <c r="B457" s="75" t="s">
        <v>624</v>
      </c>
      <c r="C457" s="76">
        <v>40656</v>
      </c>
      <c r="D457" s="75" t="s">
        <v>99</v>
      </c>
      <c r="E457" s="77" t="s">
        <v>717</v>
      </c>
      <c r="F457" s="75">
        <f>90-66</f>
        <v>24</v>
      </c>
      <c r="G457" s="75">
        <v>0</v>
      </c>
      <c r="H457" s="75">
        <v>0</v>
      </c>
      <c r="I457" s="75">
        <v>0</v>
      </c>
      <c r="J457" s="75">
        <v>0</v>
      </c>
      <c r="K457" s="75">
        <v>0</v>
      </c>
      <c r="L457" s="75">
        <v>2</v>
      </c>
      <c r="M457" s="75">
        <v>0</v>
      </c>
      <c r="N457" s="75">
        <v>0</v>
      </c>
    </row>
    <row r="458" spans="1:14">
      <c r="A458" s="75" t="s">
        <v>456</v>
      </c>
      <c r="B458" s="75" t="s">
        <v>464</v>
      </c>
      <c r="C458" s="76">
        <v>40660</v>
      </c>
      <c r="D458" s="75" t="s">
        <v>151</v>
      </c>
      <c r="E458" s="77" t="s">
        <v>135</v>
      </c>
      <c r="F458" s="75">
        <v>90</v>
      </c>
      <c r="G458" s="75">
        <v>0</v>
      </c>
      <c r="H458" s="75">
        <v>0</v>
      </c>
      <c r="I458" s="75">
        <v>8</v>
      </c>
      <c r="J458" s="75">
        <v>2</v>
      </c>
      <c r="K458" s="75">
        <v>2</v>
      </c>
      <c r="L458" s="75">
        <v>2</v>
      </c>
      <c r="M458" s="75">
        <v>0</v>
      </c>
      <c r="N458" s="75">
        <v>0</v>
      </c>
    </row>
    <row r="459" spans="1:14">
      <c r="A459" s="75" t="s">
        <v>456</v>
      </c>
      <c r="B459" s="75" t="s">
        <v>464</v>
      </c>
      <c r="C459" s="76">
        <v>40666</v>
      </c>
      <c r="D459" s="75" t="s">
        <v>151</v>
      </c>
      <c r="E459" s="77" t="s">
        <v>389</v>
      </c>
      <c r="F459" s="75">
        <v>90</v>
      </c>
      <c r="G459" s="75">
        <v>0</v>
      </c>
      <c r="H459" s="75">
        <v>0</v>
      </c>
      <c r="I459" s="75">
        <v>0</v>
      </c>
      <c r="J459" s="75">
        <v>0</v>
      </c>
      <c r="K459" s="75">
        <v>0</v>
      </c>
      <c r="L459" s="75">
        <v>0</v>
      </c>
      <c r="M459" s="75">
        <v>0</v>
      </c>
      <c r="N459" s="75">
        <v>0</v>
      </c>
    </row>
    <row r="460" spans="1:14">
      <c r="A460" s="75" t="s">
        <v>456</v>
      </c>
      <c r="B460" s="75" t="s">
        <v>119</v>
      </c>
      <c r="C460" s="76">
        <v>40670</v>
      </c>
      <c r="D460" s="75" t="s">
        <v>99</v>
      </c>
      <c r="E460" s="77" t="s">
        <v>716</v>
      </c>
      <c r="F460" s="75">
        <v>90</v>
      </c>
      <c r="G460" s="75">
        <v>4</v>
      </c>
      <c r="H460" s="75">
        <v>0</v>
      </c>
      <c r="I460" s="75">
        <v>11</v>
      </c>
      <c r="J460" s="75">
        <v>6</v>
      </c>
      <c r="K460" s="75">
        <v>0</v>
      </c>
      <c r="L460" s="75">
        <v>1</v>
      </c>
      <c r="M460" s="75">
        <v>0</v>
      </c>
      <c r="N460" s="75">
        <v>0</v>
      </c>
    </row>
    <row r="461" spans="1:14">
      <c r="A461" s="75" t="s">
        <v>456</v>
      </c>
      <c r="B461" s="75" t="s">
        <v>464</v>
      </c>
      <c r="C461" s="76">
        <v>40673</v>
      </c>
      <c r="D461" s="75" t="s">
        <v>99</v>
      </c>
      <c r="E461" s="77" t="s">
        <v>51</v>
      </c>
      <c r="F461" s="75">
        <v>90</v>
      </c>
      <c r="G461" s="75">
        <v>3</v>
      </c>
      <c r="H461" s="75">
        <v>0</v>
      </c>
      <c r="I461" s="75">
        <v>11</v>
      </c>
      <c r="J461" s="75">
        <v>4</v>
      </c>
      <c r="K461" s="75">
        <v>0</v>
      </c>
      <c r="L461" s="75">
        <v>4</v>
      </c>
      <c r="M461" s="75">
        <v>0</v>
      </c>
      <c r="N461" s="75">
        <v>0</v>
      </c>
    </row>
    <row r="462" spans="1:14">
      <c r="A462" s="75" t="s">
        <v>456</v>
      </c>
      <c r="B462" s="75" t="s">
        <v>459</v>
      </c>
      <c r="C462" s="76">
        <v>40678</v>
      </c>
      <c r="D462" s="75" t="s">
        <v>99</v>
      </c>
      <c r="E462" s="77" t="s">
        <v>107</v>
      </c>
      <c r="F462" s="75">
        <v>90</v>
      </c>
      <c r="G462" s="75">
        <v>2</v>
      </c>
      <c r="H462" s="75">
        <v>0</v>
      </c>
      <c r="I462" s="75">
        <v>3</v>
      </c>
      <c r="J462" s="75">
        <v>3</v>
      </c>
      <c r="K462" s="75">
        <v>3</v>
      </c>
      <c r="L462" s="75">
        <v>1</v>
      </c>
      <c r="M462" s="75">
        <v>0</v>
      </c>
      <c r="N462" s="75">
        <v>0</v>
      </c>
    </row>
    <row r="463" spans="1:14">
      <c r="A463" s="75" t="s">
        <v>456</v>
      </c>
      <c r="B463" s="75" t="s">
        <v>122</v>
      </c>
      <c r="C463" s="76">
        <v>40684</v>
      </c>
      <c r="D463" s="75" t="s">
        <v>99</v>
      </c>
      <c r="E463" s="77" t="s">
        <v>715</v>
      </c>
      <c r="F463" s="75">
        <v>90</v>
      </c>
      <c r="G463" s="75">
        <v>2</v>
      </c>
      <c r="H463" s="75">
        <v>3</v>
      </c>
      <c r="I463" s="75">
        <v>6</v>
      </c>
      <c r="J463" s="75">
        <v>4</v>
      </c>
      <c r="K463" s="75">
        <v>1</v>
      </c>
      <c r="L463" s="75">
        <v>3</v>
      </c>
      <c r="M463" s="75">
        <v>0</v>
      </c>
      <c r="N463" s="75">
        <v>0</v>
      </c>
    </row>
    <row r="464" spans="1:14">
      <c r="A464" s="75" t="s">
        <v>653</v>
      </c>
      <c r="B464" s="75" t="s">
        <v>148</v>
      </c>
      <c r="C464" s="76">
        <v>40698</v>
      </c>
      <c r="D464" s="75" t="s">
        <v>494</v>
      </c>
      <c r="E464" s="77" t="s">
        <v>31</v>
      </c>
      <c r="F464" s="75">
        <v>90</v>
      </c>
      <c r="G464" s="75">
        <v>0</v>
      </c>
      <c r="H464" s="75">
        <v>0</v>
      </c>
      <c r="I464" s="75">
        <v>8</v>
      </c>
      <c r="J464" s="75">
        <v>2</v>
      </c>
      <c r="K464" s="75">
        <v>0</v>
      </c>
      <c r="L464" s="75">
        <v>6</v>
      </c>
      <c r="M464" s="75">
        <v>0</v>
      </c>
      <c r="N464" s="75">
        <v>0</v>
      </c>
    </row>
    <row r="465" spans="1:14">
      <c r="A465" s="75" t="s">
        <v>456</v>
      </c>
      <c r="B465" s="75" t="s">
        <v>155</v>
      </c>
      <c r="C465" s="76">
        <v>40740</v>
      </c>
      <c r="D465" s="75" t="s">
        <v>295</v>
      </c>
      <c r="E465" s="77" t="s">
        <v>154</v>
      </c>
      <c r="F465" s="75" t="s">
        <v>221</v>
      </c>
      <c r="G465" s="75">
        <v>1</v>
      </c>
      <c r="H465" s="75">
        <v>0</v>
      </c>
      <c r="I465" s="75">
        <v>3</v>
      </c>
      <c r="J465" s="75">
        <v>1</v>
      </c>
      <c r="K465" s="75">
        <v>1</v>
      </c>
      <c r="L465" s="75">
        <v>2</v>
      </c>
      <c r="M465" s="75">
        <v>0</v>
      </c>
      <c r="N465" s="75">
        <v>0</v>
      </c>
    </row>
    <row r="466" spans="1:14">
      <c r="A466" s="75" t="s">
        <v>456</v>
      </c>
      <c r="B466" s="75" t="s">
        <v>224</v>
      </c>
      <c r="C466" s="76">
        <v>40744</v>
      </c>
      <c r="D466" s="75" t="s">
        <v>295</v>
      </c>
      <c r="E466" s="77" t="s">
        <v>67</v>
      </c>
      <c r="F466" s="75">
        <v>90</v>
      </c>
      <c r="G466" s="75">
        <v>3</v>
      </c>
      <c r="H466" s="75">
        <v>0</v>
      </c>
      <c r="I466" s="75">
        <v>9</v>
      </c>
      <c r="J466" s="75">
        <v>5</v>
      </c>
      <c r="K466" s="75">
        <v>1</v>
      </c>
      <c r="L466" s="75">
        <v>0</v>
      </c>
      <c r="M466" s="75">
        <v>0</v>
      </c>
      <c r="N466" s="75">
        <v>0</v>
      </c>
    </row>
    <row r="467" spans="1:14">
      <c r="A467" s="75" t="s">
        <v>456</v>
      </c>
      <c r="B467" s="75" t="s">
        <v>495</v>
      </c>
      <c r="C467" s="76">
        <v>40747</v>
      </c>
      <c r="D467" s="75" t="s">
        <v>295</v>
      </c>
      <c r="E467" s="77" t="s">
        <v>38</v>
      </c>
      <c r="F467" s="75" t="s">
        <v>221</v>
      </c>
      <c r="G467" s="75">
        <v>0</v>
      </c>
      <c r="H467" s="75">
        <v>0</v>
      </c>
      <c r="I467" s="75">
        <v>5</v>
      </c>
      <c r="J467" s="75">
        <v>1</v>
      </c>
      <c r="K467" s="75">
        <v>2</v>
      </c>
      <c r="L467" s="75">
        <v>0</v>
      </c>
      <c r="M467" s="75">
        <v>0</v>
      </c>
      <c r="N467" s="75">
        <v>0</v>
      </c>
    </row>
    <row r="468" spans="1:14">
      <c r="A468" s="75" t="s">
        <v>653</v>
      </c>
      <c r="B468" s="75" t="s">
        <v>738</v>
      </c>
      <c r="C468" s="76">
        <v>40765</v>
      </c>
      <c r="D468" s="75" t="s">
        <v>78</v>
      </c>
      <c r="E468" s="77" t="s">
        <v>35</v>
      </c>
      <c r="F468" s="75">
        <v>46</v>
      </c>
      <c r="G468" s="75">
        <v>1</v>
      </c>
      <c r="H468" s="75">
        <v>0</v>
      </c>
      <c r="I468" s="75">
        <v>0</v>
      </c>
      <c r="J468" s="75">
        <v>0</v>
      </c>
      <c r="K468" s="75">
        <v>0</v>
      </c>
      <c r="L468" s="75">
        <v>0</v>
      </c>
      <c r="M468" s="75">
        <v>0</v>
      </c>
      <c r="N468" s="75">
        <v>0</v>
      </c>
    </row>
    <row r="469" spans="1:14">
      <c r="A469" s="75" t="s">
        <v>456</v>
      </c>
      <c r="B469" s="75" t="s">
        <v>411</v>
      </c>
      <c r="C469" s="76">
        <v>40769</v>
      </c>
      <c r="D469" s="75" t="s">
        <v>736</v>
      </c>
      <c r="E469" s="77" t="s">
        <v>53</v>
      </c>
      <c r="F469" s="75">
        <v>90</v>
      </c>
      <c r="G469" s="75">
        <v>0</v>
      </c>
      <c r="H469" s="75">
        <v>0</v>
      </c>
      <c r="I469" s="75">
        <v>7</v>
      </c>
      <c r="J469" s="75">
        <v>3</v>
      </c>
      <c r="K469" s="75">
        <v>0</v>
      </c>
      <c r="L469" s="75">
        <v>3</v>
      </c>
      <c r="M469" s="75">
        <v>1</v>
      </c>
      <c r="N469" s="75">
        <v>0</v>
      </c>
    </row>
    <row r="470" spans="1:14">
      <c r="A470" s="75" t="s">
        <v>456</v>
      </c>
      <c r="B470" s="75" t="s">
        <v>737</v>
      </c>
      <c r="C470" s="76">
        <v>40772</v>
      </c>
      <c r="D470" s="75" t="s">
        <v>736</v>
      </c>
      <c r="E470" s="77" t="s">
        <v>69</v>
      </c>
      <c r="F470" s="75">
        <v>90</v>
      </c>
      <c r="G470" s="75">
        <v>1</v>
      </c>
      <c r="H470" s="75">
        <v>0</v>
      </c>
      <c r="I470" s="75">
        <v>6</v>
      </c>
      <c r="J470" s="75">
        <v>3</v>
      </c>
      <c r="K470" s="75">
        <v>0</v>
      </c>
      <c r="L470" s="75">
        <v>1</v>
      </c>
      <c r="M470" s="75">
        <v>0</v>
      </c>
      <c r="N470" s="75">
        <v>0</v>
      </c>
    </row>
    <row r="471" spans="1:14">
      <c r="A471" s="75" t="s">
        <v>456</v>
      </c>
      <c r="B471" s="75" t="s">
        <v>680</v>
      </c>
      <c r="C471" s="76">
        <v>40783</v>
      </c>
      <c r="D471" s="75" t="s">
        <v>99</v>
      </c>
      <c r="E471" s="77" t="s">
        <v>192</v>
      </c>
      <c r="F471" s="75">
        <v>90</v>
      </c>
      <c r="G471" s="75">
        <v>3</v>
      </c>
      <c r="H471" s="75">
        <v>0</v>
      </c>
      <c r="I471" s="75">
        <v>16</v>
      </c>
      <c r="J471" s="75">
        <v>8</v>
      </c>
      <c r="K471" s="75">
        <v>0</v>
      </c>
      <c r="L471" s="75">
        <v>0</v>
      </c>
      <c r="M471" s="75">
        <v>0</v>
      </c>
      <c r="N471" s="75">
        <v>0</v>
      </c>
    </row>
    <row r="472" spans="1:14">
      <c r="A472" s="75" t="s">
        <v>653</v>
      </c>
      <c r="B472" s="75" t="s">
        <v>464</v>
      </c>
      <c r="C472" s="76">
        <v>40788</v>
      </c>
      <c r="D472" s="75" t="s">
        <v>494</v>
      </c>
      <c r="E472" s="77" t="s">
        <v>95</v>
      </c>
      <c r="F472" s="75">
        <v>90</v>
      </c>
      <c r="G472" s="75">
        <v>2</v>
      </c>
      <c r="H472" s="75">
        <v>1</v>
      </c>
      <c r="I472" s="75">
        <v>4</v>
      </c>
      <c r="J472" s="75">
        <v>3</v>
      </c>
      <c r="K472" s="75">
        <v>1</v>
      </c>
      <c r="L472" s="75">
        <v>1</v>
      </c>
      <c r="M472" s="75">
        <v>0</v>
      </c>
      <c r="N472" s="75">
        <v>0</v>
      </c>
    </row>
    <row r="473" spans="1:14">
      <c r="A473" s="75" t="s">
        <v>456</v>
      </c>
      <c r="B473" s="75" t="s">
        <v>459</v>
      </c>
      <c r="C473" s="76">
        <v>40796</v>
      </c>
      <c r="D473" s="75" t="s">
        <v>99</v>
      </c>
      <c r="E473" s="77" t="s">
        <v>68</v>
      </c>
      <c r="F473" s="75">
        <v>90</v>
      </c>
      <c r="G473" s="75">
        <v>1</v>
      </c>
      <c r="H473" s="75">
        <v>1</v>
      </c>
      <c r="I473" s="75">
        <v>9</v>
      </c>
      <c r="J473" s="75">
        <v>4</v>
      </c>
      <c r="K473" s="75">
        <v>1</v>
      </c>
      <c r="L473" s="75">
        <v>1</v>
      </c>
      <c r="M473" s="75">
        <v>1</v>
      </c>
      <c r="N473" s="75">
        <v>0</v>
      </c>
    </row>
    <row r="474" spans="1:14">
      <c r="A474" s="75" t="s">
        <v>456</v>
      </c>
      <c r="B474" s="75" t="s">
        <v>98</v>
      </c>
      <c r="C474" s="76">
        <v>40800</v>
      </c>
      <c r="D474" s="75" t="s">
        <v>151</v>
      </c>
      <c r="E474" s="77" t="s">
        <v>24</v>
      </c>
      <c r="F474" s="75">
        <v>90</v>
      </c>
      <c r="G474" s="75">
        <v>0</v>
      </c>
      <c r="H474" s="75">
        <v>0</v>
      </c>
      <c r="I474" s="75">
        <v>8</v>
      </c>
      <c r="J474" s="75">
        <v>4</v>
      </c>
      <c r="K474" s="75">
        <v>2</v>
      </c>
      <c r="L474" s="75">
        <v>4</v>
      </c>
      <c r="M474" s="75">
        <v>0</v>
      </c>
      <c r="N474" s="75">
        <v>0</v>
      </c>
    </row>
    <row r="475" spans="1:14">
      <c r="A475" s="75" t="s">
        <v>456</v>
      </c>
      <c r="B475" s="75" t="s">
        <v>735</v>
      </c>
      <c r="C475" s="76">
        <v>40804</v>
      </c>
      <c r="D475" s="75" t="s">
        <v>99</v>
      </c>
      <c r="E475" s="77" t="s">
        <v>17</v>
      </c>
      <c r="F475" s="75">
        <f>90-45</f>
        <v>45</v>
      </c>
      <c r="G475" s="75">
        <v>0</v>
      </c>
      <c r="H475" s="75">
        <v>0</v>
      </c>
      <c r="I475" s="75">
        <v>5</v>
      </c>
      <c r="J475" s="75">
        <v>1</v>
      </c>
      <c r="K475" s="75">
        <v>0</v>
      </c>
      <c r="L475" s="75">
        <v>0</v>
      </c>
      <c r="M475" s="75">
        <v>0</v>
      </c>
      <c r="N475" s="75">
        <v>0</v>
      </c>
    </row>
    <row r="476" spans="1:14">
      <c r="A476" s="75" t="s">
        <v>456</v>
      </c>
      <c r="B476" s="75" t="s">
        <v>148</v>
      </c>
      <c r="C476" s="76">
        <v>40807</v>
      </c>
      <c r="D476" s="75" t="s">
        <v>99</v>
      </c>
      <c r="E476" s="77" t="s">
        <v>33</v>
      </c>
      <c r="F476" s="75">
        <v>90</v>
      </c>
      <c r="G476" s="75">
        <v>0</v>
      </c>
      <c r="H476" s="75">
        <v>0</v>
      </c>
      <c r="I476" s="75">
        <v>5</v>
      </c>
      <c r="J476" s="75">
        <v>0</v>
      </c>
      <c r="K476" s="75">
        <v>2</v>
      </c>
      <c r="L476" s="75">
        <v>4</v>
      </c>
      <c r="M476" s="75">
        <v>1</v>
      </c>
      <c r="N476" s="75">
        <v>0</v>
      </c>
    </row>
    <row r="477" spans="1:14">
      <c r="A477" s="75" t="s">
        <v>456</v>
      </c>
      <c r="B477" s="75" t="s">
        <v>734</v>
      </c>
      <c r="C477" s="76">
        <v>40810</v>
      </c>
      <c r="D477" s="75" t="s">
        <v>99</v>
      </c>
      <c r="E477" s="77" t="s">
        <v>540</v>
      </c>
      <c r="F477" s="75">
        <v>90</v>
      </c>
      <c r="G477" s="75">
        <v>3</v>
      </c>
      <c r="H477" s="75">
        <v>0</v>
      </c>
      <c r="I477" s="75">
        <v>6</v>
      </c>
      <c r="J477" s="75">
        <v>3</v>
      </c>
      <c r="K477" s="75">
        <v>1</v>
      </c>
      <c r="L477" s="75">
        <v>4</v>
      </c>
      <c r="M477" s="75">
        <v>0</v>
      </c>
      <c r="N477" s="75">
        <v>0</v>
      </c>
    </row>
    <row r="478" spans="1:14">
      <c r="A478" s="75" t="s">
        <v>456</v>
      </c>
      <c r="B478" s="75" t="s">
        <v>145</v>
      </c>
      <c r="C478" s="76">
        <v>40813</v>
      </c>
      <c r="D478" s="75" t="s">
        <v>151</v>
      </c>
      <c r="E478" s="77" t="s">
        <v>59</v>
      </c>
      <c r="F478" s="75">
        <v>90</v>
      </c>
      <c r="G478" s="75">
        <v>1</v>
      </c>
      <c r="H478" s="75">
        <v>1</v>
      </c>
      <c r="I478" s="75">
        <v>3</v>
      </c>
      <c r="J478" s="75">
        <v>2</v>
      </c>
      <c r="K478" s="75">
        <v>0</v>
      </c>
      <c r="L478" s="75">
        <v>3</v>
      </c>
      <c r="M478" s="75">
        <v>0</v>
      </c>
      <c r="N478" s="75">
        <v>0</v>
      </c>
    </row>
    <row r="479" spans="1:14">
      <c r="A479" s="75" t="s">
        <v>456</v>
      </c>
      <c r="B479" s="75" t="s">
        <v>125</v>
      </c>
      <c r="C479" s="76">
        <v>40818</v>
      </c>
      <c r="D479" s="75" t="s">
        <v>99</v>
      </c>
      <c r="E479" s="77" t="s">
        <v>95</v>
      </c>
      <c r="F479" s="75">
        <v>90</v>
      </c>
      <c r="G479" s="75">
        <v>0</v>
      </c>
      <c r="H479" s="75">
        <v>2</v>
      </c>
      <c r="I479" s="75">
        <v>7</v>
      </c>
      <c r="J479" s="75">
        <v>2</v>
      </c>
      <c r="K479" s="75">
        <v>1</v>
      </c>
      <c r="L479" s="75">
        <v>3</v>
      </c>
      <c r="M479" s="75">
        <v>0</v>
      </c>
      <c r="N479" s="75">
        <v>0</v>
      </c>
    </row>
    <row r="480" spans="1:14">
      <c r="A480" s="75" t="s">
        <v>653</v>
      </c>
      <c r="B480" s="75" t="s">
        <v>458</v>
      </c>
      <c r="C480" s="76">
        <v>40823</v>
      </c>
      <c r="D480" s="75" t="s">
        <v>494</v>
      </c>
      <c r="E480" s="77" t="s">
        <v>733</v>
      </c>
      <c r="F480" s="75">
        <v>90</v>
      </c>
      <c r="G480" s="75">
        <v>0</v>
      </c>
      <c r="H480" s="75">
        <v>0</v>
      </c>
      <c r="I480" s="75">
        <v>8</v>
      </c>
      <c r="J480" s="75">
        <v>1</v>
      </c>
      <c r="K480" s="75">
        <v>1</v>
      </c>
      <c r="L480" s="75">
        <v>3</v>
      </c>
      <c r="M480" s="75">
        <v>0</v>
      </c>
      <c r="N480" s="75">
        <v>0</v>
      </c>
    </row>
    <row r="481" spans="1:14">
      <c r="A481" s="75" t="s">
        <v>653</v>
      </c>
      <c r="B481" s="75" t="s">
        <v>298</v>
      </c>
      <c r="C481" s="76">
        <v>40827</v>
      </c>
      <c r="D481" s="75" t="s">
        <v>494</v>
      </c>
      <c r="E481" s="77" t="s">
        <v>85</v>
      </c>
      <c r="F481" s="75">
        <v>90</v>
      </c>
      <c r="G481" s="75">
        <v>1</v>
      </c>
      <c r="H481" s="75">
        <v>0</v>
      </c>
      <c r="I481" s="75">
        <v>3</v>
      </c>
      <c r="J481" s="75">
        <v>2</v>
      </c>
      <c r="K481" s="75">
        <v>0</v>
      </c>
      <c r="L481" s="75">
        <v>1</v>
      </c>
      <c r="M481" s="75">
        <v>0</v>
      </c>
      <c r="N481" s="75">
        <v>0</v>
      </c>
    </row>
    <row r="482" spans="1:14">
      <c r="A482" s="75" t="s">
        <v>456</v>
      </c>
      <c r="B482" s="75" t="s">
        <v>127</v>
      </c>
      <c r="C482" s="76">
        <v>40831</v>
      </c>
      <c r="D482" s="75" t="s">
        <v>99</v>
      </c>
      <c r="E482" s="77" t="s">
        <v>103</v>
      </c>
      <c r="F482" s="75">
        <v>77</v>
      </c>
      <c r="G482" s="75">
        <v>0</v>
      </c>
      <c r="H482" s="75">
        <v>2</v>
      </c>
      <c r="I482" s="75">
        <v>4</v>
      </c>
      <c r="J482" s="75">
        <v>1</v>
      </c>
      <c r="K482" s="75">
        <v>0</v>
      </c>
      <c r="L482" s="75">
        <v>2</v>
      </c>
      <c r="M482" s="75">
        <v>0</v>
      </c>
      <c r="N482" s="75">
        <v>0</v>
      </c>
    </row>
    <row r="483" spans="1:14">
      <c r="A483" s="75" t="s">
        <v>456</v>
      </c>
      <c r="B483" s="75" t="s">
        <v>732</v>
      </c>
      <c r="C483" s="76">
        <v>40834</v>
      </c>
      <c r="D483" s="75" t="s">
        <v>151</v>
      </c>
      <c r="E483" s="77" t="s">
        <v>51</v>
      </c>
      <c r="F483" s="75">
        <v>90</v>
      </c>
      <c r="G483" s="75">
        <v>0</v>
      </c>
      <c r="H483" s="75">
        <v>1</v>
      </c>
      <c r="I483" s="75">
        <v>10</v>
      </c>
      <c r="J483" s="75">
        <v>1</v>
      </c>
      <c r="K483" s="75">
        <v>0</v>
      </c>
      <c r="L483" s="75">
        <v>1</v>
      </c>
      <c r="M483" s="75">
        <v>0</v>
      </c>
      <c r="N483" s="75">
        <v>0</v>
      </c>
    </row>
    <row r="484" spans="1:14">
      <c r="A484" s="75" t="s">
        <v>456</v>
      </c>
      <c r="B484" s="75" t="s">
        <v>713</v>
      </c>
      <c r="C484" s="76">
        <v>40838</v>
      </c>
      <c r="D484" s="75" t="s">
        <v>99</v>
      </c>
      <c r="E484" s="77" t="s">
        <v>95</v>
      </c>
      <c r="F484" s="75">
        <v>90</v>
      </c>
      <c r="G484" s="75">
        <v>3</v>
      </c>
      <c r="H484" s="75">
        <v>0</v>
      </c>
      <c r="I484" s="75">
        <v>5</v>
      </c>
      <c r="J484" s="75">
        <v>4</v>
      </c>
      <c r="K484" s="75">
        <v>0</v>
      </c>
      <c r="L484" s="75">
        <v>6</v>
      </c>
      <c r="M484" s="75">
        <v>0</v>
      </c>
      <c r="N484" s="75">
        <v>0</v>
      </c>
    </row>
    <row r="485" spans="1:14">
      <c r="A485" s="75" t="s">
        <v>456</v>
      </c>
      <c r="B485" s="75" t="s">
        <v>128</v>
      </c>
      <c r="C485" s="76">
        <v>40842</v>
      </c>
      <c r="D485" s="75" t="s">
        <v>99</v>
      </c>
      <c r="E485" s="77" t="s">
        <v>59</v>
      </c>
      <c r="F485" s="75">
        <v>90</v>
      </c>
      <c r="G485" s="75">
        <v>0</v>
      </c>
      <c r="H485" s="75">
        <v>0</v>
      </c>
      <c r="I485" s="75">
        <v>2</v>
      </c>
      <c r="J485" s="75">
        <v>1</v>
      </c>
      <c r="K485" s="75">
        <v>1</v>
      </c>
      <c r="L485" s="75">
        <v>0</v>
      </c>
      <c r="M485" s="75">
        <v>0</v>
      </c>
      <c r="N485" s="75">
        <v>0</v>
      </c>
    </row>
    <row r="486" spans="1:14">
      <c r="A486" s="75" t="s">
        <v>456</v>
      </c>
      <c r="B486" s="75" t="s">
        <v>52</v>
      </c>
      <c r="C486" s="76">
        <v>40845</v>
      </c>
      <c r="D486" s="75" t="s">
        <v>99</v>
      </c>
      <c r="E486" s="77" t="s">
        <v>24</v>
      </c>
      <c r="F486" s="75">
        <v>90</v>
      </c>
      <c r="G486" s="75">
        <v>0</v>
      </c>
      <c r="H486" s="75">
        <v>0</v>
      </c>
      <c r="I486" s="75">
        <v>5</v>
      </c>
      <c r="J486" s="75">
        <v>2</v>
      </c>
      <c r="K486" s="75">
        <v>1</v>
      </c>
      <c r="L486" s="75">
        <v>0</v>
      </c>
      <c r="M486" s="75">
        <v>1</v>
      </c>
      <c r="N486" s="75">
        <v>0</v>
      </c>
    </row>
    <row r="487" spans="1:14">
      <c r="A487" s="75" t="s">
        <v>456</v>
      </c>
      <c r="B487" s="75" t="s">
        <v>147</v>
      </c>
      <c r="C487" s="76">
        <v>40849</v>
      </c>
      <c r="D487" s="75" t="s">
        <v>151</v>
      </c>
      <c r="E487" s="77" t="s">
        <v>82</v>
      </c>
      <c r="F487" s="75">
        <v>90</v>
      </c>
      <c r="G487" s="75">
        <v>2</v>
      </c>
      <c r="H487" s="75">
        <v>0</v>
      </c>
      <c r="I487" s="75">
        <v>9</v>
      </c>
      <c r="J487" s="75">
        <v>4</v>
      </c>
      <c r="K487" s="75">
        <v>1</v>
      </c>
      <c r="L487" s="75">
        <v>4</v>
      </c>
      <c r="M487" s="75">
        <v>0</v>
      </c>
      <c r="N487" s="75">
        <v>0</v>
      </c>
    </row>
    <row r="488" spans="1:14">
      <c r="A488" s="75" t="s">
        <v>456</v>
      </c>
      <c r="B488" s="75" t="s">
        <v>108</v>
      </c>
      <c r="C488" s="76">
        <v>40853</v>
      </c>
      <c r="D488" s="75" t="s">
        <v>99</v>
      </c>
      <c r="E488" s="77" t="s">
        <v>537</v>
      </c>
      <c r="F488" s="75">
        <v>90</v>
      </c>
      <c r="G488" s="75">
        <v>3</v>
      </c>
      <c r="H488" s="75">
        <v>0</v>
      </c>
      <c r="I488" s="75">
        <v>5</v>
      </c>
      <c r="J488" s="75">
        <v>3</v>
      </c>
      <c r="K488" s="75">
        <v>0</v>
      </c>
      <c r="L488" s="75">
        <v>1</v>
      </c>
      <c r="M488" s="75">
        <v>0</v>
      </c>
      <c r="N488" s="75">
        <v>0</v>
      </c>
    </row>
    <row r="489" spans="1:14">
      <c r="A489" s="75" t="s">
        <v>653</v>
      </c>
      <c r="B489" s="75" t="s">
        <v>130</v>
      </c>
      <c r="C489" s="76">
        <v>40858</v>
      </c>
      <c r="D489" s="75" t="s">
        <v>494</v>
      </c>
      <c r="E489" s="77" t="s">
        <v>33</v>
      </c>
      <c r="F489" s="75">
        <v>90</v>
      </c>
      <c r="G489" s="75">
        <v>0</v>
      </c>
      <c r="H489" s="75">
        <v>0</v>
      </c>
      <c r="I489" s="75">
        <v>5</v>
      </c>
      <c r="J489" s="75">
        <v>3</v>
      </c>
      <c r="K489" s="75">
        <v>3</v>
      </c>
      <c r="L489" s="75">
        <v>1</v>
      </c>
      <c r="M489" s="75">
        <v>0</v>
      </c>
      <c r="N489" s="75">
        <v>0</v>
      </c>
    </row>
    <row r="490" spans="1:14">
      <c r="A490" s="75" t="s">
        <v>653</v>
      </c>
      <c r="B490" s="75" t="s">
        <v>28</v>
      </c>
      <c r="C490" s="76">
        <v>40862</v>
      </c>
      <c r="D490" s="75" t="s">
        <v>494</v>
      </c>
      <c r="E490" s="77" t="s">
        <v>540</v>
      </c>
      <c r="F490" s="75">
        <v>90</v>
      </c>
      <c r="G490" s="75">
        <v>2</v>
      </c>
      <c r="H490" s="75">
        <v>0</v>
      </c>
      <c r="I490" s="75">
        <v>2</v>
      </c>
      <c r="J490" s="75">
        <v>2</v>
      </c>
      <c r="K490" s="75">
        <v>2</v>
      </c>
      <c r="L490" s="75">
        <v>2</v>
      </c>
      <c r="M490" s="75">
        <v>0</v>
      </c>
      <c r="N490" s="75">
        <v>0</v>
      </c>
    </row>
    <row r="491" spans="1:14">
      <c r="A491" s="75" t="s">
        <v>456</v>
      </c>
      <c r="B491" s="75" t="s">
        <v>141</v>
      </c>
      <c r="C491" s="76">
        <v>40866</v>
      </c>
      <c r="D491" s="75" t="s">
        <v>99</v>
      </c>
      <c r="E491" s="77" t="s">
        <v>79</v>
      </c>
      <c r="F491" s="75">
        <v>90</v>
      </c>
      <c r="G491" s="75">
        <v>1</v>
      </c>
      <c r="H491" s="75">
        <v>0</v>
      </c>
      <c r="I491" s="75">
        <v>5</v>
      </c>
      <c r="J491" s="75">
        <v>2</v>
      </c>
      <c r="K491" s="75">
        <v>1</v>
      </c>
      <c r="L491" s="75">
        <v>0</v>
      </c>
      <c r="M491" s="75">
        <v>0</v>
      </c>
      <c r="N491" s="75">
        <v>0</v>
      </c>
    </row>
    <row r="492" spans="1:14">
      <c r="A492" s="75" t="s">
        <v>456</v>
      </c>
      <c r="B492" s="75" t="s">
        <v>386</v>
      </c>
      <c r="C492" s="76">
        <v>40869</v>
      </c>
      <c r="D492" s="75" t="s">
        <v>151</v>
      </c>
      <c r="E492" s="77" t="s">
        <v>540</v>
      </c>
      <c r="F492" s="75">
        <v>0</v>
      </c>
      <c r="G492" s="75"/>
      <c r="H492" s="75"/>
      <c r="I492" s="75"/>
      <c r="J492" s="75"/>
      <c r="K492" s="75">
        <v>3</v>
      </c>
      <c r="L492" s="75">
        <v>3</v>
      </c>
      <c r="M492" s="75">
        <v>0</v>
      </c>
      <c r="N492" s="75">
        <v>0</v>
      </c>
    </row>
    <row r="493" spans="1:14">
      <c r="A493" s="75" t="s">
        <v>456</v>
      </c>
      <c r="B493" s="75" t="s">
        <v>520</v>
      </c>
      <c r="C493" s="76">
        <v>40873</v>
      </c>
      <c r="D493" s="75" t="s">
        <v>99</v>
      </c>
      <c r="E493" s="77" t="s">
        <v>103</v>
      </c>
      <c r="F493" s="75">
        <v>90</v>
      </c>
      <c r="G493" s="75">
        <v>2</v>
      </c>
      <c r="H493" s="75">
        <v>1</v>
      </c>
      <c r="I493" s="75">
        <v>6</v>
      </c>
      <c r="J493" s="75">
        <v>3</v>
      </c>
      <c r="K493" s="75">
        <v>1</v>
      </c>
      <c r="L493" s="75">
        <v>3</v>
      </c>
      <c r="M493" s="75">
        <v>0</v>
      </c>
      <c r="N493" s="75">
        <v>0</v>
      </c>
    </row>
    <row r="494" spans="1:14">
      <c r="A494" s="75" t="s">
        <v>456</v>
      </c>
      <c r="B494" s="75" t="s">
        <v>119</v>
      </c>
      <c r="C494" s="76">
        <v>40880</v>
      </c>
      <c r="D494" s="75" t="s">
        <v>99</v>
      </c>
      <c r="E494" s="77" t="s">
        <v>67</v>
      </c>
      <c r="F494" s="75">
        <v>90</v>
      </c>
      <c r="G494" s="75">
        <v>1</v>
      </c>
      <c r="H494" s="75">
        <v>0</v>
      </c>
      <c r="I494" s="75">
        <v>7</v>
      </c>
      <c r="J494" s="75">
        <v>1</v>
      </c>
      <c r="K494" s="75">
        <v>1</v>
      </c>
      <c r="L494" s="75">
        <v>3</v>
      </c>
      <c r="M494" s="75">
        <v>1</v>
      </c>
      <c r="N494" s="75">
        <v>0</v>
      </c>
    </row>
    <row r="495" spans="1:14">
      <c r="A495" s="75" t="s">
        <v>456</v>
      </c>
      <c r="B495" s="75" t="s">
        <v>731</v>
      </c>
      <c r="C495" s="76">
        <v>40887</v>
      </c>
      <c r="D495" s="75" t="s">
        <v>99</v>
      </c>
      <c r="E495" s="77" t="s">
        <v>425</v>
      </c>
      <c r="F495" s="75">
        <v>90</v>
      </c>
      <c r="G495" s="75">
        <v>0</v>
      </c>
      <c r="H495" s="75">
        <v>0</v>
      </c>
      <c r="I495" s="75">
        <v>7</v>
      </c>
      <c r="J495" s="75">
        <v>2</v>
      </c>
      <c r="K495" s="75"/>
      <c r="L495" s="75"/>
      <c r="M495" s="75"/>
      <c r="N495" s="75"/>
    </row>
    <row r="496" spans="1:14">
      <c r="A496" s="75" t="s">
        <v>456</v>
      </c>
      <c r="B496" s="75" t="s">
        <v>120</v>
      </c>
      <c r="C496" s="76">
        <v>40890</v>
      </c>
      <c r="D496" s="75" t="s">
        <v>193</v>
      </c>
      <c r="E496" s="77" t="s">
        <v>82</v>
      </c>
      <c r="F496" s="75">
        <v>79</v>
      </c>
      <c r="G496" s="75">
        <v>1</v>
      </c>
      <c r="H496" s="75">
        <v>0</v>
      </c>
      <c r="I496" s="75">
        <v>0</v>
      </c>
      <c r="J496" s="75">
        <v>0</v>
      </c>
      <c r="K496" s="75">
        <v>0</v>
      </c>
      <c r="L496" s="75">
        <v>4</v>
      </c>
      <c r="M496" s="75">
        <v>0</v>
      </c>
      <c r="N496" s="75">
        <v>0</v>
      </c>
    </row>
    <row r="497" spans="1:14">
      <c r="A497" s="75" t="s">
        <v>456</v>
      </c>
      <c r="B497" s="75" t="s">
        <v>529</v>
      </c>
      <c r="C497" s="76">
        <v>40894</v>
      </c>
      <c r="D497" s="75" t="s">
        <v>99</v>
      </c>
      <c r="E497" s="77" t="s">
        <v>716</v>
      </c>
      <c r="F497" s="75">
        <v>90</v>
      </c>
      <c r="G497" s="75">
        <v>3</v>
      </c>
      <c r="H497" s="75">
        <v>0</v>
      </c>
      <c r="I497" s="75">
        <v>8</v>
      </c>
      <c r="J497" s="75">
        <v>4</v>
      </c>
      <c r="K497" s="75">
        <v>0</v>
      </c>
      <c r="L497" s="75">
        <v>2</v>
      </c>
      <c r="M497" s="75">
        <v>0</v>
      </c>
      <c r="N497" s="75">
        <v>0</v>
      </c>
    </row>
    <row r="498" spans="1:14">
      <c r="A498" s="75" t="s">
        <v>456</v>
      </c>
      <c r="B498" s="75" t="s">
        <v>464</v>
      </c>
      <c r="C498" s="76">
        <v>40911</v>
      </c>
      <c r="D498" s="75" t="s">
        <v>193</v>
      </c>
      <c r="E498" s="77" t="s">
        <v>115</v>
      </c>
      <c r="F498" s="75">
        <v>90</v>
      </c>
      <c r="G498" s="75">
        <v>0</v>
      </c>
      <c r="H498" s="75">
        <v>0</v>
      </c>
      <c r="I498" s="75">
        <v>0</v>
      </c>
      <c r="J498" s="75">
        <v>0</v>
      </c>
      <c r="K498" s="75">
        <v>0</v>
      </c>
      <c r="L498" s="75">
        <v>3</v>
      </c>
      <c r="M498" s="75">
        <v>0</v>
      </c>
      <c r="N498" s="75">
        <v>0</v>
      </c>
    </row>
    <row r="499" spans="1:14">
      <c r="A499" s="75" t="s">
        <v>456</v>
      </c>
      <c r="B499" s="75" t="s">
        <v>730</v>
      </c>
      <c r="C499" s="76">
        <v>40918</v>
      </c>
      <c r="D499" s="75" t="s">
        <v>193</v>
      </c>
      <c r="E499" s="77" t="s">
        <v>24</v>
      </c>
      <c r="F499" s="75">
        <v>90</v>
      </c>
      <c r="G499" s="75">
        <v>0</v>
      </c>
      <c r="H499" s="75">
        <v>0</v>
      </c>
      <c r="I499" s="75">
        <v>0</v>
      </c>
      <c r="J499" s="75">
        <v>0</v>
      </c>
      <c r="K499" s="75">
        <v>0</v>
      </c>
      <c r="L499" s="75">
        <v>0</v>
      </c>
      <c r="M499" s="75">
        <v>0</v>
      </c>
      <c r="N499" s="75">
        <v>0</v>
      </c>
    </row>
    <row r="500" spans="1:14">
      <c r="A500" s="75" t="s">
        <v>456</v>
      </c>
      <c r="B500" s="75" t="s">
        <v>122</v>
      </c>
      <c r="C500" s="76">
        <v>40922</v>
      </c>
      <c r="D500" s="75" t="s">
        <v>99</v>
      </c>
      <c r="E500" s="77" t="s">
        <v>38</v>
      </c>
      <c r="F500" s="75">
        <v>90</v>
      </c>
      <c r="G500" s="75">
        <v>0</v>
      </c>
      <c r="H500" s="75">
        <v>0</v>
      </c>
      <c r="I500" s="75">
        <v>3</v>
      </c>
      <c r="J500" s="75">
        <v>2</v>
      </c>
      <c r="K500" s="75">
        <v>0</v>
      </c>
      <c r="L500" s="75">
        <v>1</v>
      </c>
      <c r="M500" s="75">
        <v>0</v>
      </c>
      <c r="N500" s="75">
        <v>0</v>
      </c>
    </row>
    <row r="501" spans="1:14">
      <c r="A501" s="75" t="s">
        <v>456</v>
      </c>
      <c r="B501" s="75" t="s">
        <v>105</v>
      </c>
      <c r="C501" s="76">
        <v>40926</v>
      </c>
      <c r="D501" s="75" t="s">
        <v>193</v>
      </c>
      <c r="E501" s="77" t="s">
        <v>40</v>
      </c>
      <c r="F501" s="75">
        <v>90</v>
      </c>
      <c r="G501" s="75">
        <v>1</v>
      </c>
      <c r="H501" s="75">
        <v>0</v>
      </c>
      <c r="I501" s="75">
        <v>0</v>
      </c>
      <c r="J501" s="75">
        <v>0</v>
      </c>
      <c r="K501" s="75">
        <v>0</v>
      </c>
      <c r="L501" s="75">
        <v>0</v>
      </c>
      <c r="M501" s="75">
        <v>0</v>
      </c>
      <c r="N501" s="75">
        <v>0</v>
      </c>
    </row>
    <row r="502" spans="1:14">
      <c r="A502" s="75" t="s">
        <v>456</v>
      </c>
      <c r="B502" s="75" t="s">
        <v>147</v>
      </c>
      <c r="C502" s="76">
        <v>40930</v>
      </c>
      <c r="D502" s="75" t="s">
        <v>99</v>
      </c>
      <c r="E502" s="77" t="s">
        <v>103</v>
      </c>
      <c r="F502" s="75">
        <v>90</v>
      </c>
      <c r="G502" s="75">
        <v>2</v>
      </c>
      <c r="H502" s="75">
        <v>0</v>
      </c>
      <c r="I502" s="75">
        <v>6</v>
      </c>
      <c r="J502" s="75">
        <v>2</v>
      </c>
      <c r="K502" s="75">
        <v>0</v>
      </c>
      <c r="L502" s="75">
        <v>0</v>
      </c>
      <c r="M502" s="75">
        <v>0</v>
      </c>
      <c r="N502" s="75">
        <v>0</v>
      </c>
    </row>
    <row r="503" spans="1:14">
      <c r="A503" s="75" t="s">
        <v>456</v>
      </c>
      <c r="B503" s="75" t="s">
        <v>133</v>
      </c>
      <c r="C503" s="76">
        <v>40933</v>
      </c>
      <c r="D503" s="75" t="s">
        <v>193</v>
      </c>
      <c r="E503" s="77" t="s">
        <v>578</v>
      </c>
      <c r="F503" s="75">
        <v>90</v>
      </c>
      <c r="G503" s="75">
        <v>1</v>
      </c>
      <c r="H503" s="75">
        <v>0</v>
      </c>
      <c r="I503" s="75">
        <v>0</v>
      </c>
      <c r="J503" s="75">
        <v>0</v>
      </c>
      <c r="K503" s="75">
        <v>1</v>
      </c>
      <c r="L503" s="75">
        <v>7</v>
      </c>
      <c r="M503" s="75">
        <v>0</v>
      </c>
      <c r="N503" s="75">
        <v>0</v>
      </c>
    </row>
    <row r="504" spans="1:14">
      <c r="A504" s="75" t="s">
        <v>456</v>
      </c>
      <c r="B504" s="75" t="s">
        <v>464</v>
      </c>
      <c r="C504" s="76">
        <v>40936</v>
      </c>
      <c r="D504" s="75" t="s">
        <v>99</v>
      </c>
      <c r="E504" s="77" t="s">
        <v>26</v>
      </c>
      <c r="F504" s="75">
        <v>90</v>
      </c>
      <c r="G504" s="75">
        <v>1</v>
      </c>
      <c r="H504" s="75">
        <v>0</v>
      </c>
      <c r="I504" s="75">
        <v>6</v>
      </c>
      <c r="J504" s="75">
        <v>1</v>
      </c>
      <c r="K504" s="75">
        <v>0</v>
      </c>
      <c r="L504" s="75">
        <v>0</v>
      </c>
      <c r="M504" s="75">
        <v>0</v>
      </c>
      <c r="N504" s="75">
        <v>0</v>
      </c>
    </row>
    <row r="505" spans="1:14">
      <c r="A505" s="75" t="s">
        <v>456</v>
      </c>
      <c r="B505" s="75" t="s">
        <v>123</v>
      </c>
      <c r="C505" s="76">
        <v>40943</v>
      </c>
      <c r="D505" s="75" t="s">
        <v>99</v>
      </c>
      <c r="E505" s="77" t="s">
        <v>24</v>
      </c>
      <c r="F505" s="75">
        <v>90</v>
      </c>
      <c r="G505" s="75">
        <v>0</v>
      </c>
      <c r="H505" s="75">
        <v>0</v>
      </c>
      <c r="I505" s="75">
        <v>4</v>
      </c>
      <c r="J505" s="75">
        <v>2</v>
      </c>
      <c r="K505" s="75">
        <v>2</v>
      </c>
      <c r="L505" s="75">
        <v>1</v>
      </c>
      <c r="M505" s="75">
        <v>1</v>
      </c>
      <c r="N505" s="75">
        <v>0</v>
      </c>
    </row>
    <row r="506" spans="1:14">
      <c r="A506" s="75" t="s">
        <v>456</v>
      </c>
      <c r="B506" s="75" t="s">
        <v>459</v>
      </c>
      <c r="C506" s="76">
        <v>40951</v>
      </c>
      <c r="D506" s="75" t="s">
        <v>99</v>
      </c>
      <c r="E506" s="77" t="s">
        <v>68</v>
      </c>
      <c r="F506" s="75">
        <v>90</v>
      </c>
      <c r="G506" s="75">
        <v>3</v>
      </c>
      <c r="H506" s="75">
        <v>1</v>
      </c>
      <c r="I506" s="75">
        <v>11</v>
      </c>
      <c r="J506" s="75">
        <v>4</v>
      </c>
      <c r="K506" s="75">
        <v>0</v>
      </c>
      <c r="L506" s="75">
        <v>0</v>
      </c>
      <c r="M506" s="75">
        <v>1</v>
      </c>
      <c r="N506" s="75">
        <v>0</v>
      </c>
    </row>
    <row r="507" spans="1:14">
      <c r="A507" s="75" t="s">
        <v>456</v>
      </c>
      <c r="B507" s="75" t="s">
        <v>124</v>
      </c>
      <c r="C507" s="76">
        <v>40957</v>
      </c>
      <c r="D507" s="75" t="s">
        <v>99</v>
      </c>
      <c r="E507" s="77" t="s">
        <v>51</v>
      </c>
      <c r="F507" s="75">
        <v>90</v>
      </c>
      <c r="G507" s="75">
        <v>1</v>
      </c>
      <c r="H507" s="75">
        <v>0</v>
      </c>
      <c r="I507" s="75">
        <v>8</v>
      </c>
      <c r="J507" s="75">
        <v>2</v>
      </c>
      <c r="K507" s="75">
        <v>2</v>
      </c>
      <c r="L507" s="75">
        <v>4</v>
      </c>
      <c r="M507" s="75">
        <v>1</v>
      </c>
      <c r="N507" s="75">
        <v>0</v>
      </c>
    </row>
    <row r="508" spans="1:14">
      <c r="A508" s="75" t="s">
        <v>456</v>
      </c>
      <c r="B508" s="75" t="s">
        <v>159</v>
      </c>
      <c r="C508" s="76">
        <v>40960</v>
      </c>
      <c r="D508" s="75" t="s">
        <v>151</v>
      </c>
      <c r="E508" s="77" t="s">
        <v>22</v>
      </c>
      <c r="F508" s="75">
        <v>90</v>
      </c>
      <c r="G508" s="75">
        <v>1</v>
      </c>
      <c r="H508" s="75">
        <v>0</v>
      </c>
      <c r="I508" s="75">
        <v>6</v>
      </c>
      <c r="J508" s="75">
        <v>2</v>
      </c>
      <c r="K508" s="75">
        <v>0</v>
      </c>
      <c r="L508" s="75">
        <v>6</v>
      </c>
      <c r="M508" s="75">
        <v>0</v>
      </c>
      <c r="N508" s="75">
        <v>0</v>
      </c>
    </row>
    <row r="509" spans="1:14">
      <c r="A509" s="75" t="s">
        <v>456</v>
      </c>
      <c r="B509" s="75" t="s">
        <v>156</v>
      </c>
      <c r="C509" s="76">
        <v>40965</v>
      </c>
      <c r="D509" s="75" t="s">
        <v>99</v>
      </c>
      <c r="E509" s="77" t="s">
        <v>24</v>
      </c>
      <c r="F509" s="75">
        <v>90</v>
      </c>
      <c r="G509" s="75">
        <v>1</v>
      </c>
      <c r="H509" s="75">
        <v>0</v>
      </c>
      <c r="I509" s="75">
        <v>7</v>
      </c>
      <c r="J509" s="75">
        <v>3</v>
      </c>
      <c r="K509" s="75">
        <v>0</v>
      </c>
      <c r="L509" s="75">
        <v>1</v>
      </c>
      <c r="M509" s="75">
        <v>0</v>
      </c>
      <c r="N509" s="75">
        <v>0</v>
      </c>
    </row>
    <row r="510" spans="1:14">
      <c r="A510" s="75" t="s">
        <v>653</v>
      </c>
      <c r="B510" s="75" t="s">
        <v>100</v>
      </c>
      <c r="C510" s="76">
        <v>40968</v>
      </c>
      <c r="D510" s="75" t="s">
        <v>78</v>
      </c>
      <c r="E510" s="77" t="s">
        <v>33</v>
      </c>
      <c r="F510" s="75">
        <v>75</v>
      </c>
      <c r="G510" s="75">
        <v>0</v>
      </c>
      <c r="H510" s="75">
        <v>0</v>
      </c>
      <c r="I510" s="75">
        <v>5</v>
      </c>
      <c r="J510" s="75">
        <v>3</v>
      </c>
      <c r="K510" s="75">
        <v>1</v>
      </c>
      <c r="L510" s="75">
        <v>2</v>
      </c>
      <c r="M510" s="75">
        <v>0</v>
      </c>
      <c r="N510" s="75">
        <v>0</v>
      </c>
    </row>
    <row r="511" spans="1:14">
      <c r="A511" s="75" t="s">
        <v>456</v>
      </c>
      <c r="B511" s="75" t="s">
        <v>729</v>
      </c>
      <c r="C511" s="76">
        <v>40972</v>
      </c>
      <c r="D511" s="75" t="s">
        <v>99</v>
      </c>
      <c r="E511" s="77" t="s">
        <v>35</v>
      </c>
      <c r="F511" s="75">
        <v>90</v>
      </c>
      <c r="G511" s="75">
        <v>1</v>
      </c>
      <c r="H511" s="75">
        <v>0</v>
      </c>
      <c r="I511" s="75">
        <v>9</v>
      </c>
      <c r="J511" s="75">
        <v>3</v>
      </c>
      <c r="K511" s="75">
        <v>0</v>
      </c>
      <c r="L511" s="75">
        <v>2</v>
      </c>
      <c r="M511" s="75">
        <v>0</v>
      </c>
      <c r="N511" s="75">
        <v>0</v>
      </c>
    </row>
    <row r="512" spans="1:14">
      <c r="A512" s="75" t="s">
        <v>456</v>
      </c>
      <c r="B512" s="75" t="s">
        <v>461</v>
      </c>
      <c r="C512" s="76">
        <v>40978</v>
      </c>
      <c r="D512" s="75" t="s">
        <v>99</v>
      </c>
      <c r="E512" s="77" t="s">
        <v>79</v>
      </c>
      <c r="F512" s="75">
        <v>90</v>
      </c>
      <c r="G512" s="75">
        <v>2</v>
      </c>
      <c r="H512" s="75">
        <v>0</v>
      </c>
      <c r="I512" s="75">
        <v>10</v>
      </c>
      <c r="J512" s="75">
        <v>6</v>
      </c>
      <c r="K512" s="75">
        <v>0</v>
      </c>
      <c r="L512" s="75">
        <v>2</v>
      </c>
      <c r="M512" s="75">
        <v>0</v>
      </c>
      <c r="N512" s="75">
        <v>0</v>
      </c>
    </row>
    <row r="513" spans="1:14">
      <c r="A513" s="75" t="s">
        <v>456</v>
      </c>
      <c r="B513" s="75" t="s">
        <v>709</v>
      </c>
      <c r="C513" s="76">
        <v>40982</v>
      </c>
      <c r="D513" s="75" t="s">
        <v>151</v>
      </c>
      <c r="E513" s="77" t="s">
        <v>103</v>
      </c>
      <c r="F513" s="75">
        <v>90</v>
      </c>
      <c r="G513" s="75">
        <v>2</v>
      </c>
      <c r="H513" s="75">
        <v>0</v>
      </c>
      <c r="I513" s="75">
        <v>7</v>
      </c>
      <c r="J513" s="75">
        <v>4</v>
      </c>
      <c r="K513" s="75">
        <v>1</v>
      </c>
      <c r="L513" s="75">
        <v>2</v>
      </c>
      <c r="M513" s="75">
        <v>0</v>
      </c>
      <c r="N513" s="75">
        <v>0</v>
      </c>
    </row>
    <row r="514" spans="1:14">
      <c r="A514" s="75" t="s">
        <v>456</v>
      </c>
      <c r="B514" s="75" t="s">
        <v>102</v>
      </c>
      <c r="C514" s="76">
        <v>40986</v>
      </c>
      <c r="D514" s="75" t="s">
        <v>99</v>
      </c>
      <c r="E514" s="77" t="s">
        <v>22</v>
      </c>
      <c r="F514" s="75">
        <v>90</v>
      </c>
      <c r="G514" s="75">
        <v>0</v>
      </c>
      <c r="H514" s="75">
        <v>1</v>
      </c>
      <c r="I514" s="75">
        <v>3</v>
      </c>
      <c r="J514" s="75">
        <v>2</v>
      </c>
      <c r="K514" s="75">
        <v>2</v>
      </c>
      <c r="L514" s="75">
        <v>2</v>
      </c>
      <c r="M514" s="75">
        <v>0</v>
      </c>
      <c r="N514" s="75">
        <v>0</v>
      </c>
    </row>
    <row r="515" spans="1:14">
      <c r="A515" s="75" t="s">
        <v>456</v>
      </c>
      <c r="B515" s="75" t="s">
        <v>161</v>
      </c>
      <c r="C515" s="76">
        <v>40989</v>
      </c>
      <c r="D515" s="75" t="s">
        <v>99</v>
      </c>
      <c r="E515" s="77" t="s">
        <v>22</v>
      </c>
      <c r="F515" s="75">
        <v>90</v>
      </c>
      <c r="G515" s="75">
        <v>1</v>
      </c>
      <c r="H515" s="75">
        <v>0</v>
      </c>
      <c r="I515" s="75">
        <v>10</v>
      </c>
      <c r="J515" s="75">
        <v>3</v>
      </c>
      <c r="K515" s="75">
        <v>0</v>
      </c>
      <c r="L515" s="75">
        <v>2</v>
      </c>
      <c r="M515" s="75">
        <v>0</v>
      </c>
      <c r="N515" s="75">
        <v>0</v>
      </c>
    </row>
    <row r="516" spans="1:14">
      <c r="A516" s="75" t="s">
        <v>456</v>
      </c>
      <c r="B516" s="75" t="s">
        <v>728</v>
      </c>
      <c r="C516" s="76">
        <v>40992</v>
      </c>
      <c r="D516" s="75" t="s">
        <v>99</v>
      </c>
      <c r="E516" s="77" t="s">
        <v>175</v>
      </c>
      <c r="F516" s="75">
        <v>80</v>
      </c>
      <c r="G516" s="75">
        <v>2</v>
      </c>
      <c r="H516" s="75">
        <v>0</v>
      </c>
      <c r="I516" s="75">
        <v>7</v>
      </c>
      <c r="J516" s="75">
        <v>3</v>
      </c>
      <c r="K516" s="75">
        <v>0</v>
      </c>
      <c r="L516" s="75">
        <v>2</v>
      </c>
      <c r="M516" s="75">
        <v>0</v>
      </c>
      <c r="N516" s="75">
        <v>0</v>
      </c>
    </row>
    <row r="517" spans="1:14">
      <c r="A517" s="75" t="s">
        <v>456</v>
      </c>
      <c r="B517" s="75" t="s">
        <v>105</v>
      </c>
      <c r="C517" s="76">
        <v>40995</v>
      </c>
      <c r="D517" s="75" t="s">
        <v>151</v>
      </c>
      <c r="E517" s="77" t="s">
        <v>67</v>
      </c>
      <c r="F517" s="75">
        <v>90</v>
      </c>
      <c r="G517" s="75">
        <v>0</v>
      </c>
      <c r="H517" s="75">
        <v>0</v>
      </c>
      <c r="I517" s="75">
        <v>10</v>
      </c>
      <c r="J517" s="75">
        <v>2</v>
      </c>
      <c r="K517" s="75">
        <v>1</v>
      </c>
      <c r="L517" s="75">
        <v>1</v>
      </c>
      <c r="M517" s="75">
        <v>0</v>
      </c>
      <c r="N517" s="75">
        <v>0</v>
      </c>
    </row>
    <row r="518" spans="1:14">
      <c r="A518" s="75" t="s">
        <v>456</v>
      </c>
      <c r="B518" s="75" t="s">
        <v>155</v>
      </c>
      <c r="C518" s="76">
        <v>40999</v>
      </c>
      <c r="D518" s="75" t="s">
        <v>99</v>
      </c>
      <c r="E518" s="77" t="s">
        <v>191</v>
      </c>
      <c r="F518" s="75">
        <v>90</v>
      </c>
      <c r="G518" s="75">
        <v>2</v>
      </c>
      <c r="H518" s="75">
        <v>2</v>
      </c>
      <c r="I518" s="75">
        <v>4</v>
      </c>
      <c r="J518" s="75">
        <v>3</v>
      </c>
      <c r="K518" s="75">
        <v>1</v>
      </c>
      <c r="L518" s="75">
        <v>2</v>
      </c>
      <c r="M518" s="75">
        <v>0</v>
      </c>
      <c r="N518" s="75">
        <v>0</v>
      </c>
    </row>
    <row r="519" spans="1:14">
      <c r="A519" s="75" t="s">
        <v>456</v>
      </c>
      <c r="B519" s="75" t="s">
        <v>111</v>
      </c>
      <c r="C519" s="76">
        <v>41003</v>
      </c>
      <c r="D519" s="75" t="s">
        <v>151</v>
      </c>
      <c r="E519" s="77" t="s">
        <v>287</v>
      </c>
      <c r="F519" s="75">
        <v>90</v>
      </c>
      <c r="G519" s="75">
        <v>2</v>
      </c>
      <c r="H519" s="75">
        <v>0</v>
      </c>
      <c r="I519" s="75">
        <v>6</v>
      </c>
      <c r="J519" s="75">
        <v>4</v>
      </c>
      <c r="K519" s="75">
        <v>1</v>
      </c>
      <c r="L519" s="75">
        <v>1</v>
      </c>
      <c r="M519" s="75">
        <v>0</v>
      </c>
      <c r="N519" s="75">
        <v>0</v>
      </c>
    </row>
    <row r="520" spans="1:14">
      <c r="A520" s="75" t="s">
        <v>456</v>
      </c>
      <c r="B520" s="75" t="s">
        <v>727</v>
      </c>
      <c r="C520" s="76">
        <v>41007</v>
      </c>
      <c r="D520" s="75" t="s">
        <v>99</v>
      </c>
      <c r="E520" s="77" t="s">
        <v>33</v>
      </c>
      <c r="F520" s="75">
        <v>90</v>
      </c>
      <c r="G520" s="75">
        <v>0</v>
      </c>
      <c r="H520" s="75">
        <v>0</v>
      </c>
      <c r="I520" s="75">
        <v>10</v>
      </c>
      <c r="J520" s="75">
        <v>2</v>
      </c>
      <c r="K520" s="75">
        <v>0</v>
      </c>
      <c r="L520" s="75">
        <v>2</v>
      </c>
      <c r="M520" s="75">
        <v>0</v>
      </c>
      <c r="N520" s="75">
        <v>0</v>
      </c>
    </row>
    <row r="521" spans="1:14">
      <c r="A521" s="75" t="s">
        <v>456</v>
      </c>
      <c r="B521" s="75" t="s">
        <v>121</v>
      </c>
      <c r="C521" s="76">
        <v>41010</v>
      </c>
      <c r="D521" s="75" t="s">
        <v>99</v>
      </c>
      <c r="E521" s="77" t="s">
        <v>154</v>
      </c>
      <c r="F521" s="75">
        <v>90</v>
      </c>
      <c r="G521" s="75">
        <v>3</v>
      </c>
      <c r="H521" s="75">
        <v>1</v>
      </c>
      <c r="I521" s="75">
        <v>11</v>
      </c>
      <c r="J521" s="75">
        <v>6</v>
      </c>
      <c r="K521" s="75">
        <v>0</v>
      </c>
      <c r="L521" s="75">
        <v>3</v>
      </c>
      <c r="M521" s="75">
        <v>0</v>
      </c>
      <c r="N521" s="75">
        <v>0</v>
      </c>
    </row>
    <row r="522" spans="1:14">
      <c r="A522" s="75" t="s">
        <v>456</v>
      </c>
      <c r="B522" s="75" t="s">
        <v>726</v>
      </c>
      <c r="C522" s="76">
        <v>41013</v>
      </c>
      <c r="D522" s="75" t="s">
        <v>99</v>
      </c>
      <c r="E522" s="77" t="s">
        <v>26</v>
      </c>
      <c r="F522" s="75">
        <v>90</v>
      </c>
      <c r="G522" s="75">
        <v>1</v>
      </c>
      <c r="H522" s="75">
        <v>0</v>
      </c>
      <c r="I522" s="75">
        <v>7</v>
      </c>
      <c r="J522" s="75">
        <v>1</v>
      </c>
      <c r="K522" s="75">
        <v>0</v>
      </c>
      <c r="L522" s="75">
        <v>1</v>
      </c>
      <c r="M522" s="75">
        <v>0</v>
      </c>
      <c r="N522" s="75">
        <v>0</v>
      </c>
    </row>
    <row r="523" spans="1:14">
      <c r="A523" s="75" t="s">
        <v>456</v>
      </c>
      <c r="B523" s="75" t="s">
        <v>138</v>
      </c>
      <c r="C523" s="76">
        <v>41016</v>
      </c>
      <c r="D523" s="75" t="s">
        <v>151</v>
      </c>
      <c r="E523" s="77" t="s">
        <v>85</v>
      </c>
      <c r="F523" s="75">
        <v>90</v>
      </c>
      <c r="G523" s="75">
        <v>0</v>
      </c>
      <c r="H523" s="75">
        <v>1</v>
      </c>
      <c r="I523" s="75">
        <v>5</v>
      </c>
      <c r="J523" s="75">
        <v>2</v>
      </c>
      <c r="K523" s="75">
        <v>0</v>
      </c>
      <c r="L523" s="75">
        <v>1</v>
      </c>
      <c r="M523" s="75">
        <v>0</v>
      </c>
      <c r="N523" s="75">
        <v>0</v>
      </c>
    </row>
    <row r="524" spans="1:14">
      <c r="A524" s="75" t="s">
        <v>456</v>
      </c>
      <c r="B524" s="75" t="s">
        <v>139</v>
      </c>
      <c r="C524" s="76">
        <v>41020</v>
      </c>
      <c r="D524" s="75" t="s">
        <v>99</v>
      </c>
      <c r="E524" s="77" t="s">
        <v>38</v>
      </c>
      <c r="F524" s="75">
        <v>90</v>
      </c>
      <c r="G524" s="75">
        <v>1</v>
      </c>
      <c r="H524" s="75">
        <v>0</v>
      </c>
      <c r="I524" s="75">
        <v>6</v>
      </c>
      <c r="J524" s="75">
        <v>2</v>
      </c>
      <c r="K524" s="75">
        <v>0</v>
      </c>
      <c r="L524" s="75">
        <v>3</v>
      </c>
      <c r="M524" s="75">
        <v>0</v>
      </c>
      <c r="N524" s="75">
        <v>0</v>
      </c>
    </row>
    <row r="525" spans="1:14">
      <c r="A525" s="75" t="s">
        <v>456</v>
      </c>
      <c r="B525" s="75" t="s">
        <v>536</v>
      </c>
      <c r="C525" s="76">
        <v>41024</v>
      </c>
      <c r="D525" s="75" t="s">
        <v>151</v>
      </c>
      <c r="E525" s="77" t="s">
        <v>725</v>
      </c>
      <c r="F525" s="75">
        <v>90</v>
      </c>
      <c r="G525" s="75">
        <v>2</v>
      </c>
      <c r="H525" s="75">
        <v>0</v>
      </c>
      <c r="I525" s="75">
        <v>10</v>
      </c>
      <c r="J525" s="75">
        <v>4</v>
      </c>
      <c r="K525" s="75">
        <v>0</v>
      </c>
      <c r="L525" s="75">
        <v>4</v>
      </c>
      <c r="M525" s="75">
        <v>0</v>
      </c>
      <c r="N525" s="75">
        <v>0</v>
      </c>
    </row>
    <row r="526" spans="1:14">
      <c r="A526" s="75" t="s">
        <v>456</v>
      </c>
      <c r="B526" s="75" t="s">
        <v>473</v>
      </c>
      <c r="C526" s="76">
        <v>41028</v>
      </c>
      <c r="D526" s="75" t="s">
        <v>99</v>
      </c>
      <c r="E526" s="77" t="s">
        <v>59</v>
      </c>
      <c r="F526" s="75">
        <v>90</v>
      </c>
      <c r="G526" s="75">
        <v>1</v>
      </c>
      <c r="H526" s="75">
        <v>0</v>
      </c>
      <c r="I526" s="75">
        <v>5</v>
      </c>
      <c r="J526" s="75">
        <v>2</v>
      </c>
      <c r="K526" s="75">
        <v>0</v>
      </c>
      <c r="L526" s="75">
        <v>3</v>
      </c>
      <c r="M526" s="75">
        <v>0</v>
      </c>
      <c r="N526" s="75">
        <v>0</v>
      </c>
    </row>
    <row r="527" spans="1:14">
      <c r="A527" s="75" t="s">
        <v>456</v>
      </c>
      <c r="B527" s="75" t="s">
        <v>459</v>
      </c>
      <c r="C527" s="76">
        <v>41031</v>
      </c>
      <c r="D527" s="75" t="s">
        <v>99</v>
      </c>
      <c r="E527" s="77" t="s">
        <v>67</v>
      </c>
      <c r="F527" s="75">
        <v>90</v>
      </c>
      <c r="G527" s="75">
        <v>1</v>
      </c>
      <c r="H527" s="75">
        <v>1</v>
      </c>
      <c r="I527" s="75">
        <v>10</v>
      </c>
      <c r="J527" s="75">
        <v>6</v>
      </c>
      <c r="K527" s="75">
        <v>5</v>
      </c>
      <c r="L527" s="75">
        <v>2</v>
      </c>
      <c r="M527" s="75">
        <v>0</v>
      </c>
      <c r="N527" s="75">
        <v>0</v>
      </c>
    </row>
    <row r="528" spans="1:14">
      <c r="A528" s="75" t="s">
        <v>456</v>
      </c>
      <c r="B528" s="75" t="s">
        <v>509</v>
      </c>
      <c r="C528" s="76">
        <v>41034</v>
      </c>
      <c r="D528" s="75" t="s">
        <v>99</v>
      </c>
      <c r="E528" s="77" t="s">
        <v>38</v>
      </c>
      <c r="F528" s="75">
        <v>90</v>
      </c>
      <c r="G528" s="75">
        <v>1</v>
      </c>
      <c r="H528" s="75">
        <v>0</v>
      </c>
      <c r="I528" s="75">
        <v>6</v>
      </c>
      <c r="J528" s="75">
        <v>2</v>
      </c>
      <c r="K528" s="75">
        <v>0</v>
      </c>
      <c r="L528" s="75">
        <v>2</v>
      </c>
      <c r="M528" s="75">
        <v>0</v>
      </c>
      <c r="N528" s="75">
        <v>0</v>
      </c>
    </row>
    <row r="529" spans="1:14">
      <c r="A529" s="75" t="s">
        <v>456</v>
      </c>
      <c r="B529" s="75" t="s">
        <v>143</v>
      </c>
      <c r="C529" s="76">
        <v>41042</v>
      </c>
      <c r="D529" s="75" t="s">
        <v>99</v>
      </c>
      <c r="E529" s="77" t="s">
        <v>103</v>
      </c>
      <c r="F529" s="75">
        <v>90</v>
      </c>
      <c r="G529" s="75">
        <v>1</v>
      </c>
      <c r="H529" s="75">
        <v>0</v>
      </c>
      <c r="I529" s="75">
        <v>9</v>
      </c>
      <c r="J529" s="75">
        <v>3</v>
      </c>
      <c r="K529" s="75">
        <v>0</v>
      </c>
      <c r="L529" s="75">
        <v>3</v>
      </c>
      <c r="M529" s="75">
        <v>0</v>
      </c>
      <c r="N529" s="75">
        <v>0</v>
      </c>
    </row>
    <row r="530" spans="1:14">
      <c r="A530" s="75" t="s">
        <v>653</v>
      </c>
      <c r="B530" s="75" t="s">
        <v>144</v>
      </c>
      <c r="C530" s="76">
        <v>41055</v>
      </c>
      <c r="D530" s="75" t="s">
        <v>78</v>
      </c>
      <c r="E530" s="77" t="s">
        <v>33</v>
      </c>
      <c r="F530" s="75">
        <v>72</v>
      </c>
      <c r="G530" s="75">
        <v>0</v>
      </c>
      <c r="H530" s="75">
        <v>0</v>
      </c>
      <c r="I530" s="75">
        <v>6</v>
      </c>
      <c r="J530" s="75">
        <v>0</v>
      </c>
      <c r="K530" s="75">
        <v>1</v>
      </c>
      <c r="L530" s="75">
        <v>2</v>
      </c>
      <c r="M530" s="75">
        <v>0</v>
      </c>
      <c r="N530" s="75">
        <v>0</v>
      </c>
    </row>
    <row r="531" spans="1:14">
      <c r="A531" s="75" t="s">
        <v>653</v>
      </c>
      <c r="B531" s="75" t="s">
        <v>724</v>
      </c>
      <c r="C531" s="76">
        <v>41062</v>
      </c>
      <c r="D531" s="75" t="s">
        <v>78</v>
      </c>
      <c r="E531" s="77" t="s">
        <v>425</v>
      </c>
      <c r="F531" s="75">
        <v>90</v>
      </c>
      <c r="G531" s="75">
        <v>0</v>
      </c>
      <c r="H531" s="75">
        <v>1</v>
      </c>
      <c r="I531" s="75">
        <v>9</v>
      </c>
      <c r="J531" s="75">
        <v>5</v>
      </c>
      <c r="K531" s="75">
        <v>1</v>
      </c>
      <c r="L531" s="75">
        <v>5</v>
      </c>
      <c r="M531" s="75">
        <v>0</v>
      </c>
      <c r="N531" s="75">
        <v>0</v>
      </c>
    </row>
    <row r="532" spans="1:14">
      <c r="A532" s="75" t="s">
        <v>653</v>
      </c>
      <c r="B532" s="75" t="s">
        <v>114</v>
      </c>
      <c r="C532" s="76">
        <v>41069</v>
      </c>
      <c r="D532" s="75" t="s">
        <v>487</v>
      </c>
      <c r="E532" s="77" t="s">
        <v>17</v>
      </c>
      <c r="F532" s="75">
        <v>90</v>
      </c>
      <c r="G532" s="75">
        <v>0</v>
      </c>
      <c r="H532" s="75">
        <v>0</v>
      </c>
      <c r="I532" s="75">
        <v>4</v>
      </c>
      <c r="J532" s="75">
        <v>4</v>
      </c>
      <c r="K532" s="75">
        <v>1</v>
      </c>
      <c r="L532" s="75">
        <v>3</v>
      </c>
      <c r="M532" s="75">
        <v>0</v>
      </c>
      <c r="N532" s="75">
        <v>0</v>
      </c>
    </row>
    <row r="533" spans="1:14">
      <c r="A533" s="75" t="s">
        <v>653</v>
      </c>
      <c r="B533" s="75" t="s">
        <v>747</v>
      </c>
      <c r="C533" s="76">
        <v>41073</v>
      </c>
      <c r="D533" s="75" t="s">
        <v>487</v>
      </c>
      <c r="E533" s="77" t="s">
        <v>79</v>
      </c>
      <c r="F533" s="75">
        <v>90</v>
      </c>
      <c r="G533" s="75">
        <v>0</v>
      </c>
      <c r="H533" s="75">
        <v>0</v>
      </c>
      <c r="I533" s="75">
        <v>7</v>
      </c>
      <c r="J533" s="75">
        <v>4</v>
      </c>
      <c r="K533" s="75">
        <v>0</v>
      </c>
      <c r="L533" s="75">
        <v>2</v>
      </c>
      <c r="M533" s="75">
        <v>0</v>
      </c>
      <c r="N533" s="75">
        <v>0</v>
      </c>
    </row>
    <row r="534" spans="1:14">
      <c r="A534" s="75" t="s">
        <v>653</v>
      </c>
      <c r="B534" s="75" t="s">
        <v>93</v>
      </c>
      <c r="C534" s="76">
        <v>41077</v>
      </c>
      <c r="D534" s="75" t="s">
        <v>487</v>
      </c>
      <c r="E534" s="77" t="s">
        <v>63</v>
      </c>
      <c r="F534" s="75">
        <v>90</v>
      </c>
      <c r="G534" s="75">
        <v>2</v>
      </c>
      <c r="H534" s="75">
        <v>0</v>
      </c>
      <c r="I534" s="75">
        <v>12</v>
      </c>
      <c r="J534" s="75">
        <v>4</v>
      </c>
      <c r="K534" s="75">
        <v>0</v>
      </c>
      <c r="L534" s="75">
        <v>1</v>
      </c>
      <c r="M534" s="75">
        <v>0</v>
      </c>
      <c r="N534" s="75">
        <v>0</v>
      </c>
    </row>
    <row r="535" spans="1:14">
      <c r="A535" s="75" t="s">
        <v>653</v>
      </c>
      <c r="B535" s="75" t="s">
        <v>88</v>
      </c>
      <c r="C535" s="76">
        <v>41081</v>
      </c>
      <c r="D535" s="75" t="s">
        <v>487</v>
      </c>
      <c r="E535" s="77" t="s">
        <v>24</v>
      </c>
      <c r="F535" s="75">
        <v>90</v>
      </c>
      <c r="G535" s="75">
        <v>1</v>
      </c>
      <c r="H535" s="75">
        <v>0</v>
      </c>
      <c r="I535" s="75">
        <v>8</v>
      </c>
      <c r="J535" s="75">
        <v>1</v>
      </c>
      <c r="K535" s="75">
        <v>1</v>
      </c>
      <c r="L535" s="75">
        <v>1</v>
      </c>
      <c r="M535" s="75">
        <v>0</v>
      </c>
      <c r="N535" s="75">
        <v>0</v>
      </c>
    </row>
    <row r="536" spans="1:14">
      <c r="A536" s="75" t="s">
        <v>653</v>
      </c>
      <c r="B536" s="75" t="s">
        <v>713</v>
      </c>
      <c r="C536" s="76">
        <v>41087</v>
      </c>
      <c r="D536" s="75" t="s">
        <v>487</v>
      </c>
      <c r="E536" s="77" t="s">
        <v>746</v>
      </c>
      <c r="F536" s="75">
        <v>90</v>
      </c>
      <c r="G536" s="75">
        <v>0</v>
      </c>
      <c r="H536" s="75">
        <v>0</v>
      </c>
      <c r="I536" s="75">
        <v>7</v>
      </c>
      <c r="J536" s="75">
        <v>0</v>
      </c>
      <c r="K536" s="75">
        <v>2</v>
      </c>
      <c r="L536" s="75">
        <v>3</v>
      </c>
      <c r="M536" s="75">
        <v>1</v>
      </c>
      <c r="N536" s="75">
        <v>0</v>
      </c>
    </row>
    <row r="537" spans="1:14">
      <c r="A537" s="75" t="s">
        <v>456</v>
      </c>
      <c r="B537" s="75" t="s">
        <v>654</v>
      </c>
      <c r="C537" s="76">
        <v>41123</v>
      </c>
      <c r="D537" s="75" t="s">
        <v>295</v>
      </c>
      <c r="E537" s="77" t="s">
        <v>191</v>
      </c>
      <c r="F537" s="75">
        <f>90-45</f>
        <v>45</v>
      </c>
      <c r="G537" s="75">
        <v>0</v>
      </c>
      <c r="H537" s="75">
        <v>0</v>
      </c>
      <c r="I537" s="75">
        <v>4</v>
      </c>
      <c r="J537" s="75">
        <v>2</v>
      </c>
      <c r="K537" s="75">
        <v>0</v>
      </c>
      <c r="L537" s="75">
        <v>3</v>
      </c>
      <c r="M537" s="75">
        <v>0</v>
      </c>
      <c r="N537" s="75">
        <v>0</v>
      </c>
    </row>
    <row r="538" spans="1:14">
      <c r="A538" s="75" t="s">
        <v>456</v>
      </c>
      <c r="B538" s="75" t="s">
        <v>700</v>
      </c>
      <c r="C538" s="76">
        <v>41126</v>
      </c>
      <c r="D538" s="75" t="s">
        <v>295</v>
      </c>
      <c r="E538" s="77" t="s">
        <v>63</v>
      </c>
      <c r="F538" s="75">
        <v>45</v>
      </c>
      <c r="G538" s="75">
        <v>0</v>
      </c>
      <c r="H538" s="75">
        <v>0</v>
      </c>
      <c r="I538" s="75">
        <v>4</v>
      </c>
      <c r="J538" s="75">
        <v>1</v>
      </c>
      <c r="K538" s="75">
        <v>1</v>
      </c>
      <c r="L538" s="75">
        <v>1</v>
      </c>
      <c r="M538" s="75">
        <v>0</v>
      </c>
      <c r="N538" s="75">
        <v>0</v>
      </c>
    </row>
    <row r="539" spans="1:14">
      <c r="A539" s="75" t="s">
        <v>456</v>
      </c>
      <c r="B539" s="75" t="s">
        <v>718</v>
      </c>
      <c r="C539" s="76">
        <v>41129</v>
      </c>
      <c r="D539" s="75" t="s">
        <v>295</v>
      </c>
      <c r="E539" s="77" t="s">
        <v>175</v>
      </c>
      <c r="F539" s="75">
        <v>79</v>
      </c>
      <c r="G539" s="75">
        <v>2</v>
      </c>
      <c r="H539" s="75">
        <v>0</v>
      </c>
      <c r="I539" s="75">
        <v>8</v>
      </c>
      <c r="J539" s="75">
        <v>4</v>
      </c>
      <c r="K539" s="75">
        <v>2</v>
      </c>
      <c r="L539" s="75">
        <v>6</v>
      </c>
      <c r="M539" s="75">
        <v>0</v>
      </c>
      <c r="N539" s="75">
        <v>0</v>
      </c>
    </row>
    <row r="540" spans="1:14">
      <c r="A540" s="75" t="s">
        <v>456</v>
      </c>
      <c r="B540" s="75" t="s">
        <v>738</v>
      </c>
      <c r="C540" s="76">
        <v>41132</v>
      </c>
      <c r="D540" s="75" t="s">
        <v>295</v>
      </c>
      <c r="E540" s="77" t="s">
        <v>19</v>
      </c>
      <c r="F540" s="75">
        <v>57</v>
      </c>
      <c r="G540" s="75">
        <v>0</v>
      </c>
      <c r="H540" s="75">
        <v>0</v>
      </c>
      <c r="I540" s="75">
        <v>3</v>
      </c>
      <c r="J540" s="75">
        <v>1</v>
      </c>
      <c r="K540" s="75">
        <v>0</v>
      </c>
      <c r="L540" s="75">
        <v>1</v>
      </c>
      <c r="M540" s="75">
        <v>0</v>
      </c>
      <c r="N540" s="75">
        <v>0</v>
      </c>
    </row>
    <row r="541" spans="1:14">
      <c r="A541" s="75" t="s">
        <v>653</v>
      </c>
      <c r="B541" s="75" t="s">
        <v>745</v>
      </c>
      <c r="C541" s="76">
        <v>41136</v>
      </c>
      <c r="D541" s="75" t="s">
        <v>78</v>
      </c>
      <c r="E541" s="77" t="s">
        <v>19</v>
      </c>
      <c r="F541" s="75">
        <v>60</v>
      </c>
      <c r="G541" s="75">
        <v>1</v>
      </c>
      <c r="H541" s="75">
        <v>0</v>
      </c>
      <c r="I541" s="75">
        <v>9</v>
      </c>
      <c r="J541" s="75">
        <v>4</v>
      </c>
      <c r="K541" s="75">
        <v>0</v>
      </c>
      <c r="L541" s="75">
        <v>3</v>
      </c>
      <c r="M541" s="75">
        <v>0</v>
      </c>
      <c r="N541" s="75">
        <v>0</v>
      </c>
    </row>
    <row r="542" spans="1:14">
      <c r="A542" s="75" t="s">
        <v>456</v>
      </c>
      <c r="B542" s="75" t="s">
        <v>162</v>
      </c>
      <c r="C542" s="76">
        <v>41140</v>
      </c>
      <c r="D542" s="75" t="s">
        <v>99</v>
      </c>
      <c r="E542" s="77" t="s">
        <v>22</v>
      </c>
      <c r="F542" s="75">
        <v>90</v>
      </c>
      <c r="G542" s="75">
        <v>0</v>
      </c>
      <c r="H542" s="75">
        <v>0</v>
      </c>
      <c r="I542" s="75">
        <v>5</v>
      </c>
      <c r="J542" s="75">
        <v>0</v>
      </c>
      <c r="K542" s="75">
        <v>0</v>
      </c>
      <c r="L542" s="75">
        <v>1</v>
      </c>
      <c r="M542" s="75">
        <v>0</v>
      </c>
      <c r="N542" s="75">
        <v>0</v>
      </c>
    </row>
    <row r="543" spans="1:14">
      <c r="A543" s="75" t="s">
        <v>456</v>
      </c>
      <c r="B543" s="75" t="s">
        <v>109</v>
      </c>
      <c r="C543" s="76">
        <v>41144</v>
      </c>
      <c r="D543" s="75" t="s">
        <v>736</v>
      </c>
      <c r="E543" s="77" t="s">
        <v>69</v>
      </c>
      <c r="F543" s="75">
        <v>90</v>
      </c>
      <c r="G543" s="75">
        <v>1</v>
      </c>
      <c r="H543" s="75">
        <v>0</v>
      </c>
      <c r="I543" s="75">
        <v>2</v>
      </c>
      <c r="J543" s="75">
        <v>1</v>
      </c>
      <c r="K543" s="75">
        <v>0</v>
      </c>
      <c r="L543" s="75">
        <v>1</v>
      </c>
      <c r="M543" s="75">
        <v>0</v>
      </c>
      <c r="N543" s="75">
        <v>0</v>
      </c>
    </row>
    <row r="544" spans="1:14">
      <c r="A544" s="75" t="s">
        <v>456</v>
      </c>
      <c r="B544" s="75" t="s">
        <v>744</v>
      </c>
      <c r="C544" s="76">
        <v>41147</v>
      </c>
      <c r="D544" s="75" t="s">
        <v>99</v>
      </c>
      <c r="E544" s="77" t="s">
        <v>85</v>
      </c>
      <c r="F544" s="75">
        <v>90</v>
      </c>
      <c r="G544" s="75">
        <v>0</v>
      </c>
      <c r="H544" s="75">
        <v>0</v>
      </c>
      <c r="I544" s="75">
        <v>6</v>
      </c>
      <c r="J544" s="75">
        <v>3</v>
      </c>
      <c r="K544" s="75">
        <v>0</v>
      </c>
      <c r="L544" s="75">
        <v>3</v>
      </c>
      <c r="M544" s="75">
        <v>0</v>
      </c>
      <c r="N544" s="75">
        <v>0</v>
      </c>
    </row>
    <row r="545" spans="1:14">
      <c r="A545" s="75" t="s">
        <v>456</v>
      </c>
      <c r="B545" s="75" t="s">
        <v>138</v>
      </c>
      <c r="C545" s="76">
        <v>41150</v>
      </c>
      <c r="D545" s="75" t="s">
        <v>736</v>
      </c>
      <c r="E545" s="77" t="s">
        <v>63</v>
      </c>
      <c r="F545" s="75">
        <v>90</v>
      </c>
      <c r="G545" s="75">
        <v>1</v>
      </c>
      <c r="H545" s="75">
        <v>0</v>
      </c>
      <c r="I545" s="75">
        <v>6</v>
      </c>
      <c r="J545" s="75">
        <v>2</v>
      </c>
      <c r="K545" s="75">
        <v>1</v>
      </c>
      <c r="L545" s="75">
        <v>2</v>
      </c>
      <c r="M545" s="75">
        <v>0</v>
      </c>
      <c r="N545" s="75">
        <v>0</v>
      </c>
    </row>
    <row r="546" spans="1:14">
      <c r="A546" s="75" t="s">
        <v>456</v>
      </c>
      <c r="B546" s="75" t="s">
        <v>459</v>
      </c>
      <c r="C546" s="76">
        <v>41154</v>
      </c>
      <c r="D546" s="75" t="s">
        <v>99</v>
      </c>
      <c r="E546" s="77" t="s">
        <v>59</v>
      </c>
      <c r="F546" s="75">
        <v>64</v>
      </c>
      <c r="G546" s="75">
        <v>2</v>
      </c>
      <c r="H546" s="75">
        <v>0</v>
      </c>
      <c r="I546" s="75">
        <v>8</v>
      </c>
      <c r="J546" s="75">
        <v>4</v>
      </c>
      <c r="K546" s="75">
        <v>3</v>
      </c>
      <c r="L546" s="75">
        <v>1</v>
      </c>
      <c r="M546" s="75">
        <v>0</v>
      </c>
      <c r="N546" s="75">
        <v>0</v>
      </c>
    </row>
    <row r="547" spans="1:14">
      <c r="A547" s="75" t="s">
        <v>653</v>
      </c>
      <c r="B547" s="75" t="s">
        <v>159</v>
      </c>
      <c r="C547" s="76">
        <v>41159</v>
      </c>
      <c r="D547" s="75" t="s">
        <v>216</v>
      </c>
      <c r="E547" s="77" t="s">
        <v>38</v>
      </c>
      <c r="F547" s="75">
        <v>90</v>
      </c>
      <c r="G547" s="75">
        <v>1</v>
      </c>
      <c r="H547" s="75">
        <v>0</v>
      </c>
      <c r="I547" s="75">
        <v>7</v>
      </c>
      <c r="J547" s="75">
        <v>3</v>
      </c>
      <c r="K547" s="75">
        <v>2</v>
      </c>
      <c r="L547" s="75">
        <v>2</v>
      </c>
      <c r="M547" s="75">
        <v>0</v>
      </c>
      <c r="N547" s="75">
        <v>0</v>
      </c>
    </row>
    <row r="548" spans="1:14">
      <c r="A548" s="75" t="s">
        <v>653</v>
      </c>
      <c r="B548" s="75" t="s">
        <v>464</v>
      </c>
      <c r="C548" s="76">
        <v>41163</v>
      </c>
      <c r="D548" s="75" t="s">
        <v>216</v>
      </c>
      <c r="E548" s="77" t="s">
        <v>59</v>
      </c>
      <c r="F548" s="75">
        <v>90</v>
      </c>
      <c r="G548" s="75">
        <v>0</v>
      </c>
      <c r="H548" s="75">
        <v>1</v>
      </c>
      <c r="I548" s="75">
        <v>11</v>
      </c>
      <c r="J548" s="75">
        <v>6</v>
      </c>
      <c r="K548" s="75">
        <v>1</v>
      </c>
      <c r="L548" s="75">
        <v>1</v>
      </c>
      <c r="M548" s="75">
        <v>0</v>
      </c>
      <c r="N548" s="75">
        <v>0</v>
      </c>
    </row>
    <row r="549" spans="1:14">
      <c r="A549" s="75" t="s">
        <v>456</v>
      </c>
      <c r="B549" s="75" t="s">
        <v>743</v>
      </c>
      <c r="C549" s="76">
        <v>41167</v>
      </c>
      <c r="D549" s="75" t="s">
        <v>99</v>
      </c>
      <c r="E549" s="77" t="s">
        <v>17</v>
      </c>
      <c r="F549" s="75">
        <v>90</v>
      </c>
      <c r="G549" s="75">
        <v>0</v>
      </c>
      <c r="H549" s="75">
        <v>0</v>
      </c>
      <c r="I549" s="75">
        <v>7</v>
      </c>
      <c r="J549" s="75">
        <v>3</v>
      </c>
      <c r="K549" s="75">
        <v>0</v>
      </c>
      <c r="L549" s="75">
        <v>2</v>
      </c>
      <c r="M549" s="75">
        <v>0</v>
      </c>
      <c r="N549" s="75">
        <v>0</v>
      </c>
    </row>
    <row r="550" spans="1:14">
      <c r="A550" s="75" t="s">
        <v>456</v>
      </c>
      <c r="B550" s="75" t="s">
        <v>677</v>
      </c>
      <c r="C550" s="76">
        <v>41170</v>
      </c>
      <c r="D550" s="75" t="s">
        <v>151</v>
      </c>
      <c r="E550" s="77" t="s">
        <v>115</v>
      </c>
      <c r="F550" s="75">
        <v>90</v>
      </c>
      <c r="G550" s="75">
        <v>1</v>
      </c>
      <c r="H550" s="75">
        <v>0</v>
      </c>
      <c r="I550" s="75">
        <v>10</v>
      </c>
      <c r="J550" s="75">
        <v>3</v>
      </c>
      <c r="K550" s="75">
        <v>0</v>
      </c>
      <c r="L550" s="75">
        <v>1</v>
      </c>
      <c r="M550" s="75">
        <v>0</v>
      </c>
      <c r="N550" s="75">
        <v>0</v>
      </c>
    </row>
    <row r="551" spans="1:14">
      <c r="A551" s="75" t="s">
        <v>456</v>
      </c>
      <c r="B551" s="75" t="s">
        <v>710</v>
      </c>
      <c r="C551" s="76">
        <v>41176</v>
      </c>
      <c r="D551" s="75" t="s">
        <v>99</v>
      </c>
      <c r="E551" s="77" t="s">
        <v>82</v>
      </c>
      <c r="F551" s="75">
        <v>90</v>
      </c>
      <c r="G551" s="75">
        <v>1</v>
      </c>
      <c r="H551" s="75">
        <v>0</v>
      </c>
      <c r="I551" s="75">
        <v>6</v>
      </c>
      <c r="J551" s="75">
        <v>2</v>
      </c>
      <c r="K551" s="75">
        <v>0</v>
      </c>
      <c r="L551" s="75">
        <v>2</v>
      </c>
      <c r="M551" s="75">
        <v>1</v>
      </c>
      <c r="N551" s="75">
        <v>0</v>
      </c>
    </row>
    <row r="552" spans="1:14">
      <c r="A552" s="75" t="s">
        <v>456</v>
      </c>
      <c r="B552" s="75" t="s">
        <v>122</v>
      </c>
      <c r="C552" s="76">
        <v>41182</v>
      </c>
      <c r="D552" s="75" t="s">
        <v>99</v>
      </c>
      <c r="E552" s="77" t="s">
        <v>175</v>
      </c>
      <c r="F552" s="75">
        <v>90</v>
      </c>
      <c r="G552" s="75">
        <v>3</v>
      </c>
      <c r="H552" s="75">
        <v>0</v>
      </c>
      <c r="I552" s="75">
        <v>9</v>
      </c>
      <c r="J552" s="75">
        <v>7</v>
      </c>
      <c r="K552" s="75">
        <v>2</v>
      </c>
      <c r="L552" s="75">
        <v>4</v>
      </c>
      <c r="M552" s="75">
        <v>0</v>
      </c>
      <c r="N552" s="75">
        <v>0</v>
      </c>
    </row>
    <row r="553" spans="1:14">
      <c r="A553" s="75" t="s">
        <v>456</v>
      </c>
      <c r="B553" s="75" t="s">
        <v>616</v>
      </c>
      <c r="C553" s="76">
        <v>41185</v>
      </c>
      <c r="D553" s="75" t="s">
        <v>151</v>
      </c>
      <c r="E553" s="77" t="s">
        <v>154</v>
      </c>
      <c r="F553" s="75">
        <v>90</v>
      </c>
      <c r="G553" s="75">
        <v>3</v>
      </c>
      <c r="H553" s="75">
        <v>0</v>
      </c>
      <c r="I553" s="75">
        <v>9</v>
      </c>
      <c r="J553" s="75">
        <v>6</v>
      </c>
      <c r="K553" s="75">
        <v>1</v>
      </c>
      <c r="L553" s="75">
        <v>3</v>
      </c>
      <c r="M553" s="75">
        <v>0</v>
      </c>
      <c r="N553" s="75">
        <v>0</v>
      </c>
    </row>
    <row r="554" spans="1:14">
      <c r="A554" s="75" t="s">
        <v>456</v>
      </c>
      <c r="B554" s="75" t="s">
        <v>461</v>
      </c>
      <c r="C554" s="76">
        <v>41189</v>
      </c>
      <c r="D554" s="75" t="s">
        <v>99</v>
      </c>
      <c r="E554" s="77" t="s">
        <v>53</v>
      </c>
      <c r="F554" s="75">
        <v>90</v>
      </c>
      <c r="G554" s="75">
        <v>2</v>
      </c>
      <c r="H554" s="75">
        <v>0</v>
      </c>
      <c r="I554" s="75">
        <v>4</v>
      </c>
      <c r="J554" s="75">
        <v>2</v>
      </c>
      <c r="K554" s="75">
        <v>1</v>
      </c>
      <c r="L554" s="75">
        <v>0</v>
      </c>
      <c r="M554" s="75">
        <v>0</v>
      </c>
      <c r="N554" s="75">
        <v>0</v>
      </c>
    </row>
    <row r="555" spans="1:14">
      <c r="A555" s="75" t="s">
        <v>653</v>
      </c>
      <c r="B555" s="75" t="s">
        <v>134</v>
      </c>
      <c r="C555" s="76">
        <v>41194</v>
      </c>
      <c r="D555" s="75" t="s">
        <v>216</v>
      </c>
      <c r="E555" s="77" t="s">
        <v>17</v>
      </c>
      <c r="F555" s="75">
        <v>90</v>
      </c>
      <c r="G555" s="75">
        <v>0</v>
      </c>
      <c r="H555" s="75">
        <v>0</v>
      </c>
      <c r="I555" s="75">
        <v>4</v>
      </c>
      <c r="J555" s="75">
        <v>3</v>
      </c>
      <c r="K555" s="75">
        <v>0</v>
      </c>
      <c r="L555" s="75">
        <v>1</v>
      </c>
      <c r="M555" s="75">
        <v>0</v>
      </c>
      <c r="N555" s="75">
        <v>0</v>
      </c>
    </row>
    <row r="556" spans="1:14">
      <c r="A556" s="75" t="s">
        <v>653</v>
      </c>
      <c r="B556" s="75" t="s">
        <v>300</v>
      </c>
      <c r="C556" s="76">
        <v>41198</v>
      </c>
      <c r="D556" s="75" t="s">
        <v>216</v>
      </c>
      <c r="E556" s="77" t="s">
        <v>22</v>
      </c>
      <c r="F556" s="75">
        <v>90</v>
      </c>
      <c r="G556" s="75">
        <v>0</v>
      </c>
      <c r="H556" s="75">
        <v>0</v>
      </c>
      <c r="I556" s="75">
        <v>5</v>
      </c>
      <c r="J556" s="75">
        <v>3</v>
      </c>
      <c r="K556" s="75">
        <v>0</v>
      </c>
      <c r="L556" s="75">
        <v>1</v>
      </c>
      <c r="M556" s="75">
        <v>0</v>
      </c>
      <c r="N556" s="75">
        <v>0</v>
      </c>
    </row>
    <row r="557" spans="1:14">
      <c r="A557" s="75" t="s">
        <v>456</v>
      </c>
      <c r="B557" s="75" t="s">
        <v>459</v>
      </c>
      <c r="C557" s="76">
        <v>41202</v>
      </c>
      <c r="D557" s="75" t="s">
        <v>99</v>
      </c>
      <c r="E557" s="77" t="s">
        <v>19</v>
      </c>
      <c r="F557" s="75">
        <v>90</v>
      </c>
      <c r="G557" s="75">
        <v>1</v>
      </c>
      <c r="H557" s="75">
        <v>0</v>
      </c>
      <c r="I557" s="75">
        <v>9</v>
      </c>
      <c r="J557" s="75">
        <v>1</v>
      </c>
      <c r="K557" s="75">
        <v>0</v>
      </c>
      <c r="L557" s="75">
        <v>5</v>
      </c>
      <c r="M557" s="75">
        <v>0</v>
      </c>
      <c r="N557" s="75">
        <v>0</v>
      </c>
    </row>
    <row r="558" spans="1:14">
      <c r="A558" s="75" t="s">
        <v>456</v>
      </c>
      <c r="B558" s="75" t="s">
        <v>656</v>
      </c>
      <c r="C558" s="76">
        <v>41206</v>
      </c>
      <c r="D558" s="75" t="s">
        <v>151</v>
      </c>
      <c r="E558" s="77" t="s">
        <v>85</v>
      </c>
      <c r="F558" s="75">
        <v>90</v>
      </c>
      <c r="G558" s="75">
        <v>1</v>
      </c>
      <c r="H558" s="75">
        <v>0</v>
      </c>
      <c r="I558" s="75">
        <v>3</v>
      </c>
      <c r="J558" s="75">
        <v>1</v>
      </c>
      <c r="K558" s="75">
        <v>0</v>
      </c>
      <c r="L558" s="75">
        <v>3</v>
      </c>
      <c r="M558" s="75">
        <v>0</v>
      </c>
      <c r="N558" s="75">
        <v>0</v>
      </c>
    </row>
    <row r="559" spans="1:14">
      <c r="A559" s="75" t="s">
        <v>456</v>
      </c>
      <c r="B559" s="75" t="s">
        <v>500</v>
      </c>
      <c r="C559" s="76">
        <v>41210</v>
      </c>
      <c r="D559" s="75" t="s">
        <v>99</v>
      </c>
      <c r="E559" s="77" t="s">
        <v>277</v>
      </c>
      <c r="F559" s="75">
        <v>90</v>
      </c>
      <c r="G559" s="75">
        <v>2</v>
      </c>
      <c r="H559" s="75">
        <v>1</v>
      </c>
      <c r="I559" s="75">
        <v>7</v>
      </c>
      <c r="J559" s="75">
        <v>4</v>
      </c>
      <c r="K559" s="75">
        <v>1</v>
      </c>
      <c r="L559" s="75">
        <v>1</v>
      </c>
      <c r="M559" s="75">
        <v>0</v>
      </c>
      <c r="N559" s="75">
        <v>0</v>
      </c>
    </row>
    <row r="560" spans="1:14">
      <c r="A560" s="75" t="s">
        <v>456</v>
      </c>
      <c r="B560" s="75" t="s">
        <v>126</v>
      </c>
      <c r="C560" s="76">
        <v>41216</v>
      </c>
      <c r="D560" s="75" t="s">
        <v>99</v>
      </c>
      <c r="E560" s="77" t="s">
        <v>51</v>
      </c>
      <c r="F560" s="75">
        <v>90</v>
      </c>
      <c r="G560" s="75">
        <v>0</v>
      </c>
      <c r="H560" s="75">
        <v>0</v>
      </c>
      <c r="I560" s="75">
        <v>9</v>
      </c>
      <c r="J560" s="75">
        <v>5</v>
      </c>
      <c r="K560" s="75">
        <v>0</v>
      </c>
      <c r="L560" s="75">
        <v>2</v>
      </c>
      <c r="M560" s="75">
        <v>0</v>
      </c>
      <c r="N560" s="75">
        <v>0</v>
      </c>
    </row>
    <row r="561" spans="1:14">
      <c r="A561" s="75" t="s">
        <v>456</v>
      </c>
      <c r="B561" s="75" t="s">
        <v>555</v>
      </c>
      <c r="C561" s="76">
        <v>41219</v>
      </c>
      <c r="D561" s="75" t="s">
        <v>151</v>
      </c>
      <c r="E561" s="77" t="s">
        <v>53</v>
      </c>
      <c r="F561" s="75">
        <v>90</v>
      </c>
      <c r="G561" s="75">
        <v>0</v>
      </c>
      <c r="H561" s="75">
        <v>0</v>
      </c>
      <c r="I561" s="75">
        <v>6</v>
      </c>
      <c r="J561" s="75">
        <v>1</v>
      </c>
      <c r="K561" s="75">
        <v>0</v>
      </c>
      <c r="L561" s="75">
        <v>3</v>
      </c>
      <c r="M561" s="75">
        <v>0</v>
      </c>
      <c r="N561" s="75">
        <v>0</v>
      </c>
    </row>
    <row r="562" spans="1:14">
      <c r="A562" s="75" t="s">
        <v>456</v>
      </c>
      <c r="B562" s="75" t="s">
        <v>133</v>
      </c>
      <c r="C562" s="76">
        <v>41224</v>
      </c>
      <c r="D562" s="75" t="s">
        <v>99</v>
      </c>
      <c r="E562" s="77" t="s">
        <v>38</v>
      </c>
      <c r="F562" s="75">
        <v>45</v>
      </c>
      <c r="G562" s="75">
        <v>1</v>
      </c>
      <c r="H562" s="75">
        <v>0</v>
      </c>
      <c r="I562" s="75">
        <v>4</v>
      </c>
      <c r="J562" s="75">
        <v>2</v>
      </c>
      <c r="K562" s="75">
        <v>0</v>
      </c>
      <c r="L562" s="75">
        <v>3</v>
      </c>
      <c r="M562" s="75">
        <v>0</v>
      </c>
      <c r="N562" s="75">
        <v>0</v>
      </c>
    </row>
    <row r="563" spans="1:14">
      <c r="A563" s="75" t="s">
        <v>456</v>
      </c>
      <c r="B563" s="75" t="s">
        <v>124</v>
      </c>
      <c r="C563" s="76">
        <v>41230</v>
      </c>
      <c r="D563" s="75" t="s">
        <v>99</v>
      </c>
      <c r="E563" s="77" t="s">
        <v>175</v>
      </c>
      <c r="F563" s="75">
        <v>90</v>
      </c>
      <c r="G563" s="75">
        <v>0</v>
      </c>
      <c r="H563" s="75">
        <v>0</v>
      </c>
      <c r="I563" s="75">
        <v>11</v>
      </c>
      <c r="J563" s="75">
        <v>7</v>
      </c>
      <c r="K563" s="75">
        <v>0</v>
      </c>
      <c r="L563" s="75">
        <v>3</v>
      </c>
      <c r="M563" s="75">
        <v>0</v>
      </c>
      <c r="N563" s="75">
        <v>0</v>
      </c>
    </row>
    <row r="564" spans="1:14">
      <c r="A564" s="75" t="s">
        <v>456</v>
      </c>
      <c r="B564" s="75" t="s">
        <v>572</v>
      </c>
      <c r="C564" s="76">
        <v>41234</v>
      </c>
      <c r="D564" s="75" t="s">
        <v>151</v>
      </c>
      <c r="E564" s="77" t="s">
        <v>22</v>
      </c>
      <c r="F564" s="75">
        <v>90</v>
      </c>
      <c r="G564" s="75">
        <v>0</v>
      </c>
      <c r="H564" s="75">
        <v>0</v>
      </c>
      <c r="I564" s="75">
        <v>4</v>
      </c>
      <c r="J564" s="75">
        <v>3</v>
      </c>
      <c r="K564" s="75">
        <v>0</v>
      </c>
      <c r="L564" s="75">
        <v>2</v>
      </c>
      <c r="M564" s="75">
        <v>0</v>
      </c>
      <c r="N564" s="75">
        <v>0</v>
      </c>
    </row>
    <row r="565" spans="1:14">
      <c r="A565" s="75" t="s">
        <v>456</v>
      </c>
      <c r="B565" s="75" t="s">
        <v>145</v>
      </c>
      <c r="C565" s="76">
        <v>41237</v>
      </c>
      <c r="D565" s="75" t="s">
        <v>99</v>
      </c>
      <c r="E565" s="77" t="s">
        <v>17</v>
      </c>
      <c r="F565" s="75">
        <v>90</v>
      </c>
      <c r="G565" s="75">
        <v>0</v>
      </c>
      <c r="H565" s="75">
        <v>0</v>
      </c>
      <c r="I565" s="75">
        <v>7</v>
      </c>
      <c r="J565" s="75">
        <v>3</v>
      </c>
      <c r="K565" s="75">
        <v>1</v>
      </c>
      <c r="L565" s="75">
        <v>0</v>
      </c>
      <c r="M565" s="75">
        <v>1</v>
      </c>
      <c r="N565" s="75">
        <v>0</v>
      </c>
    </row>
    <row r="566" spans="1:14">
      <c r="A566" s="75" t="s">
        <v>456</v>
      </c>
      <c r="B566" s="75" t="s">
        <v>123</v>
      </c>
      <c r="C566" s="76">
        <v>41240</v>
      </c>
      <c r="D566" s="75" t="s">
        <v>193</v>
      </c>
      <c r="E566" s="77" t="s">
        <v>59</v>
      </c>
      <c r="F566" s="75">
        <v>0</v>
      </c>
      <c r="G566" s="75"/>
      <c r="H566" s="75"/>
      <c r="I566" s="75"/>
      <c r="J566" s="75"/>
      <c r="K566" s="75">
        <v>0</v>
      </c>
      <c r="L566" s="75">
        <v>0</v>
      </c>
      <c r="M566" s="75">
        <v>0</v>
      </c>
      <c r="N566" s="75">
        <v>0</v>
      </c>
    </row>
    <row r="567" spans="1:14">
      <c r="A567" s="75" t="s">
        <v>456</v>
      </c>
      <c r="B567" s="75" t="s">
        <v>611</v>
      </c>
      <c r="C567" s="76">
        <v>41244</v>
      </c>
      <c r="D567" s="75" t="s">
        <v>99</v>
      </c>
      <c r="E567" s="77" t="s">
        <v>19</v>
      </c>
      <c r="F567" s="75">
        <v>90</v>
      </c>
      <c r="G567" s="75">
        <v>1</v>
      </c>
      <c r="H567" s="75">
        <v>1</v>
      </c>
      <c r="I567" s="75">
        <v>9</v>
      </c>
      <c r="J567" s="75">
        <v>4</v>
      </c>
      <c r="K567" s="75">
        <v>0</v>
      </c>
      <c r="L567" s="75">
        <v>5</v>
      </c>
      <c r="M567" s="75">
        <v>0</v>
      </c>
      <c r="N567" s="75">
        <v>0</v>
      </c>
    </row>
    <row r="568" spans="1:14">
      <c r="A568" s="75" t="s">
        <v>456</v>
      </c>
      <c r="B568" s="75" t="s">
        <v>161</v>
      </c>
      <c r="C568" s="76">
        <v>41247</v>
      </c>
      <c r="D568" s="75" t="s">
        <v>151</v>
      </c>
      <c r="E568" s="77" t="s">
        <v>103</v>
      </c>
      <c r="F568" s="75">
        <v>90</v>
      </c>
      <c r="G568" s="75">
        <v>1</v>
      </c>
      <c r="H568" s="75">
        <v>1</v>
      </c>
      <c r="I568" s="75">
        <v>5</v>
      </c>
      <c r="J568" s="75">
        <v>2</v>
      </c>
      <c r="K568" s="75">
        <v>0</v>
      </c>
      <c r="L568" s="75">
        <v>4</v>
      </c>
      <c r="M568" s="75">
        <v>0</v>
      </c>
      <c r="N568" s="75">
        <v>0</v>
      </c>
    </row>
    <row r="569" spans="1:14">
      <c r="A569" s="75" t="s">
        <v>456</v>
      </c>
      <c r="B569" s="75" t="s">
        <v>742</v>
      </c>
      <c r="C569" s="76">
        <v>41251</v>
      </c>
      <c r="D569" s="75" t="s">
        <v>99</v>
      </c>
      <c r="E569" s="77" t="s">
        <v>79</v>
      </c>
      <c r="F569" s="75">
        <v>90</v>
      </c>
      <c r="G569" s="75">
        <v>0</v>
      </c>
      <c r="H569" s="75">
        <v>0</v>
      </c>
      <c r="I569" s="75">
        <v>7</v>
      </c>
      <c r="J569" s="75">
        <v>3</v>
      </c>
      <c r="K569" s="75"/>
      <c r="L569" s="75"/>
      <c r="M569" s="75"/>
      <c r="N569" s="75"/>
    </row>
    <row r="570" spans="1:14">
      <c r="A570" s="75" t="s">
        <v>456</v>
      </c>
      <c r="B570" s="75" t="s">
        <v>120</v>
      </c>
      <c r="C570" s="76">
        <v>41255</v>
      </c>
      <c r="D570" s="75" t="s">
        <v>193</v>
      </c>
      <c r="E570" s="77" t="s">
        <v>85</v>
      </c>
      <c r="F570" s="75">
        <v>90</v>
      </c>
      <c r="G570" s="75">
        <v>1</v>
      </c>
      <c r="H570" s="75">
        <v>0</v>
      </c>
      <c r="I570" s="75">
        <v>0</v>
      </c>
      <c r="J570" s="75">
        <v>0</v>
      </c>
      <c r="K570" s="75">
        <v>2</v>
      </c>
      <c r="L570" s="75">
        <v>5</v>
      </c>
      <c r="M570" s="75">
        <v>0</v>
      </c>
      <c r="N570" s="75">
        <v>0</v>
      </c>
    </row>
    <row r="571" spans="1:14">
      <c r="A571" s="75" t="s">
        <v>456</v>
      </c>
      <c r="B571" s="75" t="s">
        <v>298</v>
      </c>
      <c r="C571" s="76">
        <v>41259</v>
      </c>
      <c r="D571" s="75" t="s">
        <v>99</v>
      </c>
      <c r="E571" s="77" t="s">
        <v>53</v>
      </c>
      <c r="F571" s="75">
        <v>90</v>
      </c>
      <c r="G571" s="75">
        <v>1</v>
      </c>
      <c r="H571" s="75">
        <v>1</v>
      </c>
      <c r="I571" s="75">
        <v>9</v>
      </c>
      <c r="J571" s="75">
        <v>3</v>
      </c>
      <c r="K571" s="75">
        <v>1</v>
      </c>
      <c r="L571" s="75">
        <v>4</v>
      </c>
      <c r="M571" s="75">
        <v>1</v>
      </c>
      <c r="N571" s="75">
        <v>0</v>
      </c>
    </row>
    <row r="572" spans="1:14">
      <c r="A572" s="75" t="s">
        <v>456</v>
      </c>
      <c r="B572" s="75" t="s">
        <v>106</v>
      </c>
      <c r="C572" s="76">
        <v>41265</v>
      </c>
      <c r="D572" s="75" t="s">
        <v>99</v>
      </c>
      <c r="E572" s="77" t="s">
        <v>69</v>
      </c>
      <c r="F572" s="75">
        <v>90</v>
      </c>
      <c r="G572" s="75">
        <v>0</v>
      </c>
      <c r="H572" s="75">
        <v>0</v>
      </c>
      <c r="I572" s="75">
        <v>7</v>
      </c>
      <c r="J572" s="75">
        <v>1</v>
      </c>
      <c r="K572" s="75">
        <v>1</v>
      </c>
      <c r="L572" s="75">
        <v>3</v>
      </c>
      <c r="M572" s="75">
        <v>1</v>
      </c>
      <c r="N572" s="75">
        <v>0</v>
      </c>
    </row>
    <row r="573" spans="1:14">
      <c r="A573" s="75" t="s">
        <v>456</v>
      </c>
      <c r="B573" s="75" t="s">
        <v>101</v>
      </c>
      <c r="C573" s="76">
        <v>41280</v>
      </c>
      <c r="D573" s="75" t="s">
        <v>99</v>
      </c>
      <c r="E573" s="77" t="s">
        <v>289</v>
      </c>
      <c r="F573" s="75">
        <v>90</v>
      </c>
      <c r="G573" s="75">
        <v>2</v>
      </c>
      <c r="H573" s="75">
        <v>0</v>
      </c>
      <c r="I573" s="75">
        <v>14</v>
      </c>
      <c r="J573" s="75">
        <v>5</v>
      </c>
      <c r="K573" s="75">
        <v>0</v>
      </c>
      <c r="L573" s="75">
        <v>0</v>
      </c>
      <c r="M573" s="75">
        <v>1</v>
      </c>
      <c r="N573" s="75">
        <v>0</v>
      </c>
    </row>
    <row r="574" spans="1:14">
      <c r="A574" s="75" t="s">
        <v>456</v>
      </c>
      <c r="B574" s="75" t="s">
        <v>102</v>
      </c>
      <c r="C574" s="76">
        <v>41283</v>
      </c>
      <c r="D574" s="75" t="s">
        <v>193</v>
      </c>
      <c r="E574" s="77" t="s">
        <v>51</v>
      </c>
      <c r="F574" s="75">
        <v>90</v>
      </c>
      <c r="G574" s="75">
        <v>3</v>
      </c>
      <c r="H574" s="75">
        <v>0</v>
      </c>
      <c r="I574" s="75">
        <v>0</v>
      </c>
      <c r="J574" s="75">
        <v>0</v>
      </c>
      <c r="K574" s="75">
        <v>3</v>
      </c>
      <c r="L574" s="75">
        <v>2</v>
      </c>
      <c r="M574" s="75">
        <v>1</v>
      </c>
      <c r="N574" s="75">
        <v>0</v>
      </c>
    </row>
    <row r="575" spans="1:14">
      <c r="A575" s="75" t="s">
        <v>456</v>
      </c>
      <c r="B575" s="75" t="s">
        <v>147</v>
      </c>
      <c r="C575" s="76">
        <v>41289</v>
      </c>
      <c r="D575" s="75" t="s">
        <v>193</v>
      </c>
      <c r="E575" s="77" t="s">
        <v>19</v>
      </c>
      <c r="F575" s="75">
        <v>90</v>
      </c>
      <c r="G575" s="75">
        <v>0</v>
      </c>
      <c r="H575" s="75">
        <v>0</v>
      </c>
      <c r="I575" s="75">
        <v>0</v>
      </c>
      <c r="J575" s="75">
        <v>0</v>
      </c>
      <c r="K575" s="75">
        <v>1</v>
      </c>
      <c r="L575" s="75">
        <v>2</v>
      </c>
      <c r="M575" s="75">
        <v>1</v>
      </c>
      <c r="N575" s="75">
        <v>0</v>
      </c>
    </row>
    <row r="576" spans="1:14">
      <c r="A576" s="75" t="s">
        <v>456</v>
      </c>
      <c r="B576" s="75" t="s">
        <v>111</v>
      </c>
      <c r="C576" s="76">
        <v>41294</v>
      </c>
      <c r="D576" s="75" t="s">
        <v>99</v>
      </c>
      <c r="E576" s="77" t="s">
        <v>277</v>
      </c>
      <c r="F576" s="75">
        <v>90</v>
      </c>
      <c r="G576" s="75">
        <v>2</v>
      </c>
      <c r="H576" s="75">
        <v>1</v>
      </c>
      <c r="I576" s="75">
        <v>3</v>
      </c>
      <c r="J576" s="75">
        <v>2</v>
      </c>
      <c r="K576" s="75">
        <v>1</v>
      </c>
      <c r="L576" s="75">
        <v>4</v>
      </c>
      <c r="M576" s="75">
        <v>1</v>
      </c>
      <c r="N576" s="75">
        <v>0</v>
      </c>
    </row>
    <row r="577" spans="1:14">
      <c r="A577" s="75" t="s">
        <v>456</v>
      </c>
      <c r="B577" s="75" t="s">
        <v>126</v>
      </c>
      <c r="C577" s="76">
        <v>41297</v>
      </c>
      <c r="D577" s="75" t="s">
        <v>193</v>
      </c>
      <c r="E577" s="77" t="s">
        <v>174</v>
      </c>
      <c r="F577" s="75">
        <v>90</v>
      </c>
      <c r="G577" s="75">
        <v>0</v>
      </c>
      <c r="H577" s="75">
        <v>0</v>
      </c>
      <c r="I577" s="75">
        <v>0</v>
      </c>
      <c r="J577" s="75">
        <v>0</v>
      </c>
      <c r="K577" s="75">
        <v>0</v>
      </c>
      <c r="L577" s="75">
        <v>0</v>
      </c>
      <c r="M577" s="75">
        <v>0</v>
      </c>
      <c r="N577" s="75">
        <v>0</v>
      </c>
    </row>
    <row r="578" spans="1:14">
      <c r="A578" s="75" t="s">
        <v>456</v>
      </c>
      <c r="B578" s="75" t="s">
        <v>138</v>
      </c>
      <c r="C578" s="76">
        <v>41301</v>
      </c>
      <c r="D578" s="75" t="s">
        <v>99</v>
      </c>
      <c r="E578" s="77" t="s">
        <v>51</v>
      </c>
      <c r="F578" s="75">
        <v>72</v>
      </c>
      <c r="G578" s="75">
        <v>3</v>
      </c>
      <c r="H578" s="75">
        <v>0</v>
      </c>
      <c r="I578" s="75">
        <v>7</v>
      </c>
      <c r="J578" s="75">
        <v>5</v>
      </c>
      <c r="K578" s="75">
        <v>0</v>
      </c>
      <c r="L578" s="75">
        <v>0</v>
      </c>
      <c r="M578" s="75">
        <v>0</v>
      </c>
      <c r="N578" s="75">
        <v>0</v>
      </c>
    </row>
    <row r="579" spans="1:14">
      <c r="A579" s="75" t="s">
        <v>456</v>
      </c>
      <c r="B579" s="75" t="s">
        <v>119</v>
      </c>
      <c r="C579" s="76">
        <v>41304</v>
      </c>
      <c r="D579" s="75" t="s">
        <v>193</v>
      </c>
      <c r="E579" s="77" t="s">
        <v>22</v>
      </c>
      <c r="F579" s="75">
        <v>90</v>
      </c>
      <c r="G579" s="75">
        <v>0</v>
      </c>
      <c r="H579" s="75">
        <v>0</v>
      </c>
      <c r="I579" s="75">
        <v>0</v>
      </c>
      <c r="J579" s="75">
        <v>0</v>
      </c>
      <c r="K579" s="75">
        <v>2</v>
      </c>
      <c r="L579" s="75">
        <v>3</v>
      </c>
      <c r="M579" s="75">
        <v>0</v>
      </c>
      <c r="N579" s="75">
        <v>0</v>
      </c>
    </row>
    <row r="580" spans="1:14">
      <c r="A580" s="75" t="s">
        <v>456</v>
      </c>
      <c r="B580" s="75" t="s">
        <v>119</v>
      </c>
      <c r="C580" s="76">
        <v>41307</v>
      </c>
      <c r="D580" s="75" t="s">
        <v>99</v>
      </c>
      <c r="E580" s="77" t="s">
        <v>17</v>
      </c>
      <c r="F580" s="75">
        <v>90</v>
      </c>
      <c r="G580" s="75">
        <v>0</v>
      </c>
      <c r="H580" s="75">
        <v>0</v>
      </c>
      <c r="I580" s="75">
        <v>8</v>
      </c>
      <c r="J580" s="75">
        <v>3</v>
      </c>
      <c r="K580" s="75">
        <v>0</v>
      </c>
      <c r="L580" s="75">
        <v>0</v>
      </c>
      <c r="M580" s="75">
        <v>1</v>
      </c>
      <c r="N580" s="75">
        <v>0</v>
      </c>
    </row>
    <row r="581" spans="1:14">
      <c r="A581" s="75" t="s">
        <v>653</v>
      </c>
      <c r="B581" s="75" t="s">
        <v>148</v>
      </c>
      <c r="C581" s="76">
        <v>41311</v>
      </c>
      <c r="D581" s="75" t="s">
        <v>78</v>
      </c>
      <c r="E581" s="77" t="s">
        <v>231</v>
      </c>
      <c r="F581" s="75">
        <v>61</v>
      </c>
      <c r="G581" s="75">
        <v>1</v>
      </c>
      <c r="H581" s="75">
        <v>0</v>
      </c>
      <c r="I581" s="75">
        <v>5</v>
      </c>
      <c r="J581" s="75">
        <v>4</v>
      </c>
      <c r="K581" s="75">
        <v>0</v>
      </c>
      <c r="L581" s="75">
        <v>1</v>
      </c>
      <c r="M581" s="75">
        <v>0</v>
      </c>
      <c r="N581" s="75">
        <v>0</v>
      </c>
    </row>
    <row r="582" spans="1:14">
      <c r="A582" s="75" t="s">
        <v>456</v>
      </c>
      <c r="B582" s="75" t="s">
        <v>464</v>
      </c>
      <c r="C582" s="76">
        <v>41314</v>
      </c>
      <c r="D582" s="75" t="s">
        <v>99</v>
      </c>
      <c r="E582" s="77" t="s">
        <v>103</v>
      </c>
      <c r="F582" s="75">
        <v>62</v>
      </c>
      <c r="G582" s="75">
        <v>3</v>
      </c>
      <c r="H582" s="75">
        <v>0</v>
      </c>
      <c r="I582" s="75">
        <v>8</v>
      </c>
      <c r="J582" s="75">
        <v>5</v>
      </c>
      <c r="K582" s="75">
        <v>0</v>
      </c>
      <c r="L582" s="75">
        <v>0</v>
      </c>
      <c r="M582" s="75">
        <v>0</v>
      </c>
      <c r="N582" s="75">
        <v>0</v>
      </c>
    </row>
    <row r="583" spans="1:14">
      <c r="A583" s="75" t="s">
        <v>456</v>
      </c>
      <c r="B583" s="75" t="s">
        <v>724</v>
      </c>
      <c r="C583" s="76">
        <v>41318</v>
      </c>
      <c r="D583" s="75" t="s">
        <v>151</v>
      </c>
      <c r="E583" s="77" t="s">
        <v>22</v>
      </c>
      <c r="F583" s="75">
        <v>90</v>
      </c>
      <c r="G583" s="75">
        <v>1</v>
      </c>
      <c r="H583" s="75">
        <v>0</v>
      </c>
      <c r="I583" s="75">
        <v>10</v>
      </c>
      <c r="J583" s="75">
        <v>2</v>
      </c>
      <c r="K583" s="75">
        <v>1</v>
      </c>
      <c r="L583" s="75">
        <v>1</v>
      </c>
      <c r="M583" s="75">
        <v>0</v>
      </c>
      <c r="N583" s="75">
        <v>0</v>
      </c>
    </row>
    <row r="584" spans="1:14">
      <c r="A584" s="75" t="s">
        <v>456</v>
      </c>
      <c r="B584" s="75" t="s">
        <v>219</v>
      </c>
      <c r="C584" s="76">
        <v>41322</v>
      </c>
      <c r="D584" s="75" t="s">
        <v>99</v>
      </c>
      <c r="E584" s="77" t="s">
        <v>19</v>
      </c>
      <c r="F584" s="75">
        <v>90</v>
      </c>
      <c r="G584" s="75">
        <v>0</v>
      </c>
      <c r="H584" s="75">
        <v>0</v>
      </c>
      <c r="I584" s="75">
        <v>2</v>
      </c>
      <c r="J584" s="75">
        <v>1</v>
      </c>
      <c r="K584" s="75">
        <v>0</v>
      </c>
      <c r="L584" s="75">
        <v>3</v>
      </c>
      <c r="M584" s="75">
        <v>0</v>
      </c>
      <c r="N584" s="75">
        <v>0</v>
      </c>
    </row>
    <row r="585" spans="1:14">
      <c r="A585" s="75" t="s">
        <v>456</v>
      </c>
      <c r="B585" s="75" t="s">
        <v>219</v>
      </c>
      <c r="C585" s="76">
        <v>41328</v>
      </c>
      <c r="D585" s="75" t="s">
        <v>99</v>
      </c>
      <c r="E585" s="77" t="s">
        <v>38</v>
      </c>
      <c r="F585" s="75">
        <f>90-56</f>
        <v>34</v>
      </c>
      <c r="G585" s="75">
        <v>0</v>
      </c>
      <c r="H585" s="75">
        <v>1</v>
      </c>
      <c r="I585" s="75">
        <v>4</v>
      </c>
      <c r="J585" s="75">
        <v>2</v>
      </c>
      <c r="K585" s="75">
        <v>0</v>
      </c>
      <c r="L585" s="75">
        <v>3</v>
      </c>
      <c r="M585" s="75">
        <v>0</v>
      </c>
      <c r="N585" s="75">
        <v>0</v>
      </c>
    </row>
    <row r="586" spans="1:14">
      <c r="A586" s="75" t="s">
        <v>456</v>
      </c>
      <c r="B586" s="75" t="s">
        <v>219</v>
      </c>
      <c r="C586" s="76">
        <v>41331</v>
      </c>
      <c r="D586" s="75" t="s">
        <v>193</v>
      </c>
      <c r="E586" s="77" t="s">
        <v>107</v>
      </c>
      <c r="F586" s="75">
        <v>90</v>
      </c>
      <c r="G586" s="75">
        <v>2</v>
      </c>
      <c r="H586" s="75">
        <v>0</v>
      </c>
      <c r="I586" s="75">
        <v>0</v>
      </c>
      <c r="J586" s="75">
        <v>0</v>
      </c>
      <c r="K586" s="75">
        <v>0</v>
      </c>
      <c r="L586" s="75">
        <v>3</v>
      </c>
      <c r="M586" s="75">
        <v>0</v>
      </c>
      <c r="N586" s="75">
        <v>0</v>
      </c>
    </row>
    <row r="587" spans="1:14">
      <c r="A587" s="75" t="s">
        <v>456</v>
      </c>
      <c r="B587" s="75" t="s">
        <v>143</v>
      </c>
      <c r="C587" s="76">
        <v>41335</v>
      </c>
      <c r="D587" s="75" t="s">
        <v>99</v>
      </c>
      <c r="E587" s="77" t="s">
        <v>63</v>
      </c>
      <c r="F587" s="75">
        <f>90-57</f>
        <v>33</v>
      </c>
      <c r="G587" s="75">
        <v>0</v>
      </c>
      <c r="H587" s="75">
        <v>0</v>
      </c>
      <c r="I587" s="75">
        <v>6</v>
      </c>
      <c r="J587" s="75">
        <v>2</v>
      </c>
      <c r="K587" s="75">
        <v>1</v>
      </c>
      <c r="L587" s="75">
        <v>3</v>
      </c>
      <c r="M587" s="75">
        <v>0</v>
      </c>
      <c r="N587" s="75">
        <v>0</v>
      </c>
    </row>
    <row r="588" spans="1:14">
      <c r="A588" s="75" t="s">
        <v>456</v>
      </c>
      <c r="B588" s="75" t="s">
        <v>284</v>
      </c>
      <c r="C588" s="76">
        <v>41338</v>
      </c>
      <c r="D588" s="75" t="s">
        <v>151</v>
      </c>
      <c r="E588" s="77" t="s">
        <v>38</v>
      </c>
      <c r="F588" s="75">
        <v>90</v>
      </c>
      <c r="G588" s="75">
        <v>1</v>
      </c>
      <c r="H588" s="75">
        <v>0</v>
      </c>
      <c r="I588" s="75">
        <v>11</v>
      </c>
      <c r="J588" s="75">
        <v>5</v>
      </c>
      <c r="K588" s="75">
        <v>1</v>
      </c>
      <c r="L588" s="75">
        <v>3</v>
      </c>
      <c r="M588" s="75">
        <v>0</v>
      </c>
      <c r="N588" s="75">
        <v>0</v>
      </c>
    </row>
    <row r="589" spans="1:14">
      <c r="A589" s="75" t="s">
        <v>456</v>
      </c>
      <c r="B589" s="75" t="s">
        <v>458</v>
      </c>
      <c r="C589" s="76">
        <v>41343</v>
      </c>
      <c r="D589" s="75" t="s">
        <v>99</v>
      </c>
      <c r="E589" s="77" t="s">
        <v>38</v>
      </c>
      <c r="F589" s="75">
        <v>90</v>
      </c>
      <c r="G589" s="75">
        <v>2</v>
      </c>
      <c r="H589" s="75">
        <v>0</v>
      </c>
      <c r="I589" s="75">
        <v>7</v>
      </c>
      <c r="J589" s="75">
        <v>3</v>
      </c>
      <c r="K589" s="75">
        <v>1</v>
      </c>
      <c r="L589" s="75">
        <v>2</v>
      </c>
      <c r="M589" s="75">
        <v>1</v>
      </c>
      <c r="N589" s="75">
        <v>0</v>
      </c>
    </row>
    <row r="590" spans="1:14">
      <c r="A590" s="75" t="s">
        <v>456</v>
      </c>
      <c r="B590" s="75" t="s">
        <v>117</v>
      </c>
      <c r="C590" s="76">
        <v>41349</v>
      </c>
      <c r="D590" s="75" t="s">
        <v>99</v>
      </c>
      <c r="E590" s="77" t="s">
        <v>287</v>
      </c>
      <c r="F590" s="75">
        <v>90</v>
      </c>
      <c r="G590" s="75">
        <v>1</v>
      </c>
      <c r="H590" s="75">
        <v>0</v>
      </c>
      <c r="I590" s="75">
        <v>11</v>
      </c>
      <c r="J590" s="75">
        <v>4</v>
      </c>
      <c r="K590" s="75">
        <v>0</v>
      </c>
      <c r="L590" s="75">
        <v>2</v>
      </c>
      <c r="M590" s="75">
        <v>0</v>
      </c>
      <c r="N590" s="75">
        <v>0</v>
      </c>
    </row>
    <row r="591" spans="1:14">
      <c r="A591" s="75" t="s">
        <v>653</v>
      </c>
      <c r="B591" s="75" t="s">
        <v>459</v>
      </c>
      <c r="C591" s="76">
        <v>41355</v>
      </c>
      <c r="D591" s="75" t="s">
        <v>216</v>
      </c>
      <c r="E591" s="77" t="s">
        <v>131</v>
      </c>
      <c r="F591" s="75">
        <v>90</v>
      </c>
      <c r="G591" s="75">
        <v>0</v>
      </c>
      <c r="H591" s="75">
        <v>1</v>
      </c>
      <c r="I591" s="75">
        <v>1</v>
      </c>
      <c r="J591" s="75">
        <v>0</v>
      </c>
      <c r="K591" s="75">
        <v>0</v>
      </c>
      <c r="L591" s="75">
        <v>0</v>
      </c>
      <c r="M591" s="75">
        <v>0</v>
      </c>
      <c r="N591" s="75">
        <v>0</v>
      </c>
    </row>
    <row r="592" spans="1:14">
      <c r="A592" s="75" t="s">
        <v>456</v>
      </c>
      <c r="B592" s="75" t="s">
        <v>464</v>
      </c>
      <c r="C592" s="76">
        <v>41363</v>
      </c>
      <c r="D592" s="75" t="s">
        <v>99</v>
      </c>
      <c r="E592" s="77" t="s">
        <v>22</v>
      </c>
      <c r="F592" s="75">
        <v>90</v>
      </c>
      <c r="G592" s="75">
        <v>1</v>
      </c>
      <c r="H592" s="75">
        <v>0</v>
      </c>
      <c r="I592" s="75">
        <v>5</v>
      </c>
      <c r="J592" s="75">
        <v>3</v>
      </c>
      <c r="K592" s="75">
        <v>1</v>
      </c>
      <c r="L592" s="75">
        <v>3</v>
      </c>
      <c r="M592" s="75">
        <v>0</v>
      </c>
      <c r="N592" s="75">
        <v>0</v>
      </c>
    </row>
    <row r="593" spans="1:14">
      <c r="A593" s="75" t="s">
        <v>456</v>
      </c>
      <c r="B593" s="75" t="s">
        <v>281</v>
      </c>
      <c r="C593" s="76">
        <v>41367</v>
      </c>
      <c r="D593" s="75" t="s">
        <v>151</v>
      </c>
      <c r="E593" s="77" t="s">
        <v>59</v>
      </c>
      <c r="F593" s="75">
        <v>90</v>
      </c>
      <c r="G593" s="75">
        <v>1</v>
      </c>
      <c r="H593" s="75">
        <v>0</v>
      </c>
      <c r="I593" s="75">
        <v>7</v>
      </c>
      <c r="J593" s="75">
        <v>2</v>
      </c>
      <c r="K593" s="75">
        <v>1</v>
      </c>
      <c r="L593" s="75">
        <v>0</v>
      </c>
      <c r="M593" s="75">
        <v>0</v>
      </c>
      <c r="N593" s="75">
        <v>0</v>
      </c>
    </row>
    <row r="594" spans="1:14">
      <c r="A594" s="75" t="s">
        <v>456</v>
      </c>
      <c r="B594" s="75" t="s">
        <v>101</v>
      </c>
      <c r="C594" s="76">
        <v>41370</v>
      </c>
      <c r="D594" s="75" t="s">
        <v>99</v>
      </c>
      <c r="E594" s="77" t="s">
        <v>175</v>
      </c>
      <c r="F594" s="75">
        <f>90-45</f>
        <v>45</v>
      </c>
      <c r="G594" s="75">
        <v>1</v>
      </c>
      <c r="H594" s="75">
        <v>1</v>
      </c>
      <c r="I594" s="75">
        <v>4</v>
      </c>
      <c r="J594" s="75">
        <v>3</v>
      </c>
      <c r="K594" s="75">
        <v>1</v>
      </c>
      <c r="L594" s="75">
        <v>1</v>
      </c>
      <c r="M594" s="75">
        <v>0</v>
      </c>
      <c r="N594" s="75">
        <v>0</v>
      </c>
    </row>
    <row r="595" spans="1:14">
      <c r="A595" s="75" t="s">
        <v>456</v>
      </c>
      <c r="B595" s="75" t="s">
        <v>114</v>
      </c>
      <c r="C595" s="76">
        <v>41373</v>
      </c>
      <c r="D595" s="75" t="s">
        <v>151</v>
      </c>
      <c r="E595" s="77" t="s">
        <v>115</v>
      </c>
      <c r="F595" s="75">
        <v>90</v>
      </c>
      <c r="G595" s="75">
        <v>2</v>
      </c>
      <c r="H595" s="75">
        <v>0</v>
      </c>
      <c r="I595" s="75">
        <v>5</v>
      </c>
      <c r="J595" s="75">
        <v>3</v>
      </c>
      <c r="K595" s="75">
        <v>1</v>
      </c>
      <c r="L595" s="75">
        <v>2</v>
      </c>
      <c r="M595" s="75">
        <v>0</v>
      </c>
      <c r="N595" s="75">
        <v>0</v>
      </c>
    </row>
    <row r="596" spans="1:14">
      <c r="A596" s="75" t="s">
        <v>456</v>
      </c>
      <c r="B596" s="75" t="s">
        <v>741</v>
      </c>
      <c r="C596" s="76">
        <v>41378</v>
      </c>
      <c r="D596" s="75" t="s">
        <v>99</v>
      </c>
      <c r="E596" s="77" t="s">
        <v>67</v>
      </c>
      <c r="F596" s="75">
        <v>78</v>
      </c>
      <c r="G596" s="75">
        <v>2</v>
      </c>
      <c r="H596" s="75">
        <v>1</v>
      </c>
      <c r="I596" s="75">
        <v>6</v>
      </c>
      <c r="J596" s="75">
        <v>3</v>
      </c>
      <c r="K596" s="75">
        <v>0</v>
      </c>
      <c r="L596" s="75">
        <v>5</v>
      </c>
      <c r="M596" s="75">
        <v>1</v>
      </c>
      <c r="N596" s="75">
        <v>0</v>
      </c>
    </row>
    <row r="597" spans="1:14">
      <c r="A597" s="75" t="s">
        <v>456</v>
      </c>
      <c r="B597" s="75" t="s">
        <v>98</v>
      </c>
      <c r="C597" s="76">
        <v>41384</v>
      </c>
      <c r="D597" s="75" t="s">
        <v>99</v>
      </c>
      <c r="E597" s="77" t="s">
        <v>26</v>
      </c>
      <c r="F597" s="75">
        <v>90</v>
      </c>
      <c r="G597" s="75">
        <v>0</v>
      </c>
      <c r="H597" s="75">
        <v>1</v>
      </c>
      <c r="I597" s="75">
        <v>7</v>
      </c>
      <c r="J597" s="75">
        <v>3</v>
      </c>
      <c r="K597" s="75">
        <v>0</v>
      </c>
      <c r="L597" s="75">
        <v>2</v>
      </c>
      <c r="M597" s="75">
        <v>0</v>
      </c>
      <c r="N597" s="75">
        <v>0</v>
      </c>
    </row>
    <row r="598" spans="1:14">
      <c r="A598" s="75" t="s">
        <v>456</v>
      </c>
      <c r="B598" s="75" t="s">
        <v>740</v>
      </c>
      <c r="C598" s="76">
        <v>41388</v>
      </c>
      <c r="D598" s="75" t="s">
        <v>151</v>
      </c>
      <c r="E598" s="77" t="s">
        <v>430</v>
      </c>
      <c r="F598" s="75">
        <v>90</v>
      </c>
      <c r="G598" s="75">
        <v>1</v>
      </c>
      <c r="H598" s="75">
        <v>0</v>
      </c>
      <c r="I598" s="75">
        <v>5</v>
      </c>
      <c r="J598" s="75">
        <v>3</v>
      </c>
      <c r="K598" s="75">
        <v>0</v>
      </c>
      <c r="L598" s="75">
        <v>1</v>
      </c>
      <c r="M598" s="75">
        <v>0</v>
      </c>
      <c r="N598" s="75">
        <v>0</v>
      </c>
    </row>
    <row r="599" spans="1:14">
      <c r="A599" s="75" t="s">
        <v>456</v>
      </c>
      <c r="B599" s="75" t="s">
        <v>156</v>
      </c>
      <c r="C599" s="76">
        <v>41394</v>
      </c>
      <c r="D599" s="75" t="s">
        <v>151</v>
      </c>
      <c r="E599" s="77" t="s">
        <v>158</v>
      </c>
      <c r="F599" s="75">
        <v>90</v>
      </c>
      <c r="G599" s="75">
        <v>0</v>
      </c>
      <c r="H599" s="75">
        <v>0</v>
      </c>
      <c r="I599" s="75">
        <v>6</v>
      </c>
      <c r="J599" s="75">
        <v>1</v>
      </c>
      <c r="K599" s="75">
        <v>1</v>
      </c>
      <c r="L599" s="75">
        <v>0</v>
      </c>
      <c r="M599" s="75">
        <v>0</v>
      </c>
      <c r="N599" s="75">
        <v>0</v>
      </c>
    </row>
    <row r="600" spans="1:14">
      <c r="A600" s="75" t="s">
        <v>456</v>
      </c>
      <c r="B600" s="75" t="s">
        <v>739</v>
      </c>
      <c r="C600" s="76">
        <v>41398</v>
      </c>
      <c r="D600" s="75" t="s">
        <v>99</v>
      </c>
      <c r="E600" s="77" t="s">
        <v>289</v>
      </c>
      <c r="F600" s="75">
        <v>90</v>
      </c>
      <c r="G600" s="75">
        <v>2</v>
      </c>
      <c r="H600" s="75">
        <v>0</v>
      </c>
      <c r="I600" s="75">
        <v>7</v>
      </c>
      <c r="J600" s="75">
        <v>3</v>
      </c>
      <c r="K600" s="75">
        <v>1</v>
      </c>
      <c r="L600" s="75">
        <v>3</v>
      </c>
      <c r="M600" s="75">
        <v>0</v>
      </c>
      <c r="N600" s="75">
        <v>0</v>
      </c>
    </row>
    <row r="601" spans="1:14">
      <c r="A601" s="75" t="s">
        <v>456</v>
      </c>
      <c r="B601" s="75" t="s">
        <v>144</v>
      </c>
      <c r="C601" s="76">
        <v>41402</v>
      </c>
      <c r="D601" s="75" t="s">
        <v>99</v>
      </c>
      <c r="E601" s="77" t="s">
        <v>540</v>
      </c>
      <c r="F601" s="75">
        <v>90</v>
      </c>
      <c r="G601" s="75">
        <v>1</v>
      </c>
      <c r="H601" s="75">
        <v>2</v>
      </c>
      <c r="I601" s="75">
        <v>9</v>
      </c>
      <c r="J601" s="75">
        <v>3</v>
      </c>
      <c r="K601" s="75">
        <v>0</v>
      </c>
      <c r="L601" s="75">
        <v>6</v>
      </c>
      <c r="M601" s="75">
        <v>0</v>
      </c>
      <c r="N601" s="75">
        <v>0</v>
      </c>
    </row>
    <row r="602" spans="1:14">
      <c r="A602" s="75" t="s">
        <v>456</v>
      </c>
      <c r="B602" s="75" t="s">
        <v>128</v>
      </c>
      <c r="C602" s="76">
        <v>41405</v>
      </c>
      <c r="D602" s="75" t="s">
        <v>99</v>
      </c>
      <c r="E602" s="77" t="s">
        <v>22</v>
      </c>
      <c r="F602" s="75">
        <f>90-56</f>
        <v>34</v>
      </c>
      <c r="G602" s="75">
        <v>0</v>
      </c>
      <c r="H602" s="75">
        <v>0</v>
      </c>
      <c r="I602" s="75">
        <v>3</v>
      </c>
      <c r="J602" s="75">
        <v>1</v>
      </c>
      <c r="K602" s="75">
        <v>1</v>
      </c>
      <c r="L602" s="75">
        <v>2</v>
      </c>
      <c r="M602" s="75">
        <v>1</v>
      </c>
      <c r="N602" s="75">
        <v>0</v>
      </c>
    </row>
    <row r="603" spans="1:14">
      <c r="A603" s="75" t="s">
        <v>456</v>
      </c>
      <c r="B603" s="75" t="s">
        <v>555</v>
      </c>
      <c r="C603" s="76">
        <v>41411</v>
      </c>
      <c r="D603" s="75" t="s">
        <v>193</v>
      </c>
      <c r="E603" s="77" t="s">
        <v>40</v>
      </c>
      <c r="F603" s="75">
        <v>90</v>
      </c>
      <c r="G603" s="75">
        <v>1</v>
      </c>
      <c r="H603" s="75">
        <v>0</v>
      </c>
      <c r="I603" s="75">
        <v>0</v>
      </c>
      <c r="J603" s="75">
        <v>0</v>
      </c>
      <c r="K603" s="75">
        <v>1</v>
      </c>
      <c r="L603" s="75">
        <v>2</v>
      </c>
      <c r="M603" s="75">
        <v>0</v>
      </c>
      <c r="N603" s="75">
        <v>0</v>
      </c>
    </row>
    <row r="604" spans="1:14">
      <c r="A604" s="75" t="s">
        <v>653</v>
      </c>
      <c r="B604" s="75" t="s">
        <v>572</v>
      </c>
      <c r="C604" s="76">
        <v>41432</v>
      </c>
      <c r="D604" s="75" t="s">
        <v>216</v>
      </c>
      <c r="E604" s="77" t="s">
        <v>31</v>
      </c>
      <c r="F604" s="75">
        <v>90</v>
      </c>
      <c r="G604" s="75">
        <v>0</v>
      </c>
      <c r="H604" s="75">
        <v>0</v>
      </c>
      <c r="I604" s="75">
        <v>7</v>
      </c>
      <c r="J604" s="75">
        <v>2</v>
      </c>
      <c r="K604" s="75">
        <v>1</v>
      </c>
      <c r="L604" s="75">
        <v>2</v>
      </c>
      <c r="M604" s="75">
        <v>0</v>
      </c>
      <c r="N604" s="75">
        <v>0</v>
      </c>
    </row>
    <row r="605" spans="1:14">
      <c r="A605" s="75" t="s">
        <v>456</v>
      </c>
      <c r="B605" s="75" t="s">
        <v>467</v>
      </c>
      <c r="C605" s="76">
        <v>41487</v>
      </c>
      <c r="D605" s="75" t="s">
        <v>754</v>
      </c>
      <c r="E605" s="77" t="s">
        <v>107</v>
      </c>
      <c r="F605" s="75">
        <v>45</v>
      </c>
      <c r="G605" s="75">
        <v>0</v>
      </c>
      <c r="H605" s="75">
        <v>1</v>
      </c>
      <c r="I605" s="75">
        <v>5</v>
      </c>
      <c r="J605" s="75">
        <v>1</v>
      </c>
      <c r="K605" s="75">
        <v>1</v>
      </c>
      <c r="L605" s="75">
        <v>2</v>
      </c>
      <c r="M605" s="75">
        <v>0</v>
      </c>
      <c r="N605" s="75">
        <v>0</v>
      </c>
    </row>
    <row r="606" spans="1:14">
      <c r="A606" s="75" t="s">
        <v>456</v>
      </c>
      <c r="B606" s="75" t="s">
        <v>105</v>
      </c>
      <c r="C606" s="76">
        <v>41489</v>
      </c>
      <c r="D606" s="75" t="s">
        <v>754</v>
      </c>
      <c r="E606" s="77" t="s">
        <v>38</v>
      </c>
      <c r="F606" s="75">
        <v>59</v>
      </c>
      <c r="G606" s="75">
        <v>1</v>
      </c>
      <c r="H606" s="75">
        <v>1</v>
      </c>
      <c r="I606" s="75">
        <v>3</v>
      </c>
      <c r="J606" s="75">
        <v>1</v>
      </c>
      <c r="K606" s="75">
        <v>1</v>
      </c>
      <c r="L606" s="75">
        <v>4</v>
      </c>
      <c r="M606" s="75">
        <v>1</v>
      </c>
      <c r="N606" s="75">
        <v>0</v>
      </c>
    </row>
    <row r="607" spans="1:14">
      <c r="A607" s="75" t="s">
        <v>456</v>
      </c>
      <c r="B607" s="75" t="s">
        <v>127</v>
      </c>
      <c r="C607" s="76">
        <v>41493</v>
      </c>
      <c r="D607" s="75" t="s">
        <v>754</v>
      </c>
      <c r="E607" s="77" t="s">
        <v>26</v>
      </c>
      <c r="F607" s="75">
        <v>90</v>
      </c>
      <c r="G607" s="75">
        <v>2</v>
      </c>
      <c r="H607" s="75">
        <v>0</v>
      </c>
      <c r="I607" s="75">
        <v>7</v>
      </c>
      <c r="J607" s="75">
        <v>2</v>
      </c>
      <c r="K607" s="75">
        <v>0</v>
      </c>
      <c r="L607" s="75">
        <v>3</v>
      </c>
      <c r="M607" s="75">
        <v>1</v>
      </c>
      <c r="N607" s="75">
        <v>0</v>
      </c>
    </row>
    <row r="608" spans="1:14">
      <c r="A608" s="75" t="s">
        <v>653</v>
      </c>
      <c r="B608" s="75" t="s">
        <v>120</v>
      </c>
      <c r="C608" s="76">
        <v>41500</v>
      </c>
      <c r="D608" s="75" t="s">
        <v>78</v>
      </c>
      <c r="E608" s="77" t="s">
        <v>22</v>
      </c>
      <c r="F608" s="75">
        <v>90</v>
      </c>
      <c r="G608" s="75">
        <v>1</v>
      </c>
      <c r="H608" s="75">
        <v>0</v>
      </c>
      <c r="I608" s="75">
        <v>7</v>
      </c>
      <c r="J608" s="75">
        <v>4</v>
      </c>
      <c r="K608" s="75">
        <v>0</v>
      </c>
      <c r="L608" s="75">
        <v>0</v>
      </c>
      <c r="M608" s="75">
        <v>1</v>
      </c>
      <c r="N608" s="75">
        <v>1</v>
      </c>
    </row>
    <row r="609" spans="1:14">
      <c r="A609" s="75" t="s">
        <v>456</v>
      </c>
      <c r="B609" s="75" t="s">
        <v>489</v>
      </c>
      <c r="C609" s="76">
        <v>41504</v>
      </c>
      <c r="D609" s="75" t="s">
        <v>99</v>
      </c>
      <c r="E609" s="77" t="s">
        <v>63</v>
      </c>
      <c r="F609" s="75">
        <v>90</v>
      </c>
      <c r="G609" s="75">
        <v>0</v>
      </c>
      <c r="H609" s="75">
        <v>0</v>
      </c>
      <c r="I609" s="75">
        <v>11</v>
      </c>
      <c r="J609" s="75">
        <v>4</v>
      </c>
      <c r="K609" s="75">
        <v>1</v>
      </c>
      <c r="L609" s="75">
        <v>2</v>
      </c>
      <c r="M609" s="75">
        <v>0</v>
      </c>
      <c r="N609" s="75">
        <v>0</v>
      </c>
    </row>
    <row r="610" spans="1:14">
      <c r="A610" s="75" t="s">
        <v>456</v>
      </c>
      <c r="B610" s="75" t="s">
        <v>489</v>
      </c>
      <c r="C610" s="76">
        <v>41512</v>
      </c>
      <c r="D610" s="75" t="s">
        <v>99</v>
      </c>
      <c r="E610" s="77" t="s">
        <v>24</v>
      </c>
      <c r="F610" s="75">
        <v>90</v>
      </c>
      <c r="G610" s="75">
        <v>0</v>
      </c>
      <c r="H610" s="75">
        <v>1</v>
      </c>
      <c r="I610" s="75">
        <v>9</v>
      </c>
      <c r="J610" s="75">
        <v>2</v>
      </c>
      <c r="K610" s="75">
        <v>1</v>
      </c>
      <c r="L610" s="75">
        <v>2</v>
      </c>
      <c r="M610" s="75">
        <v>0</v>
      </c>
      <c r="N610" s="75">
        <v>0</v>
      </c>
    </row>
    <row r="611" spans="1:14">
      <c r="A611" s="75" t="s">
        <v>456</v>
      </c>
      <c r="B611" s="75" t="s">
        <v>489</v>
      </c>
      <c r="C611" s="76">
        <v>41518</v>
      </c>
      <c r="D611" s="75" t="s">
        <v>99</v>
      </c>
      <c r="E611" s="77" t="s">
        <v>26</v>
      </c>
      <c r="F611" s="75">
        <v>90</v>
      </c>
      <c r="G611" s="75">
        <v>1</v>
      </c>
      <c r="H611" s="75">
        <v>0</v>
      </c>
      <c r="I611" s="75">
        <v>7</v>
      </c>
      <c r="J611" s="75">
        <v>4</v>
      </c>
      <c r="K611" s="75">
        <v>1</v>
      </c>
      <c r="L611" s="75">
        <v>2</v>
      </c>
      <c r="M611" s="75">
        <v>0</v>
      </c>
      <c r="N611" s="75">
        <v>0</v>
      </c>
    </row>
    <row r="612" spans="1:14">
      <c r="A612" s="75" t="s">
        <v>653</v>
      </c>
      <c r="B612" s="75" t="s">
        <v>738</v>
      </c>
      <c r="C612" s="76">
        <v>41523</v>
      </c>
      <c r="D612" s="75" t="s">
        <v>216</v>
      </c>
      <c r="E612" s="77" t="s">
        <v>382</v>
      </c>
      <c r="F612" s="75">
        <v>89</v>
      </c>
      <c r="G612" s="75">
        <v>3</v>
      </c>
      <c r="H612" s="75">
        <v>0</v>
      </c>
      <c r="I612" s="75">
        <v>5</v>
      </c>
      <c r="J612" s="75">
        <v>3</v>
      </c>
      <c r="K612" s="75">
        <v>0</v>
      </c>
      <c r="L612" s="75">
        <v>0</v>
      </c>
      <c r="M612" s="75">
        <v>0</v>
      </c>
      <c r="N612" s="75">
        <v>0</v>
      </c>
    </row>
    <row r="613" spans="1:14">
      <c r="A613" s="75" t="s">
        <v>456</v>
      </c>
      <c r="B613" s="75" t="s">
        <v>738</v>
      </c>
      <c r="C613" s="76">
        <v>41531</v>
      </c>
      <c r="D613" s="75" t="s">
        <v>99</v>
      </c>
      <c r="E613" s="77" t="s">
        <v>53</v>
      </c>
      <c r="F613" s="75">
        <v>90</v>
      </c>
      <c r="G613" s="75">
        <v>1</v>
      </c>
      <c r="H613" s="75">
        <v>0</v>
      </c>
      <c r="I613" s="75">
        <v>8</v>
      </c>
      <c r="J613" s="75">
        <v>2</v>
      </c>
      <c r="K613" s="75">
        <v>0</v>
      </c>
      <c r="L613" s="75">
        <v>0</v>
      </c>
      <c r="M613" s="75">
        <v>0</v>
      </c>
      <c r="N613" s="75">
        <v>0</v>
      </c>
    </row>
    <row r="614" spans="1:14">
      <c r="A614" s="75" t="s">
        <v>456</v>
      </c>
      <c r="B614" s="75" t="s">
        <v>738</v>
      </c>
      <c r="C614" s="76">
        <v>41534</v>
      </c>
      <c r="D614" s="75" t="s">
        <v>151</v>
      </c>
      <c r="E614" s="77" t="s">
        <v>750</v>
      </c>
      <c r="F614" s="75">
        <v>90</v>
      </c>
      <c r="G614" s="75">
        <v>3</v>
      </c>
      <c r="H614" s="75">
        <v>1</v>
      </c>
      <c r="I614" s="75">
        <v>9</v>
      </c>
      <c r="J614" s="75">
        <v>6</v>
      </c>
      <c r="K614" s="75">
        <v>0</v>
      </c>
      <c r="L614" s="75">
        <v>0</v>
      </c>
      <c r="M614" s="75">
        <v>0</v>
      </c>
      <c r="N614" s="75">
        <v>0</v>
      </c>
    </row>
    <row r="615" spans="1:14">
      <c r="A615" s="75" t="s">
        <v>456</v>
      </c>
      <c r="B615" s="75" t="s">
        <v>618</v>
      </c>
      <c r="C615" s="76">
        <v>41539</v>
      </c>
      <c r="D615" s="75" t="s">
        <v>99</v>
      </c>
      <c r="E615" s="77" t="s">
        <v>103</v>
      </c>
      <c r="F615" s="75">
        <v>90</v>
      </c>
      <c r="G615" s="75">
        <v>2</v>
      </c>
      <c r="H615" s="75">
        <v>0</v>
      </c>
      <c r="I615" s="75">
        <v>13</v>
      </c>
      <c r="J615" s="75">
        <v>5</v>
      </c>
      <c r="K615" s="75">
        <v>0</v>
      </c>
      <c r="L615" s="75">
        <v>0</v>
      </c>
      <c r="M615" s="75">
        <v>0</v>
      </c>
      <c r="N615" s="75">
        <v>0</v>
      </c>
    </row>
    <row r="616" spans="1:14">
      <c r="A616" s="75" t="s">
        <v>456</v>
      </c>
      <c r="B616" s="75" t="s">
        <v>618</v>
      </c>
      <c r="C616" s="76">
        <v>41542</v>
      </c>
      <c r="D616" s="75" t="s">
        <v>99</v>
      </c>
      <c r="E616" s="77" t="s">
        <v>38</v>
      </c>
      <c r="F616" s="75">
        <v>90</v>
      </c>
      <c r="G616" s="75">
        <v>2</v>
      </c>
      <c r="H616" s="75">
        <v>0</v>
      </c>
      <c r="I616" s="75">
        <v>7</v>
      </c>
      <c r="J616" s="75">
        <v>2</v>
      </c>
      <c r="K616" s="75">
        <v>0</v>
      </c>
      <c r="L616" s="75">
        <v>0</v>
      </c>
      <c r="M616" s="75">
        <v>0</v>
      </c>
      <c r="N616" s="75">
        <v>0</v>
      </c>
    </row>
    <row r="617" spans="1:14">
      <c r="A617" s="75" t="s">
        <v>456</v>
      </c>
      <c r="B617" s="75" t="s">
        <v>618</v>
      </c>
      <c r="C617" s="76">
        <v>41545</v>
      </c>
      <c r="D617" s="75" t="s">
        <v>99</v>
      </c>
      <c r="E617" s="77" t="s">
        <v>64</v>
      </c>
      <c r="F617" s="75">
        <v>90</v>
      </c>
      <c r="G617" s="75">
        <v>0</v>
      </c>
      <c r="H617" s="75">
        <v>0</v>
      </c>
      <c r="I617" s="75">
        <v>5</v>
      </c>
      <c r="J617" s="75">
        <v>1</v>
      </c>
      <c r="K617" s="75">
        <v>0</v>
      </c>
      <c r="L617" s="75">
        <v>0</v>
      </c>
      <c r="M617" s="75">
        <v>0</v>
      </c>
      <c r="N617" s="75">
        <v>0</v>
      </c>
    </row>
    <row r="618" spans="1:14">
      <c r="A618" s="75" t="s">
        <v>456</v>
      </c>
      <c r="B618" s="75" t="s">
        <v>153</v>
      </c>
      <c r="C618" s="76">
        <v>41549</v>
      </c>
      <c r="D618" s="75" t="s">
        <v>151</v>
      </c>
      <c r="E618" s="77" t="s">
        <v>51</v>
      </c>
      <c r="F618" s="75">
        <v>90</v>
      </c>
      <c r="G618" s="75">
        <v>2</v>
      </c>
      <c r="H618" s="75">
        <v>0</v>
      </c>
      <c r="I618" s="75">
        <v>7</v>
      </c>
      <c r="J618" s="75">
        <v>2</v>
      </c>
      <c r="K618" s="75">
        <v>0</v>
      </c>
      <c r="L618" s="75">
        <v>6</v>
      </c>
      <c r="M618" s="75">
        <v>0</v>
      </c>
      <c r="N618" s="75">
        <v>0</v>
      </c>
    </row>
    <row r="619" spans="1:14">
      <c r="A619" s="75" t="s">
        <v>456</v>
      </c>
      <c r="B619" s="75" t="s">
        <v>153</v>
      </c>
      <c r="C619" s="76">
        <v>41552</v>
      </c>
      <c r="D619" s="75" t="s">
        <v>99</v>
      </c>
      <c r="E619" s="77" t="s">
        <v>79</v>
      </c>
      <c r="F619" s="75">
        <v>90</v>
      </c>
      <c r="G619" s="75">
        <v>1</v>
      </c>
      <c r="H619" s="75">
        <v>0</v>
      </c>
      <c r="I619" s="75">
        <v>9</v>
      </c>
      <c r="J619" s="75">
        <v>3</v>
      </c>
      <c r="K619" s="75">
        <v>0</v>
      </c>
      <c r="L619" s="75">
        <v>6</v>
      </c>
      <c r="M619" s="75">
        <v>0</v>
      </c>
      <c r="N619" s="75">
        <v>0</v>
      </c>
    </row>
    <row r="620" spans="1:14">
      <c r="A620" s="75" t="s">
        <v>653</v>
      </c>
      <c r="B620" s="75" t="s">
        <v>153</v>
      </c>
      <c r="C620" s="76">
        <v>41558</v>
      </c>
      <c r="D620" s="75" t="s">
        <v>216</v>
      </c>
      <c r="E620" s="77" t="s">
        <v>22</v>
      </c>
      <c r="F620" s="75">
        <v>90</v>
      </c>
      <c r="G620" s="75">
        <v>0</v>
      </c>
      <c r="H620" s="75">
        <v>0</v>
      </c>
      <c r="I620" s="75">
        <v>4</v>
      </c>
      <c r="J620" s="75">
        <v>2</v>
      </c>
      <c r="K620" s="75">
        <v>0</v>
      </c>
      <c r="L620" s="75">
        <v>6</v>
      </c>
      <c r="M620" s="75">
        <v>0</v>
      </c>
      <c r="N620" s="75">
        <v>0</v>
      </c>
    </row>
    <row r="621" spans="1:14">
      <c r="A621" s="75" t="s">
        <v>456</v>
      </c>
      <c r="B621" s="75" t="s">
        <v>654</v>
      </c>
      <c r="C621" s="76">
        <v>41566</v>
      </c>
      <c r="D621" s="75" t="s">
        <v>99</v>
      </c>
      <c r="E621" s="77" t="s">
        <v>19</v>
      </c>
      <c r="F621" s="75">
        <v>90</v>
      </c>
      <c r="G621" s="75">
        <v>1</v>
      </c>
      <c r="H621" s="75">
        <v>0</v>
      </c>
      <c r="I621" s="75">
        <v>11</v>
      </c>
      <c r="J621" s="75">
        <v>7</v>
      </c>
      <c r="K621" s="75">
        <v>1</v>
      </c>
      <c r="L621" s="75">
        <v>2</v>
      </c>
      <c r="M621" s="75">
        <v>0</v>
      </c>
      <c r="N621" s="75">
        <v>0</v>
      </c>
    </row>
    <row r="622" spans="1:14">
      <c r="A622" s="75" t="s">
        <v>456</v>
      </c>
      <c r="B622" s="75" t="s">
        <v>654</v>
      </c>
      <c r="C622" s="76">
        <v>41570</v>
      </c>
      <c r="D622" s="75" t="s">
        <v>151</v>
      </c>
      <c r="E622" s="77" t="s">
        <v>63</v>
      </c>
      <c r="F622" s="75">
        <v>90</v>
      </c>
      <c r="G622" s="75">
        <v>2</v>
      </c>
      <c r="H622" s="75">
        <v>0</v>
      </c>
      <c r="I622" s="75">
        <v>4</v>
      </c>
      <c r="J622" s="75">
        <v>2</v>
      </c>
      <c r="K622" s="75">
        <v>1</v>
      </c>
      <c r="L622" s="75">
        <v>2</v>
      </c>
      <c r="M622" s="75">
        <v>0</v>
      </c>
      <c r="N622" s="75">
        <v>0</v>
      </c>
    </row>
    <row r="623" spans="1:14">
      <c r="A623" s="75" t="s">
        <v>456</v>
      </c>
      <c r="B623" s="75" t="s">
        <v>654</v>
      </c>
      <c r="C623" s="76">
        <v>41573</v>
      </c>
      <c r="D623" s="75" t="s">
        <v>99</v>
      </c>
      <c r="E623" s="77" t="s">
        <v>85</v>
      </c>
      <c r="F623" s="75">
        <v>90</v>
      </c>
      <c r="G623" s="75">
        <v>0</v>
      </c>
      <c r="H623" s="75">
        <v>1</v>
      </c>
      <c r="I623" s="75">
        <v>1</v>
      </c>
      <c r="J623" s="75">
        <v>1</v>
      </c>
      <c r="K623" s="75">
        <v>1</v>
      </c>
      <c r="L623" s="75">
        <v>2</v>
      </c>
      <c r="M623" s="75">
        <v>0</v>
      </c>
      <c r="N623" s="75">
        <v>0</v>
      </c>
    </row>
    <row r="624" spans="1:14">
      <c r="A624" s="75" t="s">
        <v>456</v>
      </c>
      <c r="B624" s="75" t="s">
        <v>128</v>
      </c>
      <c r="C624" s="76">
        <v>41577</v>
      </c>
      <c r="D624" s="75" t="s">
        <v>99</v>
      </c>
      <c r="E624" s="77" t="s">
        <v>751</v>
      </c>
      <c r="F624" s="75">
        <v>90</v>
      </c>
      <c r="G624" s="75">
        <v>3</v>
      </c>
      <c r="H624" s="75">
        <v>0</v>
      </c>
      <c r="I624" s="75">
        <v>6</v>
      </c>
      <c r="J624" s="75">
        <v>4</v>
      </c>
      <c r="K624" s="75">
        <v>0</v>
      </c>
      <c r="L624" s="75">
        <v>0</v>
      </c>
      <c r="M624" s="75">
        <v>0</v>
      </c>
      <c r="N624" s="75">
        <v>0</v>
      </c>
    </row>
    <row r="625" spans="1:14">
      <c r="A625" s="75" t="s">
        <v>456</v>
      </c>
      <c r="B625" s="75" t="s">
        <v>128</v>
      </c>
      <c r="C625" s="76">
        <v>41580</v>
      </c>
      <c r="D625" s="75" t="s">
        <v>99</v>
      </c>
      <c r="E625" s="77" t="s">
        <v>79</v>
      </c>
      <c r="F625" s="75">
        <v>90</v>
      </c>
      <c r="G625" s="75">
        <v>2</v>
      </c>
      <c r="H625" s="75">
        <v>0</v>
      </c>
      <c r="I625" s="75">
        <v>8</v>
      </c>
      <c r="J625" s="75">
        <v>4</v>
      </c>
      <c r="K625" s="75">
        <v>0</v>
      </c>
      <c r="L625" s="75">
        <v>0</v>
      </c>
      <c r="M625" s="75">
        <v>0</v>
      </c>
      <c r="N625" s="75">
        <v>0</v>
      </c>
    </row>
    <row r="626" spans="1:14">
      <c r="A626" s="75" t="s">
        <v>456</v>
      </c>
      <c r="B626" s="75" t="s">
        <v>128</v>
      </c>
      <c r="C626" s="76">
        <v>41583</v>
      </c>
      <c r="D626" s="75" t="s">
        <v>151</v>
      </c>
      <c r="E626" s="77" t="s">
        <v>53</v>
      </c>
      <c r="F626" s="75">
        <v>90</v>
      </c>
      <c r="G626" s="75">
        <v>1</v>
      </c>
      <c r="H626" s="75">
        <v>1</v>
      </c>
      <c r="I626" s="75">
        <v>7</v>
      </c>
      <c r="J626" s="75">
        <v>2</v>
      </c>
      <c r="K626" s="75">
        <v>0</v>
      </c>
      <c r="L626" s="75">
        <v>0</v>
      </c>
      <c r="M626" s="75">
        <v>0</v>
      </c>
      <c r="N626" s="75">
        <v>0</v>
      </c>
    </row>
    <row r="627" spans="1:14">
      <c r="A627" s="75" t="s">
        <v>456</v>
      </c>
      <c r="B627" s="75" t="s">
        <v>724</v>
      </c>
      <c r="C627" s="76">
        <v>41587</v>
      </c>
      <c r="D627" s="75" t="s">
        <v>99</v>
      </c>
      <c r="E627" s="77" t="s">
        <v>175</v>
      </c>
      <c r="F627" s="75">
        <v>90</v>
      </c>
      <c r="G627" s="75">
        <v>3</v>
      </c>
      <c r="H627" s="75">
        <v>1</v>
      </c>
      <c r="I627" s="75">
        <v>8</v>
      </c>
      <c r="J627" s="75">
        <v>5</v>
      </c>
      <c r="K627" s="75">
        <v>0</v>
      </c>
      <c r="L627" s="75">
        <v>4</v>
      </c>
      <c r="M627" s="75">
        <v>0</v>
      </c>
      <c r="N627" s="75">
        <v>0</v>
      </c>
    </row>
    <row r="628" spans="1:14">
      <c r="A628" s="75" t="s">
        <v>653</v>
      </c>
      <c r="B628" s="75" t="s">
        <v>724</v>
      </c>
      <c r="C628" s="76">
        <v>41593</v>
      </c>
      <c r="D628" s="75" t="s">
        <v>216</v>
      </c>
      <c r="E628" s="77" t="s">
        <v>31</v>
      </c>
      <c r="F628" s="75">
        <v>90</v>
      </c>
      <c r="G628" s="75">
        <v>1</v>
      </c>
      <c r="H628" s="75">
        <v>0</v>
      </c>
      <c r="I628" s="75">
        <v>7</v>
      </c>
      <c r="J628" s="75">
        <v>1</v>
      </c>
      <c r="K628" s="75">
        <v>0</v>
      </c>
      <c r="L628" s="75">
        <v>4</v>
      </c>
      <c r="M628" s="75">
        <v>0</v>
      </c>
      <c r="N628" s="75">
        <v>0</v>
      </c>
    </row>
    <row r="629" spans="1:14">
      <c r="A629" s="75" t="s">
        <v>653</v>
      </c>
      <c r="B629" s="75" t="s">
        <v>724</v>
      </c>
      <c r="C629" s="76">
        <v>41597</v>
      </c>
      <c r="D629" s="75" t="s">
        <v>216</v>
      </c>
      <c r="E629" s="77" t="s">
        <v>79</v>
      </c>
      <c r="F629" s="75">
        <v>90</v>
      </c>
      <c r="G629" s="75">
        <v>3</v>
      </c>
      <c r="H629" s="75">
        <v>0</v>
      </c>
      <c r="I629" s="75">
        <v>12</v>
      </c>
      <c r="J629" s="75">
        <v>4</v>
      </c>
      <c r="K629" s="75">
        <v>0</v>
      </c>
      <c r="L629" s="75">
        <v>4</v>
      </c>
      <c r="M629" s="75">
        <v>0</v>
      </c>
      <c r="N629" s="75">
        <v>0</v>
      </c>
    </row>
    <row r="630" spans="1:14">
      <c r="A630" s="75" t="s">
        <v>456</v>
      </c>
      <c r="B630" s="75" t="s">
        <v>123</v>
      </c>
      <c r="C630" s="76">
        <v>41601</v>
      </c>
      <c r="D630" s="75" t="s">
        <v>99</v>
      </c>
      <c r="E630" s="77" t="s">
        <v>277</v>
      </c>
      <c r="F630" s="75">
        <v>53</v>
      </c>
      <c r="G630" s="75">
        <v>1</v>
      </c>
      <c r="H630" s="75">
        <v>0</v>
      </c>
      <c r="I630" s="75">
        <v>8</v>
      </c>
      <c r="J630" s="75">
        <v>3</v>
      </c>
      <c r="K630" s="75">
        <v>0</v>
      </c>
      <c r="L630" s="75">
        <v>2</v>
      </c>
      <c r="M630" s="75">
        <v>0</v>
      </c>
      <c r="N630" s="75">
        <v>0</v>
      </c>
    </row>
    <row r="631" spans="1:14">
      <c r="A631" s="75" t="s">
        <v>456</v>
      </c>
      <c r="B631" s="75" t="s">
        <v>123</v>
      </c>
      <c r="C631" s="76">
        <v>41618</v>
      </c>
      <c r="D631" s="75" t="s">
        <v>151</v>
      </c>
      <c r="E631" s="77" t="s">
        <v>82</v>
      </c>
      <c r="F631" s="75">
        <v>90</v>
      </c>
      <c r="G631" s="75">
        <v>1</v>
      </c>
      <c r="H631" s="75">
        <v>0</v>
      </c>
      <c r="I631" s="75">
        <v>8</v>
      </c>
      <c r="J631" s="75">
        <v>5</v>
      </c>
      <c r="K631" s="75">
        <v>0</v>
      </c>
      <c r="L631" s="75">
        <v>2</v>
      </c>
      <c r="M631" s="75">
        <v>0</v>
      </c>
      <c r="N631" s="75">
        <v>0</v>
      </c>
    </row>
    <row r="632" spans="1:14">
      <c r="A632" s="75" t="s">
        <v>456</v>
      </c>
      <c r="B632" s="75" t="s">
        <v>123</v>
      </c>
      <c r="C632" s="76">
        <v>41622</v>
      </c>
      <c r="D632" s="75" t="s">
        <v>99</v>
      </c>
      <c r="E632" s="77" t="s">
        <v>53</v>
      </c>
      <c r="F632" s="75">
        <v>90</v>
      </c>
      <c r="G632" s="75">
        <v>0</v>
      </c>
      <c r="H632" s="75">
        <v>1</v>
      </c>
      <c r="I632" s="75">
        <v>9</v>
      </c>
      <c r="J632" s="75">
        <v>0</v>
      </c>
      <c r="K632" s="75">
        <v>0</v>
      </c>
      <c r="L632" s="75">
        <v>2</v>
      </c>
      <c r="M632" s="75">
        <v>0</v>
      </c>
      <c r="N632" s="75">
        <v>0</v>
      </c>
    </row>
    <row r="633" spans="1:14">
      <c r="A633" s="75" t="s">
        <v>456</v>
      </c>
      <c r="B633" s="75" t="s">
        <v>470</v>
      </c>
      <c r="C633" s="76">
        <v>41630</v>
      </c>
      <c r="D633" s="75" t="s">
        <v>99</v>
      </c>
      <c r="E633" s="77" t="s">
        <v>79</v>
      </c>
      <c r="F633" s="75">
        <v>90</v>
      </c>
      <c r="G633" s="75">
        <v>1</v>
      </c>
      <c r="H633" s="75">
        <v>0</v>
      </c>
      <c r="I633" s="75">
        <v>3</v>
      </c>
      <c r="J633" s="75">
        <v>1</v>
      </c>
      <c r="K633" s="75">
        <v>2</v>
      </c>
      <c r="L633" s="75">
        <v>2</v>
      </c>
      <c r="M633" s="75">
        <v>1</v>
      </c>
      <c r="N633" s="75">
        <v>0</v>
      </c>
    </row>
    <row r="634" spans="1:14">
      <c r="A634" s="75" t="s">
        <v>456</v>
      </c>
      <c r="B634" s="75" t="s">
        <v>470</v>
      </c>
      <c r="C634" s="76">
        <v>41645</v>
      </c>
      <c r="D634" s="75" t="s">
        <v>99</v>
      </c>
      <c r="E634" s="77" t="s">
        <v>59</v>
      </c>
      <c r="F634" s="75">
        <v>90</v>
      </c>
      <c r="G634" s="75">
        <v>2</v>
      </c>
      <c r="H634" s="75">
        <v>0</v>
      </c>
      <c r="I634" s="75">
        <v>7</v>
      </c>
      <c r="J634" s="75">
        <v>3</v>
      </c>
      <c r="K634" s="75">
        <v>2</v>
      </c>
      <c r="L634" s="75">
        <v>2</v>
      </c>
      <c r="M634" s="75">
        <v>1</v>
      </c>
      <c r="N634" s="75">
        <v>0</v>
      </c>
    </row>
    <row r="635" spans="1:14">
      <c r="A635" s="75" t="s">
        <v>456</v>
      </c>
      <c r="B635" s="75" t="s">
        <v>470</v>
      </c>
      <c r="C635" s="76">
        <v>41648</v>
      </c>
      <c r="D635" s="75" t="s">
        <v>193</v>
      </c>
      <c r="E635" s="77" t="s">
        <v>19</v>
      </c>
      <c r="F635" s="75">
        <v>90</v>
      </c>
      <c r="G635" s="75">
        <v>0</v>
      </c>
      <c r="H635" s="75">
        <v>0</v>
      </c>
      <c r="I635" s="75">
        <v>0</v>
      </c>
      <c r="J635" s="75">
        <v>0</v>
      </c>
      <c r="K635" s="75">
        <v>2</v>
      </c>
      <c r="L635" s="75">
        <v>2</v>
      </c>
      <c r="M635" s="75">
        <v>1</v>
      </c>
      <c r="N635" s="75">
        <v>0</v>
      </c>
    </row>
    <row r="636" spans="1:14">
      <c r="A636" s="75" t="s">
        <v>456</v>
      </c>
      <c r="B636" s="75" t="s">
        <v>155</v>
      </c>
      <c r="C636" s="76">
        <v>41651</v>
      </c>
      <c r="D636" s="75" t="s">
        <v>99</v>
      </c>
      <c r="E636" s="77" t="s">
        <v>24</v>
      </c>
      <c r="F636" s="75">
        <v>90</v>
      </c>
      <c r="G636" s="75">
        <v>0</v>
      </c>
      <c r="H636" s="75">
        <v>0</v>
      </c>
      <c r="I636" s="75">
        <v>11</v>
      </c>
      <c r="J636" s="75">
        <v>5</v>
      </c>
      <c r="K636" s="75">
        <v>1</v>
      </c>
      <c r="L636" s="75">
        <v>2</v>
      </c>
      <c r="M636" s="75">
        <v>0</v>
      </c>
      <c r="N636" s="75">
        <v>0</v>
      </c>
    </row>
    <row r="637" spans="1:14">
      <c r="A637" s="75" t="s">
        <v>456</v>
      </c>
      <c r="B637" s="75" t="s">
        <v>155</v>
      </c>
      <c r="C637" s="76">
        <v>41654</v>
      </c>
      <c r="D637" s="75" t="s">
        <v>193</v>
      </c>
      <c r="E637" s="77" t="s">
        <v>82</v>
      </c>
      <c r="F637" s="75">
        <v>62</v>
      </c>
      <c r="G637" s="75">
        <v>1</v>
      </c>
      <c r="H637" s="75">
        <v>0</v>
      </c>
      <c r="I637" s="75">
        <v>0</v>
      </c>
      <c r="J637" s="75">
        <v>0</v>
      </c>
      <c r="K637" s="75">
        <v>1</v>
      </c>
      <c r="L637" s="75">
        <v>2</v>
      </c>
      <c r="M637" s="75">
        <v>0</v>
      </c>
      <c r="N637" s="75">
        <v>0</v>
      </c>
    </row>
    <row r="638" spans="1:14">
      <c r="A638" s="75" t="s">
        <v>456</v>
      </c>
      <c r="B638" s="75" t="s">
        <v>155</v>
      </c>
      <c r="C638" s="76">
        <v>41657</v>
      </c>
      <c r="D638" s="75" t="s">
        <v>99</v>
      </c>
      <c r="E638" s="77" t="s">
        <v>277</v>
      </c>
      <c r="F638" s="75">
        <v>90</v>
      </c>
      <c r="G638" s="75">
        <v>1</v>
      </c>
      <c r="H638" s="75">
        <v>1</v>
      </c>
      <c r="I638" s="75">
        <v>10</v>
      </c>
      <c r="J638" s="75">
        <v>5</v>
      </c>
      <c r="K638" s="75">
        <v>1</v>
      </c>
      <c r="L638" s="75">
        <v>2</v>
      </c>
      <c r="M638" s="75">
        <v>0</v>
      </c>
      <c r="N638" s="75">
        <v>0</v>
      </c>
    </row>
    <row r="639" spans="1:14">
      <c r="A639" s="75" t="s">
        <v>456</v>
      </c>
      <c r="B639" s="75" t="s">
        <v>739</v>
      </c>
      <c r="C639" s="76">
        <v>41660</v>
      </c>
      <c r="D639" s="75" t="s">
        <v>193</v>
      </c>
      <c r="E639" s="77" t="s">
        <v>24</v>
      </c>
      <c r="F639" s="75">
        <v>90</v>
      </c>
      <c r="G639" s="75">
        <v>0</v>
      </c>
      <c r="H639" s="75">
        <v>0</v>
      </c>
      <c r="I639" s="75">
        <v>0</v>
      </c>
      <c r="J639" s="75">
        <v>0</v>
      </c>
      <c r="K639" s="75">
        <v>0</v>
      </c>
      <c r="L639" s="75">
        <v>1</v>
      </c>
      <c r="M639" s="75">
        <v>0</v>
      </c>
      <c r="N639" s="75">
        <v>0</v>
      </c>
    </row>
    <row r="640" spans="1:14">
      <c r="A640" s="75" t="s">
        <v>456</v>
      </c>
      <c r="B640" s="75" t="s">
        <v>739</v>
      </c>
      <c r="C640" s="76">
        <v>41664</v>
      </c>
      <c r="D640" s="75" t="s">
        <v>99</v>
      </c>
      <c r="E640" s="77" t="s">
        <v>19</v>
      </c>
      <c r="F640" s="75">
        <v>90</v>
      </c>
      <c r="G640" s="75">
        <v>1</v>
      </c>
      <c r="H640" s="75">
        <v>0</v>
      </c>
      <c r="I640" s="75">
        <v>7</v>
      </c>
      <c r="J640" s="75">
        <v>3</v>
      </c>
      <c r="K640" s="75">
        <v>0</v>
      </c>
      <c r="L640" s="75">
        <v>1</v>
      </c>
      <c r="M640" s="75">
        <v>0</v>
      </c>
      <c r="N640" s="75">
        <v>0</v>
      </c>
    </row>
    <row r="641" spans="1:14">
      <c r="A641" s="75" t="s">
        <v>456</v>
      </c>
      <c r="B641" s="75" t="s">
        <v>739</v>
      </c>
      <c r="C641" s="76">
        <v>41667</v>
      </c>
      <c r="D641" s="75" t="s">
        <v>193</v>
      </c>
      <c r="E641" s="77" t="s">
        <v>31</v>
      </c>
      <c r="F641" s="75">
        <v>90</v>
      </c>
      <c r="G641" s="75">
        <v>0</v>
      </c>
      <c r="H641" s="75">
        <v>0</v>
      </c>
      <c r="I641" s="75">
        <v>0</v>
      </c>
      <c r="J641" s="75">
        <v>0</v>
      </c>
      <c r="K641" s="75">
        <v>0</v>
      </c>
      <c r="L641" s="75">
        <v>1</v>
      </c>
      <c r="M641" s="75">
        <v>0</v>
      </c>
      <c r="N641" s="75">
        <v>0</v>
      </c>
    </row>
    <row r="642" spans="1:14">
      <c r="A642" s="75" t="s">
        <v>456</v>
      </c>
      <c r="B642" s="75" t="s">
        <v>148</v>
      </c>
      <c r="C642" s="76">
        <v>41672</v>
      </c>
      <c r="D642" s="75" t="s">
        <v>99</v>
      </c>
      <c r="E642" s="77" t="s">
        <v>22</v>
      </c>
      <c r="F642" s="75">
        <v>90</v>
      </c>
      <c r="G642" s="75">
        <v>0</v>
      </c>
      <c r="H642" s="75">
        <v>1</v>
      </c>
      <c r="I642" s="75">
        <v>3</v>
      </c>
      <c r="J642" s="75">
        <v>0</v>
      </c>
      <c r="K642" s="75">
        <v>1</v>
      </c>
      <c r="L642" s="75">
        <v>1</v>
      </c>
      <c r="M642" s="75">
        <v>0</v>
      </c>
      <c r="N642" s="75">
        <v>0</v>
      </c>
    </row>
    <row r="643" spans="1:14">
      <c r="A643" s="75" t="s">
        <v>456</v>
      </c>
      <c r="B643" s="75" t="s">
        <v>148</v>
      </c>
      <c r="C643" s="76">
        <v>41675</v>
      </c>
      <c r="D643" s="75" t="s">
        <v>193</v>
      </c>
      <c r="E643" s="77" t="s">
        <v>59</v>
      </c>
      <c r="F643" s="75">
        <v>90</v>
      </c>
      <c r="G643" s="75">
        <v>0</v>
      </c>
      <c r="H643" s="75">
        <v>0</v>
      </c>
      <c r="I643" s="75">
        <v>0</v>
      </c>
      <c r="J643" s="75">
        <v>0</v>
      </c>
      <c r="K643" s="75">
        <v>1</v>
      </c>
      <c r="L643" s="75">
        <v>1</v>
      </c>
      <c r="M643" s="75">
        <v>0</v>
      </c>
      <c r="N643" s="75">
        <v>0</v>
      </c>
    </row>
    <row r="644" spans="1:14">
      <c r="A644" s="75" t="s">
        <v>456</v>
      </c>
      <c r="B644" s="75" t="s">
        <v>148</v>
      </c>
      <c r="C644" s="76">
        <v>41681</v>
      </c>
      <c r="D644" s="75" t="s">
        <v>193</v>
      </c>
      <c r="E644" s="77" t="s">
        <v>82</v>
      </c>
      <c r="F644" s="75">
        <v>76</v>
      </c>
      <c r="G644" s="75">
        <v>2</v>
      </c>
      <c r="H644" s="75">
        <v>0</v>
      </c>
      <c r="I644" s="75">
        <v>0</v>
      </c>
      <c r="J644" s="75">
        <v>0</v>
      </c>
      <c r="K644" s="75">
        <v>1</v>
      </c>
      <c r="L644" s="75">
        <v>1</v>
      </c>
      <c r="M644" s="75">
        <v>0</v>
      </c>
      <c r="N644" s="75">
        <v>0</v>
      </c>
    </row>
    <row r="645" spans="1:14">
      <c r="A645" s="75" t="s">
        <v>456</v>
      </c>
      <c r="B645" s="75" t="s">
        <v>753</v>
      </c>
      <c r="C645" s="76">
        <v>41696</v>
      </c>
      <c r="D645" s="75" t="s">
        <v>151</v>
      </c>
      <c r="E645" s="77" t="s">
        <v>750</v>
      </c>
      <c r="F645" s="75">
        <v>90</v>
      </c>
      <c r="G645" s="75">
        <v>2</v>
      </c>
      <c r="H645" s="75">
        <v>1</v>
      </c>
      <c r="I645" s="75">
        <v>10</v>
      </c>
      <c r="J645" s="75">
        <v>7</v>
      </c>
      <c r="K645" s="75">
        <v>2</v>
      </c>
      <c r="L645" s="75">
        <v>3</v>
      </c>
      <c r="M645" s="75">
        <v>1</v>
      </c>
      <c r="N645" s="75">
        <v>0</v>
      </c>
    </row>
    <row r="646" spans="1:14">
      <c r="A646" s="75" t="s">
        <v>456</v>
      </c>
      <c r="B646" s="75" t="s">
        <v>753</v>
      </c>
      <c r="C646" s="76">
        <v>41700</v>
      </c>
      <c r="D646" s="75" t="s">
        <v>99</v>
      </c>
      <c r="E646" s="77" t="s">
        <v>53</v>
      </c>
      <c r="F646" s="75">
        <v>90</v>
      </c>
      <c r="G646" s="75">
        <v>1</v>
      </c>
      <c r="H646" s="75">
        <v>0</v>
      </c>
      <c r="I646" s="75">
        <v>7</v>
      </c>
      <c r="J646" s="75">
        <v>3</v>
      </c>
      <c r="K646" s="75">
        <v>2</v>
      </c>
      <c r="L646" s="75">
        <v>3</v>
      </c>
      <c r="M646" s="75">
        <v>1</v>
      </c>
      <c r="N646" s="75">
        <v>0</v>
      </c>
    </row>
    <row r="647" spans="1:14">
      <c r="A647" s="75" t="s">
        <v>653</v>
      </c>
      <c r="B647" s="75" t="s">
        <v>753</v>
      </c>
      <c r="C647" s="76">
        <v>41703</v>
      </c>
      <c r="D647" s="75" t="s">
        <v>78</v>
      </c>
      <c r="E647" s="77" t="s">
        <v>175</v>
      </c>
      <c r="F647" s="75">
        <v>86</v>
      </c>
      <c r="G647" s="75">
        <v>2</v>
      </c>
      <c r="H647" s="75">
        <v>0</v>
      </c>
      <c r="I647" s="75">
        <v>6</v>
      </c>
      <c r="J647" s="75">
        <v>5</v>
      </c>
      <c r="K647" s="75">
        <v>2</v>
      </c>
      <c r="L647" s="75">
        <v>3</v>
      </c>
      <c r="M647" s="75">
        <v>1</v>
      </c>
      <c r="N647" s="75">
        <v>0</v>
      </c>
    </row>
    <row r="648" spans="1:14">
      <c r="A648" s="75" t="s">
        <v>456</v>
      </c>
      <c r="B648" s="75" t="s">
        <v>120</v>
      </c>
      <c r="C648" s="76">
        <v>41707</v>
      </c>
      <c r="D648" s="75" t="s">
        <v>99</v>
      </c>
      <c r="E648" s="77" t="s">
        <v>59</v>
      </c>
      <c r="F648" s="75">
        <v>90</v>
      </c>
      <c r="G648" s="75">
        <v>1</v>
      </c>
      <c r="H648" s="75">
        <v>1</v>
      </c>
      <c r="I648" s="75">
        <v>5</v>
      </c>
      <c r="J648" s="75">
        <v>2</v>
      </c>
      <c r="K648" s="75">
        <v>1</v>
      </c>
      <c r="L648" s="75">
        <v>2</v>
      </c>
      <c r="M648" s="75">
        <v>0</v>
      </c>
      <c r="N648" s="75">
        <v>0</v>
      </c>
    </row>
    <row r="649" spans="1:14">
      <c r="A649" s="75" t="s">
        <v>456</v>
      </c>
      <c r="B649" s="75" t="s">
        <v>120</v>
      </c>
      <c r="C649" s="76">
        <v>41713</v>
      </c>
      <c r="D649" s="75" t="s">
        <v>99</v>
      </c>
      <c r="E649" s="77" t="s">
        <v>24</v>
      </c>
      <c r="F649" s="75">
        <v>90</v>
      </c>
      <c r="G649" s="75">
        <v>1</v>
      </c>
      <c r="H649" s="75">
        <v>0</v>
      </c>
      <c r="I649" s="75">
        <v>10</v>
      </c>
      <c r="J649" s="75">
        <v>6</v>
      </c>
      <c r="K649" s="75">
        <v>1</v>
      </c>
      <c r="L649" s="75">
        <v>2</v>
      </c>
      <c r="M649" s="75">
        <v>0</v>
      </c>
      <c r="N649" s="75">
        <v>0</v>
      </c>
    </row>
    <row r="650" spans="1:14">
      <c r="A650" s="75" t="s">
        <v>456</v>
      </c>
      <c r="B650" s="75" t="s">
        <v>120</v>
      </c>
      <c r="C650" s="76">
        <v>41716</v>
      </c>
      <c r="D650" s="75" t="s">
        <v>151</v>
      </c>
      <c r="E650" s="77" t="s">
        <v>26</v>
      </c>
      <c r="F650" s="75">
        <v>90</v>
      </c>
      <c r="G650" s="75">
        <v>2</v>
      </c>
      <c r="H650" s="75">
        <v>0</v>
      </c>
      <c r="I650" s="75">
        <v>6</v>
      </c>
      <c r="J650" s="75">
        <v>3</v>
      </c>
      <c r="K650" s="75">
        <v>1</v>
      </c>
      <c r="L650" s="75">
        <v>2</v>
      </c>
      <c r="M650" s="75">
        <v>0</v>
      </c>
      <c r="N650" s="75">
        <v>0</v>
      </c>
    </row>
    <row r="651" spans="1:14">
      <c r="A651" s="75" t="s">
        <v>456</v>
      </c>
      <c r="B651" s="75" t="s">
        <v>674</v>
      </c>
      <c r="C651" s="76">
        <v>41721</v>
      </c>
      <c r="D651" s="75" t="s">
        <v>99</v>
      </c>
      <c r="E651" s="77" t="s">
        <v>531</v>
      </c>
      <c r="F651" s="75">
        <v>90</v>
      </c>
      <c r="G651" s="75">
        <v>1</v>
      </c>
      <c r="H651" s="75">
        <v>0</v>
      </c>
      <c r="I651" s="75">
        <v>3</v>
      </c>
      <c r="J651" s="75">
        <v>2</v>
      </c>
      <c r="K651" s="75">
        <v>2</v>
      </c>
      <c r="L651" s="75">
        <v>0</v>
      </c>
      <c r="M651" s="75">
        <v>0</v>
      </c>
      <c r="N651" s="75">
        <v>0</v>
      </c>
    </row>
    <row r="652" spans="1:14">
      <c r="A652" s="75" t="s">
        <v>456</v>
      </c>
      <c r="B652" s="75" t="s">
        <v>674</v>
      </c>
      <c r="C652" s="76">
        <v>41724</v>
      </c>
      <c r="D652" s="75" t="s">
        <v>99</v>
      </c>
      <c r="E652" s="77" t="s">
        <v>85</v>
      </c>
      <c r="F652" s="75">
        <v>90</v>
      </c>
      <c r="G652" s="75">
        <v>1</v>
      </c>
      <c r="H652" s="75">
        <v>0</v>
      </c>
      <c r="I652" s="75">
        <v>8</v>
      </c>
      <c r="J652" s="75">
        <v>5</v>
      </c>
      <c r="K652" s="75">
        <v>2</v>
      </c>
      <c r="L652" s="75">
        <v>0</v>
      </c>
      <c r="M652" s="75">
        <v>0</v>
      </c>
      <c r="N652" s="75">
        <v>0</v>
      </c>
    </row>
    <row r="653" spans="1:14">
      <c r="A653" s="75" t="s">
        <v>456</v>
      </c>
      <c r="B653" s="75" t="s">
        <v>674</v>
      </c>
      <c r="C653" s="76">
        <v>41727</v>
      </c>
      <c r="D653" s="75" t="s">
        <v>99</v>
      </c>
      <c r="E653" s="77" t="s">
        <v>35</v>
      </c>
      <c r="F653" s="75">
        <v>90</v>
      </c>
      <c r="G653" s="75">
        <v>1</v>
      </c>
      <c r="H653" s="75">
        <v>1</v>
      </c>
      <c r="I653" s="75">
        <v>5</v>
      </c>
      <c r="J653" s="75">
        <v>1</v>
      </c>
      <c r="K653" s="75">
        <v>2</v>
      </c>
      <c r="L653" s="75">
        <v>0</v>
      </c>
      <c r="M653" s="75">
        <v>0</v>
      </c>
      <c r="N653" s="75">
        <v>0</v>
      </c>
    </row>
    <row r="654" spans="1:14">
      <c r="A654" s="75" t="s">
        <v>456</v>
      </c>
      <c r="B654" s="75" t="s">
        <v>145</v>
      </c>
      <c r="C654" s="76">
        <v>41731</v>
      </c>
      <c r="D654" s="75" t="s">
        <v>151</v>
      </c>
      <c r="E654" s="77" t="s">
        <v>59</v>
      </c>
      <c r="F654" s="75">
        <v>79</v>
      </c>
      <c r="G654" s="75">
        <v>1</v>
      </c>
      <c r="H654" s="75">
        <v>0</v>
      </c>
      <c r="I654" s="75">
        <v>4</v>
      </c>
      <c r="J654" s="75">
        <v>3</v>
      </c>
      <c r="K654" s="75">
        <v>1</v>
      </c>
      <c r="L654" s="75">
        <v>0</v>
      </c>
      <c r="M654" s="75">
        <v>1</v>
      </c>
      <c r="N654" s="75">
        <v>0</v>
      </c>
    </row>
    <row r="655" spans="1:14">
      <c r="A655" s="75" t="s">
        <v>456</v>
      </c>
      <c r="B655" s="75" t="s">
        <v>145</v>
      </c>
      <c r="C655" s="76">
        <v>41737</v>
      </c>
      <c r="D655" s="75" t="s">
        <v>151</v>
      </c>
      <c r="E655" s="77" t="s">
        <v>19</v>
      </c>
      <c r="F655" s="75">
        <v>0</v>
      </c>
      <c r="G655" s="75"/>
      <c r="H655" s="75"/>
      <c r="I655" s="75"/>
      <c r="J655" s="75"/>
      <c r="K655" s="75">
        <v>1</v>
      </c>
      <c r="L655" s="75">
        <v>0</v>
      </c>
      <c r="M655" s="75">
        <v>1</v>
      </c>
      <c r="N655" s="75">
        <v>0</v>
      </c>
    </row>
    <row r="656" spans="1:14">
      <c r="A656" s="75" t="s">
        <v>456</v>
      </c>
      <c r="B656" s="75" t="s">
        <v>145</v>
      </c>
      <c r="C656" s="76">
        <v>41752</v>
      </c>
      <c r="D656" s="75" t="s">
        <v>151</v>
      </c>
      <c r="E656" s="77" t="s">
        <v>31</v>
      </c>
      <c r="F656" s="75">
        <v>72</v>
      </c>
      <c r="G656" s="75">
        <v>0</v>
      </c>
      <c r="H656" s="75">
        <v>0</v>
      </c>
      <c r="I656" s="75">
        <v>5</v>
      </c>
      <c r="J656" s="75">
        <v>3</v>
      </c>
      <c r="K656" s="75">
        <v>1</v>
      </c>
      <c r="L656" s="75">
        <v>0</v>
      </c>
      <c r="M656" s="75">
        <v>1</v>
      </c>
      <c r="N656" s="75">
        <v>0</v>
      </c>
    </row>
    <row r="657" spans="1:14">
      <c r="A657" s="75" t="s">
        <v>456</v>
      </c>
      <c r="B657" s="75" t="s">
        <v>752</v>
      </c>
      <c r="C657" s="76">
        <v>41755</v>
      </c>
      <c r="D657" s="75" t="s">
        <v>99</v>
      </c>
      <c r="E657" s="77" t="s">
        <v>51</v>
      </c>
      <c r="F657" s="75">
        <v>61</v>
      </c>
      <c r="G657" s="75">
        <v>2</v>
      </c>
      <c r="H657" s="75">
        <v>0</v>
      </c>
      <c r="I657" s="75">
        <v>3</v>
      </c>
      <c r="J657" s="75">
        <v>2</v>
      </c>
      <c r="K657" s="75">
        <v>1</v>
      </c>
      <c r="L657" s="75">
        <v>2</v>
      </c>
      <c r="M657" s="75">
        <v>1</v>
      </c>
      <c r="N657" s="75">
        <v>0</v>
      </c>
    </row>
    <row r="658" spans="1:14">
      <c r="A658" s="75" t="s">
        <v>456</v>
      </c>
      <c r="B658" s="75" t="s">
        <v>752</v>
      </c>
      <c r="C658" s="76">
        <v>41758</v>
      </c>
      <c r="D658" s="75" t="s">
        <v>151</v>
      </c>
      <c r="E658" s="77" t="s">
        <v>95</v>
      </c>
      <c r="F658" s="75">
        <v>90</v>
      </c>
      <c r="G658" s="75">
        <v>2</v>
      </c>
      <c r="H658" s="75">
        <v>0</v>
      </c>
      <c r="I658" s="75">
        <v>7</v>
      </c>
      <c r="J658" s="75">
        <v>2</v>
      </c>
      <c r="K658" s="75">
        <v>1</v>
      </c>
      <c r="L658" s="75">
        <v>2</v>
      </c>
      <c r="M658" s="75">
        <v>1</v>
      </c>
      <c r="N658" s="75">
        <v>0</v>
      </c>
    </row>
    <row r="659" spans="1:14">
      <c r="A659" s="75" t="s">
        <v>456</v>
      </c>
      <c r="B659" s="75" t="s">
        <v>752</v>
      </c>
      <c r="C659" s="76">
        <v>41763</v>
      </c>
      <c r="D659" s="75" t="s">
        <v>99</v>
      </c>
      <c r="E659" s="77" t="s">
        <v>53</v>
      </c>
      <c r="F659" s="75">
        <v>90</v>
      </c>
      <c r="G659" s="75">
        <v>1</v>
      </c>
      <c r="H659" s="75">
        <v>1</v>
      </c>
      <c r="I659" s="75">
        <v>14</v>
      </c>
      <c r="J659" s="75">
        <v>8</v>
      </c>
      <c r="K659" s="75">
        <v>1</v>
      </c>
      <c r="L659" s="75">
        <v>2</v>
      </c>
      <c r="M659" s="75">
        <v>1</v>
      </c>
      <c r="N659" s="75">
        <v>0</v>
      </c>
    </row>
    <row r="660" spans="1:14">
      <c r="A660" s="75" t="s">
        <v>456</v>
      </c>
      <c r="B660" s="75" t="s">
        <v>105</v>
      </c>
      <c r="C660" s="76">
        <v>41766</v>
      </c>
      <c r="D660" s="75" t="s">
        <v>99</v>
      </c>
      <c r="E660" s="77" t="s">
        <v>22</v>
      </c>
      <c r="F660" s="75">
        <v>8</v>
      </c>
      <c r="G660" s="75">
        <v>0</v>
      </c>
      <c r="H660" s="75">
        <v>0</v>
      </c>
      <c r="I660" s="75">
        <v>0</v>
      </c>
      <c r="J660" s="75">
        <v>0</v>
      </c>
      <c r="K660" s="75">
        <v>1</v>
      </c>
      <c r="L660" s="75">
        <v>0</v>
      </c>
      <c r="M660" s="75">
        <v>0</v>
      </c>
      <c r="N660" s="75">
        <v>0</v>
      </c>
    </row>
    <row r="661" spans="1:14">
      <c r="A661" s="75" t="s">
        <v>456</v>
      </c>
      <c r="B661" s="75" t="s">
        <v>105</v>
      </c>
      <c r="C661" s="76">
        <v>41776</v>
      </c>
      <c r="D661" s="75" t="s">
        <v>99</v>
      </c>
      <c r="E661" s="77" t="s">
        <v>26</v>
      </c>
      <c r="F661" s="75">
        <v>90</v>
      </c>
      <c r="G661" s="75">
        <v>0</v>
      </c>
      <c r="H661" s="75">
        <v>0</v>
      </c>
      <c r="I661" s="75">
        <v>0</v>
      </c>
      <c r="J661" s="75">
        <v>0</v>
      </c>
      <c r="K661" s="75">
        <v>1</v>
      </c>
      <c r="L661" s="75">
        <v>0</v>
      </c>
      <c r="M661" s="75">
        <v>0</v>
      </c>
      <c r="N661" s="75">
        <v>0</v>
      </c>
    </row>
    <row r="662" spans="1:14">
      <c r="A662" s="75" t="s">
        <v>456</v>
      </c>
      <c r="B662" s="75" t="s">
        <v>105</v>
      </c>
      <c r="C662" s="76">
        <v>41783</v>
      </c>
      <c r="D662" s="75" t="s">
        <v>151</v>
      </c>
      <c r="E662" s="77" t="s">
        <v>103</v>
      </c>
      <c r="F662" s="75">
        <v>90</v>
      </c>
      <c r="G662" s="75">
        <v>1</v>
      </c>
      <c r="H662" s="75">
        <v>1</v>
      </c>
      <c r="I662" s="75">
        <v>9</v>
      </c>
      <c r="J662" s="75">
        <v>3</v>
      </c>
      <c r="K662" s="75">
        <v>1</v>
      </c>
      <c r="L662" s="75">
        <v>0</v>
      </c>
      <c r="M662" s="75">
        <v>0</v>
      </c>
      <c r="N662" s="75">
        <v>0</v>
      </c>
    </row>
    <row r="663" spans="1:14">
      <c r="A663" s="75" t="s">
        <v>653</v>
      </c>
      <c r="B663" s="75" t="s">
        <v>233</v>
      </c>
      <c r="C663" s="76">
        <v>41800</v>
      </c>
      <c r="D663" s="75" t="s">
        <v>78</v>
      </c>
      <c r="E663" s="77" t="s">
        <v>191</v>
      </c>
      <c r="F663" s="75">
        <v>65</v>
      </c>
      <c r="G663" s="75">
        <v>0</v>
      </c>
      <c r="H663" s="75">
        <v>0</v>
      </c>
      <c r="I663" s="75">
        <v>6</v>
      </c>
      <c r="J663" s="75">
        <v>4</v>
      </c>
      <c r="K663" s="75">
        <v>2</v>
      </c>
      <c r="L663" s="75">
        <v>4</v>
      </c>
      <c r="M663" s="75">
        <v>0</v>
      </c>
      <c r="N663" s="75">
        <v>0</v>
      </c>
    </row>
    <row r="664" spans="1:14">
      <c r="A664" s="81" t="s">
        <v>653</v>
      </c>
      <c r="B664" s="75" t="s">
        <v>233</v>
      </c>
      <c r="C664" s="82">
        <v>41806</v>
      </c>
      <c r="D664" s="81" t="s">
        <v>89</v>
      </c>
      <c r="E664" s="77" t="s">
        <v>64</v>
      </c>
      <c r="F664" s="81">
        <v>90</v>
      </c>
      <c r="G664" s="81">
        <v>0</v>
      </c>
      <c r="H664" s="81">
        <v>0</v>
      </c>
      <c r="I664" s="81">
        <v>7</v>
      </c>
      <c r="J664" s="81">
        <v>5</v>
      </c>
      <c r="K664" s="75">
        <v>2</v>
      </c>
      <c r="L664" s="75">
        <v>4</v>
      </c>
      <c r="M664" s="75">
        <v>0</v>
      </c>
      <c r="N664" s="75">
        <v>0</v>
      </c>
    </row>
    <row r="665" spans="1:14">
      <c r="A665" s="81" t="s">
        <v>653</v>
      </c>
      <c r="B665" s="75" t="s">
        <v>233</v>
      </c>
      <c r="C665" s="82">
        <v>41812</v>
      </c>
      <c r="D665" s="81" t="s">
        <v>89</v>
      </c>
      <c r="E665" s="77" t="s">
        <v>63</v>
      </c>
      <c r="F665" s="81">
        <v>90</v>
      </c>
      <c r="G665" s="81">
        <v>0</v>
      </c>
      <c r="H665" s="81">
        <v>1</v>
      </c>
      <c r="I665" s="81">
        <v>7</v>
      </c>
      <c r="J665" s="81">
        <v>2</v>
      </c>
      <c r="K665" s="75">
        <v>2</v>
      </c>
      <c r="L665" s="75">
        <v>4</v>
      </c>
      <c r="M665" s="75">
        <v>0</v>
      </c>
      <c r="N665" s="75">
        <v>0</v>
      </c>
    </row>
    <row r="666" spans="1:14">
      <c r="A666" s="81" t="s">
        <v>653</v>
      </c>
      <c r="B666" s="75" t="s">
        <v>459</v>
      </c>
      <c r="C666" s="82">
        <v>41816</v>
      </c>
      <c r="D666" s="81" t="s">
        <v>89</v>
      </c>
      <c r="E666" s="77" t="s">
        <v>525</v>
      </c>
      <c r="F666" s="81">
        <v>90</v>
      </c>
      <c r="G666" s="81">
        <v>1</v>
      </c>
      <c r="H666" s="81">
        <v>0</v>
      </c>
      <c r="I666" s="81">
        <v>9</v>
      </c>
      <c r="J666" s="81">
        <v>7</v>
      </c>
      <c r="K666" s="75">
        <v>0</v>
      </c>
      <c r="L666" s="75">
        <v>4</v>
      </c>
      <c r="M666" s="75">
        <v>1</v>
      </c>
      <c r="N666" s="75">
        <v>0</v>
      </c>
    </row>
    <row r="667" spans="1:14">
      <c r="A667" s="81" t="s">
        <v>456</v>
      </c>
      <c r="B667" s="75" t="s">
        <v>459</v>
      </c>
      <c r="C667" s="82">
        <v>41846</v>
      </c>
      <c r="D667" s="81" t="s">
        <v>754</v>
      </c>
      <c r="F667" s="81">
        <v>0</v>
      </c>
      <c r="G667" s="81"/>
      <c r="H667" s="81"/>
      <c r="I667" s="81"/>
      <c r="J667" s="81"/>
      <c r="K667" s="75">
        <v>0</v>
      </c>
      <c r="L667" s="75">
        <v>4</v>
      </c>
      <c r="M667" s="75">
        <v>1</v>
      </c>
      <c r="N667" s="75">
        <v>0</v>
      </c>
    </row>
    <row r="668" spans="1:14">
      <c r="A668" s="81" t="s">
        <v>456</v>
      </c>
      <c r="B668" s="75" t="s">
        <v>459</v>
      </c>
      <c r="C668" s="82">
        <v>41849</v>
      </c>
      <c r="D668" s="81" t="s">
        <v>754</v>
      </c>
      <c r="F668" s="81">
        <v>0</v>
      </c>
      <c r="G668" s="81"/>
      <c r="H668" s="81"/>
      <c r="I668" s="81"/>
      <c r="J668" s="81"/>
      <c r="K668" s="75">
        <v>0</v>
      </c>
      <c r="L668" s="75">
        <v>4</v>
      </c>
      <c r="M668" s="75">
        <v>1</v>
      </c>
      <c r="N668" s="75">
        <v>0</v>
      </c>
    </row>
    <row r="669" spans="1:14">
      <c r="A669" s="81" t="s">
        <v>456</v>
      </c>
      <c r="B669" s="75" t="s">
        <v>143</v>
      </c>
      <c r="C669" s="82">
        <v>41853</v>
      </c>
      <c r="D669" s="81" t="s">
        <v>754</v>
      </c>
      <c r="F669" s="81">
        <v>17</v>
      </c>
      <c r="G669" s="81">
        <v>0</v>
      </c>
      <c r="H669" s="81">
        <v>0</v>
      </c>
      <c r="I669" s="81">
        <v>0</v>
      </c>
      <c r="J669" s="81">
        <v>0</v>
      </c>
      <c r="K669" s="75">
        <v>2</v>
      </c>
      <c r="L669" s="75">
        <v>4</v>
      </c>
      <c r="M669" s="75">
        <v>0</v>
      </c>
      <c r="N669" s="75">
        <v>0</v>
      </c>
    </row>
    <row r="670" spans="1:14">
      <c r="A670" s="81" t="s">
        <v>456</v>
      </c>
      <c r="B670" s="75" t="s">
        <v>143</v>
      </c>
      <c r="C670" s="82">
        <v>41863</v>
      </c>
      <c r="D670" s="81" t="s">
        <v>208</v>
      </c>
      <c r="F670" s="81">
        <v>90</v>
      </c>
      <c r="G670" s="81">
        <v>2</v>
      </c>
      <c r="H670" s="81">
        <v>0</v>
      </c>
      <c r="I670" s="81">
        <v>2</v>
      </c>
      <c r="J670" s="81">
        <v>2</v>
      </c>
      <c r="K670" s="75">
        <v>2</v>
      </c>
      <c r="L670" s="75">
        <v>4</v>
      </c>
      <c r="M670" s="75">
        <v>0</v>
      </c>
      <c r="N670" s="75">
        <v>0</v>
      </c>
    </row>
    <row r="671" spans="1:14">
      <c r="A671" s="81" t="s">
        <v>456</v>
      </c>
      <c r="B671" s="75" t="s">
        <v>143</v>
      </c>
      <c r="C671" s="82">
        <v>41870</v>
      </c>
      <c r="D671" s="81" t="s">
        <v>736</v>
      </c>
      <c r="F671" s="81">
        <v>45</v>
      </c>
      <c r="G671" s="81">
        <v>0</v>
      </c>
      <c r="H671" s="81">
        <v>0</v>
      </c>
      <c r="I671" s="81">
        <v>1</v>
      </c>
      <c r="J671" s="81">
        <v>0</v>
      </c>
      <c r="K671" s="75">
        <v>2</v>
      </c>
      <c r="L671" s="75">
        <v>4</v>
      </c>
      <c r="M671" s="75">
        <v>0</v>
      </c>
      <c r="N671" s="75">
        <v>0</v>
      </c>
    </row>
    <row r="672" spans="1:14">
      <c r="A672" s="81" t="s">
        <v>456</v>
      </c>
      <c r="B672" s="75" t="s">
        <v>461</v>
      </c>
      <c r="C672" s="82">
        <v>41873</v>
      </c>
      <c r="D672" s="81" t="s">
        <v>736</v>
      </c>
      <c r="F672" s="81">
        <v>45</v>
      </c>
      <c r="G672" s="81">
        <v>0</v>
      </c>
      <c r="H672" s="81">
        <v>0</v>
      </c>
      <c r="I672" s="81">
        <v>3</v>
      </c>
      <c r="J672" s="81">
        <v>1</v>
      </c>
      <c r="K672" s="75">
        <v>1</v>
      </c>
      <c r="L672" s="75">
        <v>3</v>
      </c>
      <c r="M672" s="75">
        <v>0</v>
      </c>
      <c r="N672" s="75">
        <v>0</v>
      </c>
    </row>
    <row r="673" spans="1:14">
      <c r="A673" s="81" t="s">
        <v>456</v>
      </c>
      <c r="B673" s="75" t="s">
        <v>461</v>
      </c>
      <c r="C673" s="82">
        <v>41876</v>
      </c>
      <c r="D673" s="81" t="s">
        <v>99</v>
      </c>
      <c r="F673" s="81">
        <v>90</v>
      </c>
      <c r="G673" s="81">
        <v>1</v>
      </c>
      <c r="H673" s="81">
        <v>0</v>
      </c>
      <c r="I673" s="81">
        <v>3</v>
      </c>
      <c r="J673" s="81">
        <v>2</v>
      </c>
      <c r="K673" s="75">
        <v>1</v>
      </c>
      <c r="L673" s="75">
        <v>3</v>
      </c>
      <c r="M673" s="75">
        <v>0</v>
      </c>
      <c r="N673" s="75">
        <v>0</v>
      </c>
    </row>
    <row r="674" spans="1:14">
      <c r="A674" s="81" t="s">
        <v>456</v>
      </c>
      <c r="B674" s="75" t="s">
        <v>461</v>
      </c>
      <c r="C674" s="82">
        <v>41895</v>
      </c>
      <c r="D674" s="81" t="s">
        <v>99</v>
      </c>
      <c r="F674" s="81">
        <v>90</v>
      </c>
      <c r="G674" s="81">
        <v>1</v>
      </c>
      <c r="H674" s="81">
        <v>0</v>
      </c>
      <c r="I674" s="81">
        <v>5</v>
      </c>
      <c r="J674" s="81">
        <v>1</v>
      </c>
      <c r="K674" s="75">
        <v>1</v>
      </c>
      <c r="L674" s="75">
        <v>3</v>
      </c>
      <c r="M674" s="75">
        <v>0</v>
      </c>
      <c r="N674" s="75">
        <v>0</v>
      </c>
    </row>
    <row r="675" spans="1:14">
      <c r="A675" s="81" t="s">
        <v>456</v>
      </c>
      <c r="B675" s="75" t="s">
        <v>251</v>
      </c>
      <c r="C675" s="82">
        <v>41898</v>
      </c>
      <c r="D675" s="81" t="s">
        <v>151</v>
      </c>
      <c r="F675" s="81">
        <v>90</v>
      </c>
      <c r="G675" s="81">
        <v>1</v>
      </c>
      <c r="H675" s="81">
        <v>1</v>
      </c>
      <c r="I675" s="81">
        <v>8</v>
      </c>
      <c r="J675" s="81">
        <v>1</v>
      </c>
      <c r="K675" s="75">
        <v>2</v>
      </c>
      <c r="L675" s="75">
        <v>1</v>
      </c>
      <c r="M675" s="75">
        <v>0</v>
      </c>
      <c r="N675" s="75">
        <v>0</v>
      </c>
    </row>
    <row r="676" spans="1:14">
      <c r="A676" s="81" t="s">
        <v>456</v>
      </c>
      <c r="B676" s="75" t="s">
        <v>251</v>
      </c>
      <c r="C676" s="82">
        <v>41902</v>
      </c>
      <c r="D676" s="81" t="s">
        <v>99</v>
      </c>
      <c r="F676" s="81">
        <v>90</v>
      </c>
      <c r="G676" s="81">
        <v>3</v>
      </c>
      <c r="H676" s="81">
        <v>0</v>
      </c>
      <c r="I676" s="81">
        <v>8</v>
      </c>
      <c r="J676" s="81">
        <v>5</v>
      </c>
      <c r="K676" s="75">
        <v>2</v>
      </c>
      <c r="L676" s="75">
        <v>1</v>
      </c>
      <c r="M676" s="75">
        <v>0</v>
      </c>
      <c r="N676" s="75">
        <v>0</v>
      </c>
    </row>
    <row r="677" spans="1:14">
      <c r="A677" s="81" t="s">
        <v>456</v>
      </c>
      <c r="B677" s="75" t="s">
        <v>251</v>
      </c>
      <c r="C677" s="82">
        <v>41905</v>
      </c>
      <c r="D677" s="81" t="s">
        <v>99</v>
      </c>
      <c r="F677" s="81">
        <v>90</v>
      </c>
      <c r="G677" s="81">
        <v>4</v>
      </c>
      <c r="H677" s="81">
        <v>0</v>
      </c>
      <c r="I677" s="81">
        <v>11</v>
      </c>
      <c r="J677" s="81">
        <v>9</v>
      </c>
      <c r="K677" s="75">
        <v>2</v>
      </c>
      <c r="L677" s="75">
        <v>1</v>
      </c>
      <c r="M677" s="75">
        <v>0</v>
      </c>
      <c r="N677" s="75">
        <v>0</v>
      </c>
    </row>
    <row r="678" spans="1:14">
      <c r="A678" s="81" t="s">
        <v>456</v>
      </c>
      <c r="B678" s="75" t="s">
        <v>111</v>
      </c>
      <c r="C678" s="82">
        <v>41909</v>
      </c>
      <c r="D678" s="81" t="s">
        <v>99</v>
      </c>
      <c r="F678" s="81">
        <v>90</v>
      </c>
      <c r="G678" s="81">
        <v>1</v>
      </c>
      <c r="H678" s="81">
        <v>0</v>
      </c>
      <c r="I678" s="81">
        <v>4</v>
      </c>
      <c r="J678" s="81">
        <v>1</v>
      </c>
      <c r="K678" s="75">
        <v>0</v>
      </c>
      <c r="L678" s="75">
        <v>0</v>
      </c>
      <c r="M678" s="75">
        <v>0</v>
      </c>
      <c r="N678" s="75">
        <v>0</v>
      </c>
    </row>
    <row r="679" spans="1:14">
      <c r="A679" s="81" t="s">
        <v>456</v>
      </c>
      <c r="B679" s="75" t="s">
        <v>111</v>
      </c>
      <c r="C679" s="82">
        <v>41913</v>
      </c>
      <c r="D679" s="81" t="s">
        <v>151</v>
      </c>
      <c r="F679" s="81">
        <v>90</v>
      </c>
      <c r="G679" s="81">
        <v>1</v>
      </c>
      <c r="H679" s="81">
        <v>0</v>
      </c>
      <c r="I679" s="81">
        <v>6</v>
      </c>
      <c r="J679" s="81">
        <v>4</v>
      </c>
      <c r="K679" s="75">
        <v>0</v>
      </c>
      <c r="L679" s="75">
        <v>0</v>
      </c>
      <c r="M679" s="75">
        <v>0</v>
      </c>
      <c r="N679" s="75">
        <v>0</v>
      </c>
    </row>
    <row r="680" spans="1:14">
      <c r="A680" s="81" t="s">
        <v>456</v>
      </c>
      <c r="B680" s="75" t="s">
        <v>111</v>
      </c>
      <c r="C680" s="82">
        <v>41917</v>
      </c>
      <c r="D680" s="81" t="s">
        <v>99</v>
      </c>
      <c r="F680" s="81">
        <v>90</v>
      </c>
      <c r="G680" s="81">
        <v>3</v>
      </c>
      <c r="H680" s="81">
        <v>1</v>
      </c>
      <c r="I680" s="81">
        <v>10</v>
      </c>
      <c r="J680" s="81">
        <v>8</v>
      </c>
      <c r="K680" s="75">
        <v>0</v>
      </c>
      <c r="L680" s="75">
        <v>0</v>
      </c>
      <c r="M680" s="75">
        <v>0</v>
      </c>
      <c r="N680" s="75">
        <v>0</v>
      </c>
    </row>
    <row r="681" spans="1:14">
      <c r="A681" s="81" t="s">
        <v>653</v>
      </c>
      <c r="B681" s="75" t="s">
        <v>688</v>
      </c>
      <c r="C681" s="82">
        <v>41923</v>
      </c>
      <c r="D681" s="81" t="s">
        <v>78</v>
      </c>
      <c r="F681" s="81">
        <v>75</v>
      </c>
      <c r="G681" s="81">
        <v>0</v>
      </c>
      <c r="H681" s="81">
        <v>0</v>
      </c>
      <c r="I681" s="81">
        <v>4</v>
      </c>
      <c r="J681" s="81">
        <v>1</v>
      </c>
      <c r="K681" s="75">
        <v>4</v>
      </c>
      <c r="L681" s="75">
        <v>2</v>
      </c>
      <c r="M681" s="75">
        <v>1</v>
      </c>
      <c r="N681" s="75">
        <v>0</v>
      </c>
    </row>
    <row r="682" spans="1:14">
      <c r="A682" s="81" t="s">
        <v>653</v>
      </c>
      <c r="B682" s="75" t="s">
        <v>688</v>
      </c>
      <c r="C682" s="82">
        <v>41926</v>
      </c>
      <c r="D682" s="81" t="s">
        <v>494</v>
      </c>
      <c r="F682" s="81">
        <v>90</v>
      </c>
      <c r="G682" s="81">
        <v>1</v>
      </c>
      <c r="H682" s="81">
        <v>0</v>
      </c>
      <c r="I682" s="81">
        <v>6</v>
      </c>
      <c r="J682" s="81">
        <v>3</v>
      </c>
      <c r="K682" s="75">
        <v>4</v>
      </c>
      <c r="L682" s="75">
        <v>2</v>
      </c>
      <c r="M682" s="75">
        <v>1</v>
      </c>
      <c r="N682" s="75">
        <v>0</v>
      </c>
    </row>
    <row r="683" spans="1:14">
      <c r="A683" s="81" t="s">
        <v>456</v>
      </c>
      <c r="B683" s="75" t="s">
        <v>688</v>
      </c>
      <c r="C683" s="82">
        <v>41930</v>
      </c>
      <c r="D683" s="81" t="s">
        <v>99</v>
      </c>
      <c r="F683" s="81">
        <v>90</v>
      </c>
      <c r="G683" s="81">
        <v>2</v>
      </c>
      <c r="H683" s="81">
        <v>0</v>
      </c>
      <c r="I683" s="81">
        <v>8</v>
      </c>
      <c r="J683" s="81">
        <v>4</v>
      </c>
      <c r="K683" s="75">
        <v>4</v>
      </c>
      <c r="L683" s="75">
        <v>2</v>
      </c>
      <c r="M683" s="75">
        <v>1</v>
      </c>
      <c r="N683" s="75">
        <v>0</v>
      </c>
    </row>
    <row r="684" spans="1:14">
      <c r="A684" s="81" t="s">
        <v>456</v>
      </c>
      <c r="B684" s="75" t="s">
        <v>697</v>
      </c>
      <c r="C684" s="82">
        <v>41934</v>
      </c>
      <c r="D684" s="81" t="s">
        <v>151</v>
      </c>
      <c r="F684" s="81">
        <v>74</v>
      </c>
      <c r="G684" s="81">
        <v>1</v>
      </c>
      <c r="H684" s="81">
        <v>0</v>
      </c>
      <c r="I684" s="81">
        <v>6</v>
      </c>
      <c r="J684" s="81">
        <v>4</v>
      </c>
      <c r="K684" s="75">
        <v>1</v>
      </c>
      <c r="L684" s="75">
        <v>0</v>
      </c>
      <c r="M684" s="75">
        <v>0</v>
      </c>
      <c r="N684" s="75">
        <v>0</v>
      </c>
    </row>
    <row r="685" spans="1:14">
      <c r="A685" s="81" t="s">
        <v>456</v>
      </c>
      <c r="B685" s="75" t="s">
        <v>697</v>
      </c>
      <c r="C685" s="82">
        <v>41937</v>
      </c>
      <c r="D685" s="81" t="s">
        <v>99</v>
      </c>
      <c r="F685" s="81">
        <v>90</v>
      </c>
      <c r="G685" s="81">
        <v>1</v>
      </c>
      <c r="H685" s="81">
        <v>0</v>
      </c>
      <c r="I685" s="81">
        <v>5</v>
      </c>
      <c r="J685" s="81">
        <v>2</v>
      </c>
      <c r="K685" s="75">
        <v>1</v>
      </c>
      <c r="L685" s="75">
        <v>0</v>
      </c>
      <c r="M685" s="75">
        <v>0</v>
      </c>
      <c r="N685" s="75">
        <v>0</v>
      </c>
    </row>
    <row r="686" spans="1:14">
      <c r="A686" s="81" t="s">
        <v>456</v>
      </c>
      <c r="B686" s="75" t="s">
        <v>697</v>
      </c>
      <c r="C686" s="82">
        <v>41944</v>
      </c>
      <c r="D686" s="81" t="s">
        <v>99</v>
      </c>
      <c r="F686" s="81">
        <v>90</v>
      </c>
      <c r="G686" s="81">
        <v>1</v>
      </c>
      <c r="H686" s="81">
        <v>2</v>
      </c>
      <c r="I686" s="81">
        <v>4</v>
      </c>
      <c r="J686" s="81">
        <v>3</v>
      </c>
      <c r="K686" s="75">
        <v>1</v>
      </c>
      <c r="L686" s="75">
        <v>0</v>
      </c>
      <c r="M686" s="75">
        <v>0</v>
      </c>
      <c r="N686" s="75">
        <v>0</v>
      </c>
    </row>
    <row r="687" spans="1:14">
      <c r="A687" s="81" t="s">
        <v>456</v>
      </c>
      <c r="B687" s="75" t="s">
        <v>526</v>
      </c>
      <c r="C687" s="82">
        <v>41947</v>
      </c>
      <c r="D687" s="81" t="s">
        <v>151</v>
      </c>
      <c r="F687" s="81">
        <v>90</v>
      </c>
      <c r="G687" s="81">
        <v>0</v>
      </c>
      <c r="H687" s="81">
        <v>0</v>
      </c>
      <c r="I687" s="81">
        <v>10</v>
      </c>
      <c r="J687" s="81">
        <v>5</v>
      </c>
      <c r="K687" s="75">
        <v>0</v>
      </c>
      <c r="L687" s="75">
        <v>2</v>
      </c>
      <c r="M687" s="75">
        <v>0</v>
      </c>
      <c r="N687" s="75">
        <v>0</v>
      </c>
    </row>
    <row r="688" spans="1:14">
      <c r="A688" s="81" t="s">
        <v>456</v>
      </c>
      <c r="B688" s="75" t="s">
        <v>526</v>
      </c>
      <c r="C688" s="82">
        <v>41951</v>
      </c>
      <c r="D688" s="81" t="s">
        <v>99</v>
      </c>
      <c r="F688" s="81">
        <v>90</v>
      </c>
      <c r="G688" s="81">
        <v>1</v>
      </c>
      <c r="H688" s="81">
        <v>2</v>
      </c>
      <c r="I688" s="81">
        <v>5</v>
      </c>
      <c r="J688" s="81">
        <v>4</v>
      </c>
      <c r="K688" s="75">
        <v>0</v>
      </c>
      <c r="L688" s="75">
        <v>2</v>
      </c>
      <c r="M688" s="75">
        <v>0</v>
      </c>
      <c r="N688" s="75">
        <v>0</v>
      </c>
    </row>
    <row r="689" spans="1:14">
      <c r="A689" s="81" t="s">
        <v>653</v>
      </c>
      <c r="B689" s="75" t="s">
        <v>526</v>
      </c>
      <c r="C689" s="82">
        <v>41957</v>
      </c>
      <c r="D689" s="81" t="s">
        <v>494</v>
      </c>
      <c r="F689" s="81">
        <v>90</v>
      </c>
      <c r="G689" s="81">
        <v>1</v>
      </c>
      <c r="H689" s="81">
        <v>0</v>
      </c>
      <c r="I689" s="81">
        <v>7</v>
      </c>
      <c r="J689" s="81">
        <v>6</v>
      </c>
      <c r="K689" s="75">
        <v>0</v>
      </c>
      <c r="L689" s="75">
        <v>2</v>
      </c>
      <c r="M689" s="75">
        <v>0</v>
      </c>
      <c r="N689" s="75">
        <v>0</v>
      </c>
    </row>
    <row r="690" spans="1:14">
      <c r="A690" s="81" t="s">
        <v>653</v>
      </c>
      <c r="B690" s="75" t="s">
        <v>673</v>
      </c>
      <c r="C690" s="82">
        <v>41961</v>
      </c>
      <c r="D690" s="81" t="s">
        <v>78</v>
      </c>
      <c r="F690" s="81">
        <v>45</v>
      </c>
      <c r="G690" s="81">
        <v>0</v>
      </c>
      <c r="H690" s="81">
        <v>0</v>
      </c>
      <c r="I690" s="81">
        <v>1</v>
      </c>
      <c r="J690" s="81">
        <v>0</v>
      </c>
      <c r="K690" s="75">
        <v>1</v>
      </c>
      <c r="L690" s="75">
        <v>3</v>
      </c>
      <c r="M690" s="75">
        <v>0</v>
      </c>
      <c r="N690" s="75">
        <v>0</v>
      </c>
    </row>
    <row r="691" spans="1:14">
      <c r="A691" s="81" t="s">
        <v>456</v>
      </c>
      <c r="B691" s="75" t="s">
        <v>673</v>
      </c>
      <c r="C691" s="82">
        <v>41965</v>
      </c>
      <c r="D691" s="81" t="s">
        <v>99</v>
      </c>
      <c r="F691" s="81">
        <v>83</v>
      </c>
      <c r="G691" s="81">
        <v>2</v>
      </c>
      <c r="H691" s="81">
        <v>1</v>
      </c>
      <c r="I691" s="81">
        <v>4</v>
      </c>
      <c r="J691" s="81">
        <v>2</v>
      </c>
      <c r="K691" s="75">
        <v>1</v>
      </c>
      <c r="L691" s="75">
        <v>3</v>
      </c>
      <c r="M691" s="75">
        <v>0</v>
      </c>
      <c r="N691" s="75">
        <v>0</v>
      </c>
    </row>
    <row r="692" spans="1:14">
      <c r="A692" s="81" t="s">
        <v>456</v>
      </c>
      <c r="B692" s="75" t="s">
        <v>673</v>
      </c>
      <c r="C692" s="82">
        <v>41969</v>
      </c>
      <c r="D692" s="81" t="s">
        <v>151</v>
      </c>
      <c r="F692" s="81">
        <v>90</v>
      </c>
      <c r="G692" s="81">
        <v>1</v>
      </c>
      <c r="H692" s="81">
        <v>0</v>
      </c>
      <c r="I692" s="81">
        <v>4</v>
      </c>
      <c r="J692" s="81">
        <v>3</v>
      </c>
      <c r="K692" s="75">
        <v>1</v>
      </c>
      <c r="L692" s="75">
        <v>3</v>
      </c>
      <c r="M692" s="75">
        <v>0</v>
      </c>
      <c r="N692" s="75">
        <v>0</v>
      </c>
    </row>
    <row r="693" spans="1:14">
      <c r="A693" s="81" t="s">
        <v>456</v>
      </c>
      <c r="B693" s="75" t="s">
        <v>121</v>
      </c>
      <c r="C693" s="82">
        <v>41972</v>
      </c>
      <c r="D693" s="81" t="s">
        <v>99</v>
      </c>
      <c r="F693" s="81">
        <v>90</v>
      </c>
      <c r="G693" s="81">
        <v>0</v>
      </c>
      <c r="H693" s="81">
        <v>2</v>
      </c>
      <c r="I693" s="81">
        <v>6</v>
      </c>
      <c r="J693" s="81">
        <v>3</v>
      </c>
      <c r="K693" s="75">
        <v>2</v>
      </c>
      <c r="L693" s="75">
        <v>2</v>
      </c>
      <c r="M693" s="75">
        <v>0</v>
      </c>
      <c r="N693" s="75">
        <v>0</v>
      </c>
    </row>
    <row r="694" spans="1:14">
      <c r="A694" s="81" t="s">
        <v>456</v>
      </c>
      <c r="B694" s="75" t="s">
        <v>121</v>
      </c>
      <c r="C694" s="82">
        <v>41979</v>
      </c>
      <c r="D694" s="81" t="s">
        <v>99</v>
      </c>
      <c r="F694" s="81">
        <v>84</v>
      </c>
      <c r="G694" s="81">
        <v>3</v>
      </c>
      <c r="H694" s="81">
        <v>0</v>
      </c>
      <c r="I694" s="81">
        <v>8</v>
      </c>
      <c r="J694" s="81">
        <v>5</v>
      </c>
      <c r="K694" s="75">
        <v>2</v>
      </c>
      <c r="L694" s="75">
        <v>2</v>
      </c>
      <c r="M694" s="75">
        <v>0</v>
      </c>
      <c r="N694" s="75">
        <v>0</v>
      </c>
    </row>
    <row r="695" spans="1:14">
      <c r="A695" s="81" t="s">
        <v>456</v>
      </c>
      <c r="B695" s="75" t="s">
        <v>121</v>
      </c>
      <c r="C695" s="82">
        <v>41982</v>
      </c>
      <c r="D695" s="81" t="s">
        <v>151</v>
      </c>
      <c r="F695" s="81">
        <v>90</v>
      </c>
      <c r="G695" s="81">
        <v>1</v>
      </c>
      <c r="H695" s="81">
        <v>0</v>
      </c>
      <c r="I695" s="81">
        <v>10</v>
      </c>
      <c r="J695" s="81">
        <v>1</v>
      </c>
      <c r="K695" s="75">
        <v>2</v>
      </c>
      <c r="L695" s="75">
        <v>2</v>
      </c>
      <c r="M695" s="75">
        <v>0</v>
      </c>
      <c r="N695" s="75">
        <v>0</v>
      </c>
    </row>
    <row r="696" spans="1:14">
      <c r="A696" s="81" t="s">
        <v>456</v>
      </c>
      <c r="B696" s="75" t="s">
        <v>119</v>
      </c>
      <c r="C696" s="82">
        <v>41985</v>
      </c>
      <c r="D696" s="81" t="s">
        <v>99</v>
      </c>
      <c r="F696" s="81">
        <v>90</v>
      </c>
      <c r="G696" s="81">
        <v>2</v>
      </c>
      <c r="H696" s="81">
        <v>0</v>
      </c>
      <c r="I696" s="81">
        <v>7</v>
      </c>
      <c r="J696" s="81">
        <v>4</v>
      </c>
      <c r="K696" s="75">
        <v>1</v>
      </c>
      <c r="L696" s="75">
        <v>4</v>
      </c>
      <c r="M696" s="75">
        <v>0</v>
      </c>
      <c r="N696" s="75">
        <v>0</v>
      </c>
    </row>
    <row r="697" spans="1:14">
      <c r="A697" s="81" t="s">
        <v>456</v>
      </c>
      <c r="B697" s="75" t="s">
        <v>119</v>
      </c>
      <c r="C697" s="82">
        <v>41989</v>
      </c>
      <c r="D697" s="81" t="s">
        <v>202</v>
      </c>
      <c r="F697" s="81">
        <v>90</v>
      </c>
      <c r="G697" s="81">
        <v>0</v>
      </c>
      <c r="H697" s="81">
        <v>2</v>
      </c>
      <c r="I697" s="81">
        <v>6</v>
      </c>
      <c r="J697" s="81">
        <v>5</v>
      </c>
      <c r="K697" s="75">
        <v>1</v>
      </c>
      <c r="L697" s="75">
        <v>4</v>
      </c>
      <c r="M697" s="75">
        <v>0</v>
      </c>
      <c r="N697" s="75">
        <v>0</v>
      </c>
    </row>
    <row r="698" spans="1:14">
      <c r="A698" s="81" t="s">
        <v>456</v>
      </c>
      <c r="B698" s="75" t="s">
        <v>119</v>
      </c>
      <c r="C698" s="82">
        <v>41993</v>
      </c>
      <c r="D698" s="81" t="s">
        <v>202</v>
      </c>
      <c r="F698" s="81">
        <v>90</v>
      </c>
      <c r="G698" s="81">
        <v>0</v>
      </c>
      <c r="H698" s="81">
        <v>0</v>
      </c>
      <c r="I698" s="81">
        <v>4</v>
      </c>
      <c r="J698" s="81">
        <v>2</v>
      </c>
      <c r="K698" s="75">
        <v>1</v>
      </c>
      <c r="L698" s="75">
        <v>4</v>
      </c>
      <c r="M698" s="75">
        <v>0</v>
      </c>
      <c r="N698" s="75">
        <v>0</v>
      </c>
    </row>
    <row r="699" spans="1:14">
      <c r="A699" s="81" t="s">
        <v>456</v>
      </c>
      <c r="B699" s="75" t="s">
        <v>126</v>
      </c>
      <c r="C699" s="82">
        <v>42008</v>
      </c>
      <c r="D699" s="81" t="s">
        <v>99</v>
      </c>
      <c r="F699" s="81">
        <v>90</v>
      </c>
      <c r="G699" s="81">
        <v>1</v>
      </c>
      <c r="H699" s="81">
        <v>0</v>
      </c>
      <c r="I699" s="81">
        <v>6</v>
      </c>
      <c r="J699" s="81">
        <v>4</v>
      </c>
      <c r="K699" s="75">
        <v>1</v>
      </c>
      <c r="L699" s="75">
        <v>1</v>
      </c>
      <c r="M699" s="75">
        <v>0</v>
      </c>
      <c r="N699" s="75">
        <v>0</v>
      </c>
    </row>
    <row r="700" spans="1:14">
      <c r="A700" s="81" t="s">
        <v>456</v>
      </c>
      <c r="B700" s="75" t="s">
        <v>126</v>
      </c>
      <c r="C700" s="82">
        <v>42014</v>
      </c>
      <c r="D700" s="81" t="s">
        <v>99</v>
      </c>
      <c r="F700" s="81">
        <v>90</v>
      </c>
      <c r="G700" s="81">
        <v>0</v>
      </c>
      <c r="H700" s="81">
        <v>1</v>
      </c>
      <c r="I700" s="81">
        <v>4</v>
      </c>
      <c r="J700" s="81">
        <v>0</v>
      </c>
      <c r="K700" s="75">
        <v>1</v>
      </c>
      <c r="L700" s="75">
        <v>1</v>
      </c>
      <c r="M700" s="75">
        <v>0</v>
      </c>
      <c r="N700" s="75">
        <v>0</v>
      </c>
    </row>
    <row r="701" spans="1:14">
      <c r="A701" s="81" t="s">
        <v>456</v>
      </c>
      <c r="B701" s="75" t="s">
        <v>126</v>
      </c>
      <c r="C701" s="82">
        <v>42022</v>
      </c>
      <c r="D701" s="81" t="s">
        <v>99</v>
      </c>
      <c r="F701" s="81">
        <v>90</v>
      </c>
      <c r="G701" s="81">
        <v>2</v>
      </c>
      <c r="H701" s="81">
        <v>0</v>
      </c>
      <c r="I701" s="81">
        <v>7</v>
      </c>
      <c r="J701" s="81">
        <v>2</v>
      </c>
      <c r="K701" s="75">
        <v>1</v>
      </c>
      <c r="L701" s="75">
        <v>1</v>
      </c>
      <c r="M701" s="75">
        <v>0</v>
      </c>
      <c r="N701" s="75">
        <v>0</v>
      </c>
    </row>
    <row r="702" spans="1:14">
      <c r="A702" s="81" t="s">
        <v>456</v>
      </c>
      <c r="B702" s="75" t="s">
        <v>141</v>
      </c>
      <c r="C702" s="82">
        <v>42028</v>
      </c>
      <c r="D702" s="81" t="s">
        <v>99</v>
      </c>
      <c r="F702" s="81">
        <v>90</v>
      </c>
      <c r="G702" s="81">
        <v>0</v>
      </c>
      <c r="H702" s="81">
        <v>0</v>
      </c>
      <c r="I702" s="81">
        <v>3</v>
      </c>
      <c r="J702" s="81">
        <v>0</v>
      </c>
      <c r="K702" s="75">
        <v>0</v>
      </c>
      <c r="L702" s="75">
        <v>0</v>
      </c>
      <c r="M702" s="75">
        <v>0</v>
      </c>
      <c r="N702" s="75">
        <v>0</v>
      </c>
    </row>
    <row r="703" spans="1:14">
      <c r="A703" s="81" t="s">
        <v>456</v>
      </c>
      <c r="B703" s="75" t="s">
        <v>141</v>
      </c>
      <c r="C703" s="82">
        <v>42042</v>
      </c>
      <c r="D703" s="81" t="s">
        <v>99</v>
      </c>
      <c r="F703" s="81">
        <v>90</v>
      </c>
      <c r="G703" s="81">
        <v>0</v>
      </c>
      <c r="H703" s="81">
        <v>0</v>
      </c>
      <c r="I703" s="81">
        <v>1</v>
      </c>
      <c r="J703" s="81">
        <v>0</v>
      </c>
      <c r="K703" s="75">
        <v>0</v>
      </c>
      <c r="L703" s="75">
        <v>0</v>
      </c>
      <c r="M703" s="75">
        <v>0</v>
      </c>
      <c r="N703" s="75">
        <v>0</v>
      </c>
    </row>
    <row r="704" spans="1:14">
      <c r="A704" s="81" t="s">
        <v>456</v>
      </c>
      <c r="B704" s="75" t="s">
        <v>141</v>
      </c>
      <c r="C704" s="82">
        <v>42049</v>
      </c>
      <c r="D704" s="81" t="s">
        <v>99</v>
      </c>
      <c r="F704" s="81">
        <v>90</v>
      </c>
      <c r="G704" s="81">
        <v>0</v>
      </c>
      <c r="H704" s="81">
        <v>1</v>
      </c>
      <c r="I704" s="81">
        <v>6</v>
      </c>
      <c r="J704" s="81">
        <v>1</v>
      </c>
      <c r="K704" s="75">
        <v>0</v>
      </c>
      <c r="L704" s="75">
        <v>0</v>
      </c>
      <c r="M704" s="75">
        <v>0</v>
      </c>
      <c r="N704" s="75">
        <v>0</v>
      </c>
    </row>
    <row r="705" spans="1:14">
      <c r="A705" s="81" t="s">
        <v>456</v>
      </c>
      <c r="B705" s="75" t="s">
        <v>127</v>
      </c>
      <c r="C705" s="82">
        <v>42053</v>
      </c>
      <c r="D705" s="81" t="s">
        <v>151</v>
      </c>
      <c r="F705" s="81">
        <v>90</v>
      </c>
      <c r="G705" s="81">
        <v>1</v>
      </c>
      <c r="H705" s="81">
        <v>1</v>
      </c>
      <c r="I705" s="81">
        <v>6</v>
      </c>
      <c r="J705" s="81">
        <v>2</v>
      </c>
      <c r="K705" s="75">
        <v>1</v>
      </c>
      <c r="L705" s="75">
        <v>2</v>
      </c>
      <c r="M705" s="75">
        <v>0</v>
      </c>
      <c r="N705" s="75">
        <v>0</v>
      </c>
    </row>
    <row r="706" spans="1:14">
      <c r="A706" s="81" t="s">
        <v>456</v>
      </c>
      <c r="B706" s="75" t="s">
        <v>127</v>
      </c>
      <c r="C706" s="82">
        <v>42057</v>
      </c>
      <c r="D706" s="81" t="s">
        <v>99</v>
      </c>
      <c r="F706" s="81">
        <v>90</v>
      </c>
      <c r="G706" s="81">
        <v>1</v>
      </c>
      <c r="H706" s="81">
        <v>0</v>
      </c>
      <c r="I706" s="81">
        <v>9</v>
      </c>
      <c r="J706" s="81">
        <v>3</v>
      </c>
      <c r="K706" s="75">
        <v>1</v>
      </c>
      <c r="L706" s="75">
        <v>2</v>
      </c>
      <c r="M706" s="75">
        <v>0</v>
      </c>
      <c r="N706" s="75">
        <v>0</v>
      </c>
    </row>
    <row r="707" spans="1:14">
      <c r="A707" s="81" t="s">
        <v>456</v>
      </c>
      <c r="B707" s="75" t="s">
        <v>127</v>
      </c>
      <c r="C707" s="82">
        <v>42064</v>
      </c>
      <c r="D707" s="81" t="s">
        <v>99</v>
      </c>
      <c r="F707" s="81">
        <v>90</v>
      </c>
      <c r="G707" s="81">
        <v>1</v>
      </c>
      <c r="H707" s="81">
        <v>0</v>
      </c>
      <c r="I707" s="81">
        <v>13</v>
      </c>
      <c r="J707" s="81">
        <v>6</v>
      </c>
      <c r="K707" s="75">
        <v>1</v>
      </c>
      <c r="L707" s="75">
        <v>2</v>
      </c>
      <c r="M707" s="75">
        <v>0</v>
      </c>
      <c r="N707" s="75">
        <v>0</v>
      </c>
    </row>
    <row r="708" spans="1:14">
      <c r="A708" s="81" t="s">
        <v>456</v>
      </c>
      <c r="B708" s="75" t="s">
        <v>121</v>
      </c>
      <c r="C708" s="82">
        <v>42070</v>
      </c>
      <c r="D708" s="81" t="s">
        <v>99</v>
      </c>
      <c r="F708" s="81">
        <v>90</v>
      </c>
      <c r="G708" s="81">
        <v>0</v>
      </c>
      <c r="H708" s="81">
        <v>0</v>
      </c>
      <c r="I708" s="81">
        <v>3</v>
      </c>
      <c r="J708" s="81">
        <v>0</v>
      </c>
      <c r="K708" s="75">
        <v>0</v>
      </c>
      <c r="L708" s="75">
        <v>0</v>
      </c>
      <c r="M708" s="75">
        <v>0</v>
      </c>
      <c r="N708" s="75">
        <v>0</v>
      </c>
    </row>
    <row r="709" spans="1:14">
      <c r="A709" s="81" t="s">
        <v>456</v>
      </c>
      <c r="B709" s="75" t="s">
        <v>121</v>
      </c>
      <c r="C709" s="82">
        <v>42073</v>
      </c>
      <c r="D709" s="81" t="s">
        <v>151</v>
      </c>
      <c r="F709" s="81">
        <v>90</v>
      </c>
      <c r="G709" s="81">
        <v>2</v>
      </c>
      <c r="H709" s="81">
        <v>0</v>
      </c>
      <c r="I709" s="81">
        <v>4</v>
      </c>
      <c r="J709" s="81">
        <v>3</v>
      </c>
      <c r="K709" s="75">
        <v>0</v>
      </c>
      <c r="L709" s="75">
        <v>0</v>
      </c>
      <c r="M709" s="75">
        <v>0</v>
      </c>
      <c r="N709" s="75">
        <v>0</v>
      </c>
    </row>
    <row r="710" spans="1:14">
      <c r="A710" s="81" t="s">
        <v>456</v>
      </c>
      <c r="B710" s="75" t="s">
        <v>121</v>
      </c>
      <c r="C710" s="82">
        <v>42078</v>
      </c>
      <c r="D710" s="81" t="s">
        <v>99</v>
      </c>
      <c r="F710" s="81">
        <v>90</v>
      </c>
      <c r="G710" s="81">
        <v>0</v>
      </c>
      <c r="H710" s="81">
        <v>1</v>
      </c>
      <c r="I710" s="81">
        <v>9</v>
      </c>
      <c r="J710" s="81">
        <v>2</v>
      </c>
      <c r="K710" s="75">
        <v>0</v>
      </c>
      <c r="L710" s="75">
        <v>0</v>
      </c>
      <c r="M710" s="75">
        <v>0</v>
      </c>
      <c r="N710" s="75">
        <v>0</v>
      </c>
    </row>
    <row r="711" spans="1:14">
      <c r="A711" s="81" t="s">
        <v>456</v>
      </c>
      <c r="B711" s="75" t="s">
        <v>161</v>
      </c>
      <c r="C711" s="82">
        <v>42085</v>
      </c>
      <c r="D711" s="81" t="s">
        <v>99</v>
      </c>
      <c r="F711" s="81">
        <v>90</v>
      </c>
      <c r="G711" s="81">
        <v>1</v>
      </c>
      <c r="H711" s="81">
        <v>0</v>
      </c>
      <c r="I711" s="81">
        <v>4</v>
      </c>
      <c r="J711" s="81">
        <v>2</v>
      </c>
      <c r="K711" s="75">
        <v>0</v>
      </c>
      <c r="L711" s="75">
        <v>3</v>
      </c>
      <c r="M711" s="75">
        <v>0</v>
      </c>
      <c r="N711" s="75">
        <v>0</v>
      </c>
    </row>
    <row r="712" spans="1:14">
      <c r="A712" s="81" t="s">
        <v>653</v>
      </c>
      <c r="B712" s="75" t="s">
        <v>161</v>
      </c>
      <c r="C712" s="82">
        <v>42092</v>
      </c>
      <c r="D712" s="81" t="s">
        <v>494</v>
      </c>
      <c r="F712" s="81">
        <v>90</v>
      </c>
      <c r="G712" s="81">
        <v>0</v>
      </c>
      <c r="H712" s="81">
        <v>0</v>
      </c>
      <c r="I712" s="81">
        <v>2</v>
      </c>
      <c r="J712" s="81">
        <v>2</v>
      </c>
      <c r="K712" s="75">
        <v>0</v>
      </c>
      <c r="L712" s="75">
        <v>3</v>
      </c>
      <c r="M712" s="75">
        <v>0</v>
      </c>
      <c r="N712" s="75">
        <v>0</v>
      </c>
    </row>
    <row r="713" spans="1:14">
      <c r="A713" s="81" t="s">
        <v>456</v>
      </c>
      <c r="B713" s="75" t="s">
        <v>161</v>
      </c>
      <c r="C713" s="82">
        <v>42099</v>
      </c>
      <c r="D713" s="81" t="s">
        <v>99</v>
      </c>
      <c r="F713" s="81">
        <v>90</v>
      </c>
      <c r="G713" s="81">
        <v>5</v>
      </c>
      <c r="H713" s="81">
        <v>0</v>
      </c>
      <c r="I713" s="81">
        <v>13</v>
      </c>
      <c r="J713" s="81">
        <v>5</v>
      </c>
      <c r="K713" s="75">
        <v>0</v>
      </c>
      <c r="L713" s="75">
        <v>3</v>
      </c>
      <c r="M713" s="75">
        <v>0</v>
      </c>
      <c r="N713" s="75">
        <v>0</v>
      </c>
    </row>
    <row r="714" spans="1:14">
      <c r="A714" s="81" t="s">
        <v>456</v>
      </c>
      <c r="B714" s="75" t="s">
        <v>127</v>
      </c>
      <c r="C714" s="82">
        <v>42102</v>
      </c>
      <c r="D714" s="81" t="s">
        <v>99</v>
      </c>
      <c r="F714" s="81">
        <v>90</v>
      </c>
      <c r="G714" s="81">
        <v>1</v>
      </c>
      <c r="H714" s="81">
        <v>1</v>
      </c>
      <c r="I714" s="81">
        <v>5</v>
      </c>
      <c r="J714" s="81">
        <v>2</v>
      </c>
      <c r="K714" s="75">
        <v>0</v>
      </c>
      <c r="L714" s="75">
        <v>0</v>
      </c>
      <c r="M714" s="75">
        <v>0</v>
      </c>
      <c r="N714" s="75">
        <v>0</v>
      </c>
    </row>
    <row r="715" spans="1:14">
      <c r="A715" s="81" t="s">
        <v>456</v>
      </c>
      <c r="B715" s="75" t="s">
        <v>127</v>
      </c>
      <c r="C715" s="82">
        <v>42105</v>
      </c>
      <c r="D715" s="81" t="s">
        <v>99</v>
      </c>
      <c r="F715" s="81">
        <v>90</v>
      </c>
      <c r="G715" s="81">
        <v>1</v>
      </c>
      <c r="H715" s="81">
        <v>0</v>
      </c>
      <c r="I715" s="81">
        <v>7</v>
      </c>
      <c r="J715" s="81">
        <v>3</v>
      </c>
      <c r="K715" s="75">
        <v>0</v>
      </c>
      <c r="L715" s="75">
        <v>0</v>
      </c>
      <c r="M715" s="75">
        <v>0</v>
      </c>
      <c r="N715" s="75">
        <v>0</v>
      </c>
    </row>
    <row r="716" spans="1:14">
      <c r="A716" s="81" t="s">
        <v>456</v>
      </c>
      <c r="B716" s="75" t="s">
        <v>127</v>
      </c>
      <c r="C716" s="82">
        <v>42108</v>
      </c>
      <c r="D716" s="81" t="s">
        <v>151</v>
      </c>
      <c r="F716" s="81">
        <v>90</v>
      </c>
      <c r="G716" s="81">
        <v>0</v>
      </c>
      <c r="H716" s="81">
        <v>0</v>
      </c>
      <c r="I716" s="81">
        <v>5</v>
      </c>
      <c r="J716" s="81">
        <v>2</v>
      </c>
      <c r="K716" s="75">
        <v>0</v>
      </c>
      <c r="L716" s="75">
        <v>0</v>
      </c>
      <c r="M716" s="75">
        <v>0</v>
      </c>
      <c r="N716" s="75">
        <v>0</v>
      </c>
    </row>
    <row r="717" spans="1:14">
      <c r="A717" s="81" t="s">
        <v>456</v>
      </c>
      <c r="B717" s="75" t="s">
        <v>743</v>
      </c>
      <c r="C717" s="82">
        <v>42112</v>
      </c>
      <c r="D717" s="81" t="s">
        <v>99</v>
      </c>
      <c r="F717" s="81">
        <v>90</v>
      </c>
      <c r="G717" s="81">
        <v>1</v>
      </c>
      <c r="H717" s="81">
        <v>2</v>
      </c>
      <c r="I717" s="81">
        <v>7</v>
      </c>
      <c r="J717" s="81">
        <v>2</v>
      </c>
      <c r="K717" s="75">
        <v>0</v>
      </c>
      <c r="L717" s="75">
        <v>2</v>
      </c>
      <c r="M717" s="75">
        <v>0</v>
      </c>
      <c r="N717" s="75">
        <v>0</v>
      </c>
    </row>
    <row r="718" spans="1:14">
      <c r="A718" s="81" t="s">
        <v>456</v>
      </c>
      <c r="B718" s="75" t="s">
        <v>743</v>
      </c>
      <c r="C718" s="82">
        <v>42116</v>
      </c>
      <c r="D718" s="81" t="s">
        <v>151</v>
      </c>
      <c r="F718" s="81">
        <v>90</v>
      </c>
      <c r="G718" s="81">
        <v>0</v>
      </c>
      <c r="H718" s="81">
        <v>1</v>
      </c>
      <c r="I718" s="81">
        <v>6</v>
      </c>
      <c r="J718" s="81">
        <v>3</v>
      </c>
      <c r="K718" s="75">
        <v>0</v>
      </c>
      <c r="L718" s="75">
        <v>2</v>
      </c>
      <c r="M718" s="75">
        <v>0</v>
      </c>
      <c r="N718" s="75">
        <v>0</v>
      </c>
    </row>
    <row r="719" spans="1:14">
      <c r="A719" s="81" t="s">
        <v>456</v>
      </c>
      <c r="B719" s="75" t="s">
        <v>743</v>
      </c>
      <c r="C719" s="82">
        <v>42120</v>
      </c>
      <c r="D719" s="81" t="s">
        <v>99</v>
      </c>
      <c r="F719" s="81">
        <v>90</v>
      </c>
      <c r="G719" s="81">
        <v>0</v>
      </c>
      <c r="H719" s="81">
        <v>1</v>
      </c>
      <c r="I719" s="81">
        <v>3</v>
      </c>
      <c r="J719" s="81">
        <v>1</v>
      </c>
      <c r="K719" s="75">
        <v>0</v>
      </c>
      <c r="L719" s="75">
        <v>2</v>
      </c>
      <c r="M719" s="75">
        <v>0</v>
      </c>
      <c r="N719" s="75">
        <v>0</v>
      </c>
    </row>
    <row r="720" spans="1:14">
      <c r="A720" s="81" t="s">
        <v>456</v>
      </c>
      <c r="B720" s="75" t="s">
        <v>102</v>
      </c>
      <c r="C720" s="82">
        <v>42123</v>
      </c>
      <c r="D720" s="81" t="s">
        <v>99</v>
      </c>
      <c r="F720" s="81">
        <v>90</v>
      </c>
      <c r="G720" s="81">
        <v>0</v>
      </c>
      <c r="H720" s="81">
        <v>0</v>
      </c>
      <c r="I720" s="81">
        <v>9</v>
      </c>
      <c r="J720" s="81">
        <v>1</v>
      </c>
      <c r="K720" s="75">
        <v>0</v>
      </c>
      <c r="L720" s="75">
        <v>0</v>
      </c>
      <c r="M720" s="75">
        <v>1</v>
      </c>
      <c r="N720" s="75">
        <v>0</v>
      </c>
    </row>
    <row r="721" spans="1:14">
      <c r="A721" s="81" t="s">
        <v>456</v>
      </c>
      <c r="B721" s="75" t="s">
        <v>102</v>
      </c>
      <c r="C721" s="82">
        <v>42126</v>
      </c>
      <c r="D721" s="81" t="s">
        <v>99</v>
      </c>
      <c r="F721" s="81">
        <v>90</v>
      </c>
      <c r="G721" s="81">
        <v>3</v>
      </c>
      <c r="H721" s="81">
        <v>0</v>
      </c>
      <c r="I721" s="81">
        <v>7</v>
      </c>
      <c r="J721" s="81">
        <v>4</v>
      </c>
      <c r="K721" s="75">
        <v>0</v>
      </c>
      <c r="L721" s="75">
        <v>0</v>
      </c>
      <c r="M721" s="75">
        <v>1</v>
      </c>
      <c r="N721" s="75">
        <v>0</v>
      </c>
    </row>
    <row r="722" spans="1:14">
      <c r="A722" s="81" t="s">
        <v>456</v>
      </c>
      <c r="B722" s="75" t="s">
        <v>102</v>
      </c>
      <c r="C722" s="82">
        <v>42129</v>
      </c>
      <c r="D722" s="81" t="s">
        <v>151</v>
      </c>
      <c r="F722" s="81">
        <v>90</v>
      </c>
      <c r="G722" s="81">
        <v>1</v>
      </c>
      <c r="H722" s="81">
        <v>0</v>
      </c>
      <c r="I722" s="81">
        <v>3</v>
      </c>
      <c r="J722" s="81">
        <v>1</v>
      </c>
      <c r="K722" s="75">
        <v>0</v>
      </c>
      <c r="L722" s="75">
        <v>0</v>
      </c>
      <c r="M722" s="75">
        <v>1</v>
      </c>
      <c r="N722" s="75">
        <v>0</v>
      </c>
    </row>
    <row r="723" spans="1:14">
      <c r="A723" s="81" t="s">
        <v>456</v>
      </c>
      <c r="B723" s="75" t="s">
        <v>144</v>
      </c>
      <c r="C723" s="82">
        <v>42133</v>
      </c>
      <c r="D723" s="81" t="s">
        <v>99</v>
      </c>
      <c r="F723" s="81">
        <v>90</v>
      </c>
      <c r="G723" s="81">
        <v>0</v>
      </c>
      <c r="H723" s="81">
        <v>0</v>
      </c>
      <c r="I723" s="81">
        <v>5</v>
      </c>
      <c r="J723" s="81">
        <v>1</v>
      </c>
      <c r="K723" s="75">
        <v>0</v>
      </c>
      <c r="L723" s="75">
        <v>2</v>
      </c>
      <c r="M723" s="75">
        <v>0</v>
      </c>
      <c r="N723" s="75">
        <v>1</v>
      </c>
    </row>
    <row r="724" spans="1:14">
      <c r="A724" s="81" t="s">
        <v>456</v>
      </c>
      <c r="B724" s="75" t="s">
        <v>144</v>
      </c>
      <c r="C724" s="82">
        <v>42137</v>
      </c>
      <c r="D724" s="81" t="s">
        <v>151</v>
      </c>
      <c r="F724" s="81">
        <v>90</v>
      </c>
      <c r="G724" s="81">
        <v>1</v>
      </c>
      <c r="H724" s="81">
        <v>0</v>
      </c>
      <c r="I724" s="81">
        <v>3</v>
      </c>
      <c r="J724" s="81">
        <v>1</v>
      </c>
      <c r="K724" s="75">
        <v>0</v>
      </c>
      <c r="L724" s="75">
        <v>2</v>
      </c>
      <c r="M724" s="75">
        <v>0</v>
      </c>
      <c r="N724" s="75">
        <v>1</v>
      </c>
    </row>
    <row r="725" spans="1:14">
      <c r="A725" s="81" t="s">
        <v>456</v>
      </c>
      <c r="B725" s="75" t="s">
        <v>144</v>
      </c>
      <c r="C725" s="82">
        <v>42141</v>
      </c>
      <c r="D725" s="81" t="s">
        <v>99</v>
      </c>
      <c r="F725" s="81">
        <v>90</v>
      </c>
      <c r="G725" s="81">
        <v>3</v>
      </c>
      <c r="H725" s="81">
        <v>1</v>
      </c>
      <c r="I725" s="81">
        <v>9</v>
      </c>
      <c r="J725" s="81">
        <v>4</v>
      </c>
      <c r="K725" s="75">
        <v>0</v>
      </c>
      <c r="L725" s="75">
        <v>2</v>
      </c>
      <c r="M725" s="75">
        <v>0</v>
      </c>
      <c r="N725" s="75">
        <v>1</v>
      </c>
    </row>
    <row r="726" spans="1:14">
      <c r="A726" s="81" t="s">
        <v>456</v>
      </c>
      <c r="B726" s="75" t="s">
        <v>120</v>
      </c>
      <c r="C726" s="82">
        <v>42147</v>
      </c>
      <c r="D726" s="81" t="s">
        <v>99</v>
      </c>
      <c r="F726" s="81">
        <v>90</v>
      </c>
      <c r="G726" s="81">
        <v>3</v>
      </c>
      <c r="H726" s="81">
        <v>0</v>
      </c>
      <c r="I726" s="81">
        <v>7</v>
      </c>
      <c r="J726" s="81">
        <v>3</v>
      </c>
      <c r="K726" s="75">
        <v>0</v>
      </c>
      <c r="L726" s="75">
        <v>0</v>
      </c>
      <c r="M726" s="75">
        <v>0</v>
      </c>
      <c r="N726" s="75">
        <v>0</v>
      </c>
    </row>
    <row r="727" spans="1:14">
      <c r="A727" s="81" t="s">
        <v>653</v>
      </c>
      <c r="B727" s="75" t="s">
        <v>120</v>
      </c>
      <c r="C727" s="82">
        <v>42168</v>
      </c>
      <c r="D727" s="81" t="s">
        <v>494</v>
      </c>
      <c r="F727" s="81">
        <v>90</v>
      </c>
      <c r="G727" s="81">
        <v>3</v>
      </c>
      <c r="H727" s="81">
        <v>0</v>
      </c>
      <c r="I727" s="81">
        <v>3</v>
      </c>
      <c r="J727" s="81">
        <v>3</v>
      </c>
      <c r="K727" s="75">
        <v>0</v>
      </c>
      <c r="L727" s="75">
        <v>0</v>
      </c>
      <c r="M727" s="75">
        <v>0</v>
      </c>
      <c r="N727" s="75">
        <v>0</v>
      </c>
    </row>
    <row r="728" spans="1:14">
      <c r="A728" s="81" t="s">
        <v>456</v>
      </c>
      <c r="B728" s="75" t="s">
        <v>120</v>
      </c>
      <c r="C728" s="82">
        <v>42203</v>
      </c>
      <c r="D728" s="81" t="s">
        <v>754</v>
      </c>
      <c r="F728" s="81">
        <v>45</v>
      </c>
      <c r="G728" s="81">
        <v>0</v>
      </c>
      <c r="H728" s="81">
        <v>0</v>
      </c>
      <c r="I728" s="81">
        <v>0</v>
      </c>
      <c r="J728" s="81">
        <v>0</v>
      </c>
      <c r="K728" s="75">
        <v>0</v>
      </c>
      <c r="L728" s="75">
        <v>0</v>
      </c>
      <c r="M728" s="75">
        <v>0</v>
      </c>
      <c r="N728" s="75">
        <v>0</v>
      </c>
    </row>
    <row r="729" spans="1:14">
      <c r="A729" s="81" t="s">
        <v>456</v>
      </c>
      <c r="B729" s="75" t="s">
        <v>139</v>
      </c>
      <c r="C729" s="82">
        <v>42209</v>
      </c>
      <c r="D729" s="81" t="s">
        <v>754</v>
      </c>
      <c r="F729" s="81">
        <v>90</v>
      </c>
      <c r="G729" s="81">
        <v>1</v>
      </c>
      <c r="H729" s="81">
        <v>0</v>
      </c>
      <c r="I729" s="81">
        <v>5</v>
      </c>
      <c r="J729" s="81">
        <v>1</v>
      </c>
      <c r="K729" s="75">
        <v>0</v>
      </c>
      <c r="L729" s="75">
        <v>0</v>
      </c>
      <c r="M729" s="75">
        <v>1</v>
      </c>
      <c r="N729" s="75">
        <v>0</v>
      </c>
    </row>
    <row r="730" spans="1:14">
      <c r="A730" s="81" t="s">
        <v>456</v>
      </c>
      <c r="B730" s="75" t="s">
        <v>139</v>
      </c>
      <c r="C730" s="82">
        <v>42212</v>
      </c>
      <c r="D730" s="81" t="s">
        <v>754</v>
      </c>
      <c r="F730" s="81">
        <v>90</v>
      </c>
      <c r="G730" s="81">
        <v>0</v>
      </c>
      <c r="H730" s="81">
        <v>0</v>
      </c>
      <c r="I730" s="81">
        <v>4</v>
      </c>
      <c r="J730" s="81">
        <v>3</v>
      </c>
      <c r="K730" s="75">
        <v>0</v>
      </c>
      <c r="L730" s="75">
        <v>0</v>
      </c>
      <c r="M730" s="75">
        <v>1</v>
      </c>
      <c r="N730" s="75">
        <v>0</v>
      </c>
    </row>
    <row r="731" spans="1:14">
      <c r="A731" s="81" t="s">
        <v>456</v>
      </c>
      <c r="B731" s="75" t="s">
        <v>139</v>
      </c>
      <c r="C731" s="82">
        <v>42215</v>
      </c>
      <c r="D731" s="81" t="s">
        <v>754</v>
      </c>
      <c r="F731" s="81">
        <v>90</v>
      </c>
      <c r="G731" s="81">
        <v>0</v>
      </c>
      <c r="H731" s="81">
        <v>0</v>
      </c>
      <c r="I731" s="81">
        <v>3</v>
      </c>
      <c r="J731" s="81">
        <v>2</v>
      </c>
      <c r="K731" s="75">
        <v>0</v>
      </c>
      <c r="L731" s="75">
        <v>0</v>
      </c>
      <c r="M731" s="75">
        <v>1</v>
      </c>
      <c r="N731" s="75">
        <v>0</v>
      </c>
    </row>
    <row r="732" spans="1:14">
      <c r="A732" s="81" t="s">
        <v>456</v>
      </c>
      <c r="B732" s="75" t="s">
        <v>749</v>
      </c>
      <c r="C732" s="82">
        <v>42239</v>
      </c>
      <c r="D732" s="81" t="s">
        <v>99</v>
      </c>
      <c r="F732" s="81">
        <v>90</v>
      </c>
      <c r="G732" s="81">
        <v>0</v>
      </c>
      <c r="H732" s="81">
        <v>0</v>
      </c>
      <c r="I732" s="81">
        <v>10</v>
      </c>
      <c r="J732" s="81">
        <v>4</v>
      </c>
      <c r="K732" s="75">
        <v>0</v>
      </c>
      <c r="L732" s="75">
        <v>4</v>
      </c>
      <c r="M732" s="75">
        <v>0</v>
      </c>
      <c r="N732" s="75">
        <v>0</v>
      </c>
    </row>
    <row r="733" spans="1:14">
      <c r="A733" s="81" t="s">
        <v>456</v>
      </c>
      <c r="B733" s="75" t="s">
        <v>749</v>
      </c>
      <c r="C733" s="82">
        <v>42245</v>
      </c>
      <c r="D733" s="81" t="s">
        <v>99</v>
      </c>
      <c r="F733" s="81">
        <v>90</v>
      </c>
      <c r="G733" s="81">
        <v>0</v>
      </c>
      <c r="H733" s="81">
        <v>0</v>
      </c>
      <c r="I733" s="81">
        <v>6</v>
      </c>
      <c r="J733" s="81">
        <v>5</v>
      </c>
      <c r="K733" s="75">
        <v>0</v>
      </c>
      <c r="L733" s="75">
        <v>4</v>
      </c>
      <c r="M733" s="75">
        <v>0</v>
      </c>
      <c r="N733" s="75">
        <v>0</v>
      </c>
    </row>
    <row r="734" spans="1:14">
      <c r="A734" s="81" t="s">
        <v>653</v>
      </c>
      <c r="B734" s="75" t="s">
        <v>749</v>
      </c>
      <c r="C734" s="82">
        <v>42251</v>
      </c>
      <c r="D734" s="81" t="s">
        <v>78</v>
      </c>
      <c r="F734" s="81">
        <v>67</v>
      </c>
      <c r="G734" s="81">
        <v>0</v>
      </c>
      <c r="H734" s="81">
        <v>0</v>
      </c>
      <c r="I734" s="81">
        <v>2</v>
      </c>
      <c r="J734" s="81">
        <v>1</v>
      </c>
      <c r="K734" s="75">
        <v>0</v>
      </c>
      <c r="L734" s="75">
        <v>4</v>
      </c>
      <c r="M734" s="75">
        <v>0</v>
      </c>
      <c r="N734" s="75">
        <v>0</v>
      </c>
    </row>
    <row r="735" spans="1:14">
      <c r="A735" s="81" t="s">
        <v>653</v>
      </c>
      <c r="B735" s="75" t="s">
        <v>139</v>
      </c>
      <c r="C735" s="82">
        <v>42254</v>
      </c>
      <c r="D735" s="81" t="s">
        <v>494</v>
      </c>
      <c r="F735" s="81">
        <v>90</v>
      </c>
      <c r="G735" s="81">
        <v>0</v>
      </c>
      <c r="H735" s="81">
        <v>0</v>
      </c>
      <c r="I735" s="81">
        <v>3</v>
      </c>
      <c r="J735" s="81">
        <v>3</v>
      </c>
      <c r="K735" s="75">
        <v>0</v>
      </c>
      <c r="L735" s="75">
        <v>1</v>
      </c>
      <c r="M735" s="75">
        <v>0</v>
      </c>
      <c r="N735" s="75">
        <v>0</v>
      </c>
    </row>
    <row r="736" spans="1:14">
      <c r="A736" s="81" t="s">
        <v>456</v>
      </c>
      <c r="B736" s="75" t="s">
        <v>139</v>
      </c>
      <c r="C736" s="82">
        <v>42259</v>
      </c>
      <c r="D736" s="81" t="s">
        <v>99</v>
      </c>
      <c r="F736" s="81">
        <v>90</v>
      </c>
      <c r="G736" s="81">
        <v>5</v>
      </c>
      <c r="H736" s="81">
        <v>1</v>
      </c>
      <c r="I736" s="81">
        <v>7</v>
      </c>
      <c r="J736" s="81">
        <v>5</v>
      </c>
      <c r="K736" s="75">
        <v>0</v>
      </c>
      <c r="L736" s="75">
        <v>1</v>
      </c>
      <c r="M736" s="75">
        <v>0</v>
      </c>
      <c r="N736" s="75">
        <v>0</v>
      </c>
    </row>
    <row r="737" spans="1:14">
      <c r="A737" s="81" t="s">
        <v>456</v>
      </c>
      <c r="B737" s="75" t="s">
        <v>139</v>
      </c>
      <c r="C737" s="82">
        <v>42262</v>
      </c>
      <c r="D737" s="81" t="s">
        <v>151</v>
      </c>
      <c r="F737" s="81">
        <v>90</v>
      </c>
      <c r="G737" s="81">
        <v>3</v>
      </c>
      <c r="H737" s="81">
        <v>0</v>
      </c>
      <c r="I737" s="81">
        <v>10</v>
      </c>
      <c r="J737" s="81">
        <v>3</v>
      </c>
      <c r="K737" s="75">
        <v>0</v>
      </c>
      <c r="L737" s="75">
        <v>1</v>
      </c>
      <c r="M737" s="75">
        <v>0</v>
      </c>
      <c r="N737" s="75">
        <v>0</v>
      </c>
    </row>
    <row r="738" spans="1:14">
      <c r="A738" s="81" t="s">
        <v>456</v>
      </c>
      <c r="B738" s="75" t="s">
        <v>274</v>
      </c>
      <c r="C738" s="82">
        <v>42266</v>
      </c>
      <c r="D738" s="81" t="s">
        <v>99</v>
      </c>
      <c r="F738" s="81">
        <v>90</v>
      </c>
      <c r="G738" s="81">
        <v>0</v>
      </c>
      <c r="H738" s="81">
        <v>0</v>
      </c>
      <c r="I738" s="81">
        <v>8</v>
      </c>
      <c r="J738" s="81">
        <v>5</v>
      </c>
      <c r="K738" s="75">
        <v>0</v>
      </c>
      <c r="L738" s="75">
        <v>2</v>
      </c>
      <c r="M738" s="75">
        <v>0</v>
      </c>
      <c r="N738" s="75">
        <v>0</v>
      </c>
    </row>
    <row r="739" spans="1:14">
      <c r="A739" s="81" t="s">
        <v>456</v>
      </c>
      <c r="B739" s="75" t="s">
        <v>274</v>
      </c>
      <c r="C739" s="82">
        <v>42270</v>
      </c>
      <c r="D739" s="81" t="s">
        <v>99</v>
      </c>
      <c r="F739" s="81">
        <v>90</v>
      </c>
      <c r="G739" s="81">
        <v>0</v>
      </c>
      <c r="H739" s="81">
        <v>0</v>
      </c>
      <c r="I739" s="81">
        <v>4</v>
      </c>
      <c r="J739" s="81">
        <v>1</v>
      </c>
      <c r="K739" s="75">
        <v>0</v>
      </c>
      <c r="L739" s="75">
        <v>2</v>
      </c>
      <c r="M739" s="75">
        <v>0</v>
      </c>
      <c r="N739" s="75">
        <v>0</v>
      </c>
    </row>
    <row r="740" spans="1:14">
      <c r="A740" s="81" t="s">
        <v>456</v>
      </c>
      <c r="B740" s="75" t="s">
        <v>274</v>
      </c>
      <c r="C740" s="82">
        <v>42273</v>
      </c>
      <c r="D740" s="81" t="s">
        <v>99</v>
      </c>
      <c r="F740" s="81">
        <v>90</v>
      </c>
      <c r="G740" s="81">
        <v>0</v>
      </c>
      <c r="H740" s="81">
        <v>0</v>
      </c>
      <c r="I740" s="81">
        <v>14</v>
      </c>
      <c r="J740" s="81">
        <v>2</v>
      </c>
      <c r="K740" s="75">
        <v>0</v>
      </c>
      <c r="L740" s="75">
        <v>2</v>
      </c>
      <c r="M740" s="75">
        <v>0</v>
      </c>
      <c r="N740" s="75">
        <v>0</v>
      </c>
    </row>
    <row r="741" spans="1:14">
      <c r="A741" s="81" t="s">
        <v>456</v>
      </c>
      <c r="B741" s="75" t="s">
        <v>156</v>
      </c>
      <c r="C741" s="82">
        <v>42277</v>
      </c>
      <c r="D741" s="81" t="s">
        <v>151</v>
      </c>
      <c r="F741" s="81">
        <v>90</v>
      </c>
      <c r="G741" s="81">
        <v>2</v>
      </c>
      <c r="H741" s="81">
        <v>0</v>
      </c>
      <c r="I741" s="81">
        <v>12</v>
      </c>
      <c r="J741" s="81">
        <v>7</v>
      </c>
      <c r="K741" s="75">
        <v>0</v>
      </c>
      <c r="L741" s="75">
        <v>2</v>
      </c>
      <c r="M741" s="75">
        <v>0</v>
      </c>
      <c r="N741" s="75">
        <v>0</v>
      </c>
    </row>
    <row r="742" spans="1:14">
      <c r="A742" s="81" t="s">
        <v>456</v>
      </c>
      <c r="B742" s="75" t="s">
        <v>156</v>
      </c>
      <c r="C742" s="82">
        <v>42281</v>
      </c>
      <c r="D742" s="81" t="s">
        <v>99</v>
      </c>
      <c r="F742" s="81">
        <v>90</v>
      </c>
      <c r="G742" s="81">
        <v>0</v>
      </c>
      <c r="H742" s="81">
        <v>0</v>
      </c>
      <c r="I742" s="81">
        <v>6</v>
      </c>
      <c r="J742" s="81">
        <v>1</v>
      </c>
      <c r="K742" s="75">
        <v>0</v>
      </c>
      <c r="L742" s="75">
        <v>2</v>
      </c>
      <c r="M742" s="75">
        <v>0</v>
      </c>
      <c r="N742" s="75">
        <v>0</v>
      </c>
    </row>
    <row r="743" spans="1:14">
      <c r="A743" s="81" t="s">
        <v>653</v>
      </c>
      <c r="B743" s="75" t="s">
        <v>156</v>
      </c>
      <c r="C743" s="82">
        <v>42285</v>
      </c>
      <c r="D743" s="81" t="s">
        <v>494</v>
      </c>
      <c r="F743" s="81">
        <v>90</v>
      </c>
      <c r="G743" s="81">
        <v>0</v>
      </c>
      <c r="H743" s="81">
        <v>0</v>
      </c>
      <c r="I743" s="81">
        <v>3</v>
      </c>
      <c r="J743" s="81">
        <v>2</v>
      </c>
      <c r="K743" s="75">
        <v>0</v>
      </c>
      <c r="L743" s="75">
        <v>2</v>
      </c>
      <c r="M743" s="75">
        <v>0</v>
      </c>
      <c r="N743" s="75">
        <v>0</v>
      </c>
    </row>
    <row r="744" spans="1:14">
      <c r="A744" s="81" t="s">
        <v>456</v>
      </c>
      <c r="B744" s="75" t="s">
        <v>147</v>
      </c>
      <c r="C744" s="82">
        <v>42294</v>
      </c>
      <c r="D744" s="81" t="s">
        <v>99</v>
      </c>
      <c r="F744" s="81">
        <v>90</v>
      </c>
      <c r="G744" s="81">
        <v>1</v>
      </c>
      <c r="H744" s="81">
        <v>1</v>
      </c>
      <c r="I744" s="81">
        <v>6</v>
      </c>
      <c r="J744" s="81">
        <v>2</v>
      </c>
      <c r="K744" s="75">
        <v>1</v>
      </c>
      <c r="L744" s="75">
        <v>3</v>
      </c>
      <c r="M744" s="75">
        <v>0</v>
      </c>
      <c r="N744" s="75">
        <v>0</v>
      </c>
    </row>
    <row r="745" spans="1:14">
      <c r="A745" s="81" t="s">
        <v>456</v>
      </c>
      <c r="B745" s="75" t="s">
        <v>147</v>
      </c>
      <c r="C745" s="82">
        <v>42298</v>
      </c>
      <c r="D745" s="81" t="s">
        <v>151</v>
      </c>
      <c r="F745" s="81">
        <v>90</v>
      </c>
      <c r="G745" s="81">
        <v>0</v>
      </c>
      <c r="H745" s="81">
        <v>0</v>
      </c>
      <c r="I745" s="81">
        <v>6</v>
      </c>
      <c r="J745" s="81">
        <v>2</v>
      </c>
      <c r="K745" s="75">
        <v>1</v>
      </c>
      <c r="L745" s="75">
        <v>3</v>
      </c>
      <c r="M745" s="75">
        <v>0</v>
      </c>
      <c r="N745" s="75">
        <v>0</v>
      </c>
    </row>
    <row r="746" spans="1:14">
      <c r="A746" s="81" t="s">
        <v>456</v>
      </c>
      <c r="B746" s="75" t="s">
        <v>147</v>
      </c>
      <c r="C746" s="82">
        <v>42301</v>
      </c>
      <c r="D746" s="81" t="s">
        <v>99</v>
      </c>
      <c r="F746" s="81">
        <v>90</v>
      </c>
      <c r="G746" s="81">
        <v>1</v>
      </c>
      <c r="H746" s="81">
        <v>0</v>
      </c>
      <c r="I746" s="81">
        <v>7</v>
      </c>
      <c r="J746" s="81">
        <v>4</v>
      </c>
      <c r="K746" s="75">
        <v>1</v>
      </c>
      <c r="L746" s="75">
        <v>3</v>
      </c>
      <c r="M746" s="75">
        <v>0</v>
      </c>
      <c r="N746" s="75">
        <v>0</v>
      </c>
    </row>
    <row r="747" spans="1:14">
      <c r="A747" s="81" t="s">
        <v>456</v>
      </c>
      <c r="B747" s="75" t="s">
        <v>748</v>
      </c>
      <c r="C747" s="82">
        <v>42308</v>
      </c>
      <c r="D747" s="81" t="s">
        <v>99</v>
      </c>
      <c r="F747" s="81">
        <v>90</v>
      </c>
      <c r="G747" s="81">
        <v>1</v>
      </c>
      <c r="H747" s="81">
        <v>0</v>
      </c>
      <c r="I747" s="81">
        <v>5</v>
      </c>
      <c r="J747" s="81">
        <v>3</v>
      </c>
      <c r="K747" s="75">
        <v>1</v>
      </c>
      <c r="L747" s="75">
        <v>0</v>
      </c>
      <c r="M747" s="75">
        <v>0</v>
      </c>
      <c r="N747" s="75">
        <v>0</v>
      </c>
    </row>
    <row r="748" spans="1:14">
      <c r="A748" s="81" t="s">
        <v>456</v>
      </c>
      <c r="B748" s="75" t="s">
        <v>748</v>
      </c>
      <c r="C748" s="82">
        <v>42311</v>
      </c>
      <c r="D748" s="81" t="s">
        <v>151</v>
      </c>
      <c r="F748" s="81">
        <v>90</v>
      </c>
      <c r="G748" s="81">
        <v>0</v>
      </c>
      <c r="H748" s="81">
        <v>0</v>
      </c>
      <c r="I748" s="81">
        <v>3</v>
      </c>
      <c r="J748" s="81">
        <v>1</v>
      </c>
      <c r="K748" s="75">
        <v>1</v>
      </c>
      <c r="L748" s="75">
        <v>0</v>
      </c>
      <c r="M748" s="75">
        <v>0</v>
      </c>
      <c r="N748" s="75">
        <v>0</v>
      </c>
    </row>
    <row r="749" spans="1:14">
      <c r="A749" s="81" t="s">
        <v>456</v>
      </c>
      <c r="B749" s="75" t="s">
        <v>748</v>
      </c>
      <c r="C749" s="82">
        <v>42316</v>
      </c>
      <c r="D749" s="81" t="s">
        <v>99</v>
      </c>
      <c r="F749" s="81">
        <v>90</v>
      </c>
      <c r="G749" s="81">
        <v>0</v>
      </c>
      <c r="H749" s="81">
        <v>0</v>
      </c>
      <c r="I749" s="81">
        <v>5</v>
      </c>
      <c r="J749" s="81">
        <v>1</v>
      </c>
      <c r="K749" s="75">
        <v>1</v>
      </c>
      <c r="L749" s="75">
        <v>0</v>
      </c>
      <c r="M749" s="75">
        <v>0</v>
      </c>
      <c r="N749" s="75">
        <v>0</v>
      </c>
    </row>
    <row r="750" spans="1:14">
      <c r="A750" s="81" t="s">
        <v>456</v>
      </c>
      <c r="B750" s="75" t="s">
        <v>464</v>
      </c>
      <c r="C750" s="82">
        <v>42329</v>
      </c>
      <c r="D750" s="81" t="s">
        <v>99</v>
      </c>
      <c r="F750" s="81">
        <v>90</v>
      </c>
      <c r="G750" s="81">
        <v>0</v>
      </c>
      <c r="H750" s="81">
        <v>0</v>
      </c>
      <c r="I750" s="81">
        <v>2</v>
      </c>
      <c r="J750" s="81">
        <v>2</v>
      </c>
      <c r="K750" s="75">
        <v>2</v>
      </c>
      <c r="L750" s="75">
        <v>3</v>
      </c>
      <c r="M750" s="75">
        <v>1</v>
      </c>
      <c r="N750" s="75">
        <v>0</v>
      </c>
    </row>
    <row r="751" spans="1:14">
      <c r="A751" s="81" t="s">
        <v>456</v>
      </c>
      <c r="B751" s="75" t="s">
        <v>464</v>
      </c>
      <c r="C751" s="82">
        <v>42333</v>
      </c>
      <c r="D751" s="81" t="s">
        <v>151</v>
      </c>
      <c r="F751" s="81">
        <v>90</v>
      </c>
      <c r="G751" s="81">
        <v>2</v>
      </c>
      <c r="H751" s="81">
        <v>2</v>
      </c>
      <c r="I751" s="81">
        <v>10</v>
      </c>
      <c r="J751" s="81">
        <v>5</v>
      </c>
      <c r="K751" s="75">
        <v>2</v>
      </c>
      <c r="L751" s="75">
        <v>3</v>
      </c>
      <c r="M751" s="75">
        <v>1</v>
      </c>
      <c r="N751" s="75">
        <v>0</v>
      </c>
    </row>
    <row r="752" spans="1:14">
      <c r="A752" s="81" t="s">
        <v>456</v>
      </c>
      <c r="B752" s="75" t="s">
        <v>464</v>
      </c>
      <c r="C752" s="82">
        <v>42337</v>
      </c>
      <c r="D752" s="81" t="s">
        <v>99</v>
      </c>
      <c r="F752" s="81">
        <v>90</v>
      </c>
      <c r="G752" s="81">
        <v>1</v>
      </c>
      <c r="H752" s="81">
        <v>0</v>
      </c>
      <c r="I752" s="81">
        <v>9</v>
      </c>
      <c r="J752" s="81">
        <v>2</v>
      </c>
      <c r="K752" s="75">
        <v>2</v>
      </c>
      <c r="L752" s="75">
        <v>3</v>
      </c>
      <c r="M752" s="75">
        <v>1</v>
      </c>
      <c r="N752" s="75">
        <v>0</v>
      </c>
    </row>
    <row r="753" spans="1:14">
      <c r="A753" s="81" t="s">
        <v>456</v>
      </c>
      <c r="B753" s="75" t="s">
        <v>122</v>
      </c>
      <c r="C753" s="82">
        <v>42343</v>
      </c>
      <c r="D753" s="81" t="s">
        <v>99</v>
      </c>
      <c r="F753" s="81">
        <v>90</v>
      </c>
      <c r="G753" s="81">
        <v>1</v>
      </c>
      <c r="H753" s="81">
        <v>1</v>
      </c>
      <c r="I753" s="81">
        <v>5</v>
      </c>
      <c r="J753" s="81">
        <v>2</v>
      </c>
      <c r="K753" s="75">
        <v>0</v>
      </c>
      <c r="L753" s="75">
        <v>3</v>
      </c>
      <c r="M753" s="75">
        <v>0</v>
      </c>
      <c r="N753" s="75">
        <v>0</v>
      </c>
    </row>
    <row r="754" spans="1:14">
      <c r="A754" s="81" t="s">
        <v>456</v>
      </c>
      <c r="B754" s="75" t="s">
        <v>122</v>
      </c>
      <c r="C754" s="82">
        <v>42346</v>
      </c>
      <c r="D754" s="81" t="s">
        <v>151</v>
      </c>
      <c r="F754" s="81">
        <v>90</v>
      </c>
      <c r="G754" s="81">
        <v>4</v>
      </c>
      <c r="H754" s="81">
        <v>1</v>
      </c>
      <c r="I754" s="81">
        <v>10</v>
      </c>
      <c r="J754" s="81">
        <v>6</v>
      </c>
      <c r="K754" s="75">
        <v>0</v>
      </c>
      <c r="L754" s="75">
        <v>3</v>
      </c>
      <c r="M754" s="75">
        <v>0</v>
      </c>
      <c r="N754" s="75">
        <v>0</v>
      </c>
    </row>
    <row r="755" spans="1:14">
      <c r="A755" s="81" t="s">
        <v>456</v>
      </c>
      <c r="B755" s="75" t="s">
        <v>122</v>
      </c>
      <c r="C755" s="82">
        <v>42351</v>
      </c>
      <c r="D755" s="81" t="s">
        <v>99</v>
      </c>
      <c r="F755" s="81">
        <v>90</v>
      </c>
      <c r="G755" s="81">
        <v>0</v>
      </c>
      <c r="H755" s="81">
        <v>0</v>
      </c>
      <c r="I755" s="81">
        <v>5</v>
      </c>
      <c r="J755" s="81">
        <v>0</v>
      </c>
      <c r="K755" s="75">
        <v>0</v>
      </c>
      <c r="L755" s="75">
        <v>3</v>
      </c>
      <c r="M755" s="75">
        <v>0</v>
      </c>
      <c r="N755" s="75">
        <v>0</v>
      </c>
    </row>
    <row r="756" spans="1:14">
      <c r="A756" s="81" t="s">
        <v>456</v>
      </c>
      <c r="B756" s="75" t="s">
        <v>458</v>
      </c>
      <c r="C756" s="82">
        <v>42358</v>
      </c>
      <c r="D756" s="81" t="s">
        <v>99</v>
      </c>
      <c r="F756" s="81">
        <v>90</v>
      </c>
      <c r="G756" s="81">
        <v>2</v>
      </c>
      <c r="H756" s="81">
        <v>1</v>
      </c>
      <c r="I756" s="81">
        <v>7</v>
      </c>
      <c r="J756" s="81">
        <v>3</v>
      </c>
      <c r="K756" s="75">
        <v>0</v>
      </c>
      <c r="L756" s="75">
        <v>0</v>
      </c>
      <c r="M756" s="75">
        <v>0</v>
      </c>
      <c r="N756" s="75">
        <v>0</v>
      </c>
    </row>
    <row r="757" spans="1:14">
      <c r="A757" s="81" t="s">
        <v>456</v>
      </c>
      <c r="B757" s="75" t="s">
        <v>458</v>
      </c>
      <c r="C757" s="82">
        <v>42368</v>
      </c>
      <c r="D757" s="81" t="s">
        <v>99</v>
      </c>
      <c r="F757" s="81">
        <v>90</v>
      </c>
      <c r="G757" s="81">
        <v>2</v>
      </c>
      <c r="H757" s="81">
        <v>0</v>
      </c>
      <c r="I757" s="81">
        <v>8</v>
      </c>
      <c r="J757" s="81">
        <v>3</v>
      </c>
      <c r="K757" s="75">
        <v>0</v>
      </c>
      <c r="L757" s="75">
        <v>0</v>
      </c>
      <c r="M757" s="75">
        <v>0</v>
      </c>
      <c r="N757" s="75">
        <v>0</v>
      </c>
    </row>
    <row r="758" spans="1:14">
      <c r="A758" s="81" t="s">
        <v>456</v>
      </c>
      <c r="B758" s="75" t="s">
        <v>458</v>
      </c>
      <c r="C758" s="82">
        <v>42372</v>
      </c>
      <c r="D758" s="81" t="s">
        <v>99</v>
      </c>
      <c r="F758" s="81">
        <v>90</v>
      </c>
      <c r="G758" s="81">
        <v>0</v>
      </c>
      <c r="H758" s="81">
        <v>1</v>
      </c>
      <c r="I758" s="81">
        <v>2</v>
      </c>
      <c r="J758" s="81">
        <v>0</v>
      </c>
      <c r="K758" s="75">
        <v>0</v>
      </c>
      <c r="L758" s="75">
        <v>0</v>
      </c>
      <c r="M758" s="75">
        <v>0</v>
      </c>
      <c r="N758" s="75">
        <v>0</v>
      </c>
    </row>
    <row r="759" spans="1:14">
      <c r="A759" s="81" t="s">
        <v>456</v>
      </c>
      <c r="B759" s="75" t="s">
        <v>572</v>
      </c>
      <c r="C759" s="82">
        <v>42378</v>
      </c>
      <c r="D759" s="81" t="s">
        <v>99</v>
      </c>
      <c r="F759" s="81">
        <v>90</v>
      </c>
      <c r="G759" s="81">
        <v>0</v>
      </c>
      <c r="H759" s="81">
        <v>2</v>
      </c>
      <c r="I759" s="81">
        <v>10</v>
      </c>
      <c r="J759" s="81">
        <v>3</v>
      </c>
      <c r="K759" s="75">
        <v>0</v>
      </c>
      <c r="L759" s="75">
        <v>1</v>
      </c>
      <c r="M759" s="75">
        <v>0</v>
      </c>
      <c r="N759" s="75">
        <v>0</v>
      </c>
    </row>
    <row r="760" spans="1:14">
      <c r="A760" s="81" t="s">
        <v>456</v>
      </c>
      <c r="B760" s="75" t="s">
        <v>572</v>
      </c>
      <c r="C760" s="82">
        <v>42386</v>
      </c>
      <c r="D760" s="81" t="s">
        <v>99</v>
      </c>
      <c r="F760" s="81">
        <v>90</v>
      </c>
      <c r="G760" s="81">
        <v>2</v>
      </c>
      <c r="H760" s="81">
        <v>0</v>
      </c>
      <c r="I760" s="81">
        <v>5</v>
      </c>
      <c r="J760" s="81">
        <v>3</v>
      </c>
      <c r="K760" s="75">
        <v>0</v>
      </c>
      <c r="L760" s="75">
        <v>1</v>
      </c>
      <c r="M760" s="75">
        <v>0</v>
      </c>
      <c r="N760" s="75">
        <v>0</v>
      </c>
    </row>
    <row r="761" spans="1:14">
      <c r="A761" s="81" t="s">
        <v>456</v>
      </c>
      <c r="B761" s="75" t="s">
        <v>572</v>
      </c>
      <c r="C761" s="82">
        <v>42393</v>
      </c>
      <c r="D761" s="81" t="s">
        <v>99</v>
      </c>
      <c r="F761" s="81">
        <v>90</v>
      </c>
      <c r="G761" s="81">
        <v>0</v>
      </c>
      <c r="H761" s="81">
        <v>0</v>
      </c>
      <c r="I761" s="81">
        <v>4</v>
      </c>
      <c r="J761" s="81">
        <v>1</v>
      </c>
      <c r="K761" s="75">
        <v>0</v>
      </c>
      <c r="L761" s="75">
        <v>1</v>
      </c>
      <c r="M761" s="75">
        <v>0</v>
      </c>
      <c r="N761" s="75">
        <v>0</v>
      </c>
    </row>
    <row r="762" spans="1:14">
      <c r="A762" s="81" t="s">
        <v>456</v>
      </c>
      <c r="B762" s="75" t="s">
        <v>555</v>
      </c>
      <c r="C762" s="82">
        <v>42400</v>
      </c>
      <c r="D762" s="81" t="s">
        <v>99</v>
      </c>
      <c r="F762" s="81">
        <v>90</v>
      </c>
      <c r="G762" s="81">
        <v>3</v>
      </c>
      <c r="H762" s="81">
        <v>0</v>
      </c>
      <c r="I762" s="81">
        <v>5</v>
      </c>
      <c r="J762" s="81">
        <v>4</v>
      </c>
      <c r="K762" s="75"/>
      <c r="L762" s="75"/>
      <c r="M762" s="75"/>
      <c r="N762" s="75"/>
    </row>
    <row r="763" spans="1:14">
      <c r="A763" s="81" t="s">
        <v>456</v>
      </c>
      <c r="B763" s="75" t="s">
        <v>555</v>
      </c>
      <c r="C763" s="82">
        <v>42407</v>
      </c>
      <c r="D763" s="81" t="s">
        <v>99</v>
      </c>
      <c r="F763" s="81">
        <v>90</v>
      </c>
      <c r="G763" s="81">
        <v>0</v>
      </c>
      <c r="H763" s="81">
        <v>0</v>
      </c>
      <c r="I763" s="81">
        <v>3</v>
      </c>
      <c r="J763" s="81">
        <v>0</v>
      </c>
      <c r="K763" s="75"/>
      <c r="L763" s="75"/>
      <c r="M763" s="75"/>
      <c r="N763" s="75"/>
    </row>
    <row r="764" spans="1:14">
      <c r="A764" s="81" t="s">
        <v>456</v>
      </c>
      <c r="B764" s="75" t="s">
        <v>555</v>
      </c>
      <c r="C764" s="82">
        <v>42413</v>
      </c>
      <c r="D764" s="81" t="s">
        <v>99</v>
      </c>
      <c r="F764" s="81">
        <v>90</v>
      </c>
      <c r="G764" s="81">
        <v>2</v>
      </c>
      <c r="H764" s="81">
        <v>1</v>
      </c>
      <c r="I764" s="81">
        <v>7</v>
      </c>
      <c r="J764" s="81">
        <v>5</v>
      </c>
      <c r="K764" s="75"/>
      <c r="L764" s="75"/>
      <c r="M764" s="75"/>
      <c r="N764" s="75"/>
    </row>
    <row r="765" spans="1:14">
      <c r="A765" s="81" t="s">
        <v>456</v>
      </c>
      <c r="B765" s="75" t="s">
        <v>509</v>
      </c>
      <c r="C765" s="82">
        <v>42417</v>
      </c>
      <c r="D765" s="81" t="s">
        <v>151</v>
      </c>
      <c r="F765" s="81">
        <v>88</v>
      </c>
      <c r="G765" s="81">
        <v>1</v>
      </c>
      <c r="H765" s="81">
        <v>0</v>
      </c>
      <c r="I765" s="81">
        <v>6</v>
      </c>
      <c r="J765" s="81">
        <v>1</v>
      </c>
      <c r="K765" s="75">
        <v>0</v>
      </c>
      <c r="L765" s="75">
        <v>1</v>
      </c>
      <c r="M765" s="75">
        <v>0</v>
      </c>
      <c r="N765" s="75">
        <v>0</v>
      </c>
    </row>
    <row r="766" spans="1:14">
      <c r="A766" s="81" t="s">
        <v>456</v>
      </c>
      <c r="B766" s="75" t="s">
        <v>509</v>
      </c>
      <c r="C766" s="82">
        <v>42421</v>
      </c>
      <c r="D766" s="81" t="s">
        <v>99</v>
      </c>
      <c r="F766" s="81">
        <v>90</v>
      </c>
      <c r="G766" s="81">
        <v>1</v>
      </c>
      <c r="H766" s="81">
        <v>0</v>
      </c>
      <c r="I766" s="81">
        <v>4</v>
      </c>
      <c r="J766" s="81">
        <v>3</v>
      </c>
      <c r="K766" s="75">
        <v>0</v>
      </c>
      <c r="L766" s="75">
        <v>1</v>
      </c>
      <c r="M766" s="75">
        <v>0</v>
      </c>
      <c r="N766" s="75">
        <v>0</v>
      </c>
    </row>
    <row r="767" spans="1:14">
      <c r="A767" s="81" t="s">
        <v>456</v>
      </c>
      <c r="B767" s="75" t="s">
        <v>509</v>
      </c>
      <c r="C767" s="82">
        <v>42427</v>
      </c>
      <c r="D767" s="81" t="s">
        <v>99</v>
      </c>
      <c r="F767" s="81">
        <v>90</v>
      </c>
      <c r="G767" s="81">
        <v>0</v>
      </c>
      <c r="H767" s="81">
        <v>0</v>
      </c>
      <c r="I767" s="81">
        <v>7</v>
      </c>
      <c r="J767" s="81">
        <v>3</v>
      </c>
      <c r="K767" s="75">
        <v>0</v>
      </c>
      <c r="L767" s="75">
        <v>1</v>
      </c>
      <c r="M767" s="75">
        <v>0</v>
      </c>
      <c r="N767" s="75">
        <v>0</v>
      </c>
    </row>
    <row r="768" spans="1:14">
      <c r="A768" s="81" t="s">
        <v>456</v>
      </c>
      <c r="B768" s="75" t="s">
        <v>141</v>
      </c>
      <c r="C768" s="82">
        <v>42431</v>
      </c>
      <c r="D768" s="81" t="s">
        <v>99</v>
      </c>
      <c r="F768" s="81">
        <v>90</v>
      </c>
      <c r="G768" s="81">
        <v>1</v>
      </c>
      <c r="H768" s="81">
        <v>1</v>
      </c>
      <c r="I768" s="81">
        <v>9</v>
      </c>
      <c r="J768" s="81">
        <v>4</v>
      </c>
      <c r="K768" s="75">
        <v>1</v>
      </c>
      <c r="L768" s="75">
        <v>1</v>
      </c>
      <c r="M768" s="75">
        <v>0</v>
      </c>
      <c r="N768" s="75">
        <v>0</v>
      </c>
    </row>
    <row r="769" spans="1:14">
      <c r="A769" s="81" t="s">
        <v>456</v>
      </c>
      <c r="B769" s="75" t="s">
        <v>141</v>
      </c>
      <c r="C769" s="82">
        <v>42434</v>
      </c>
      <c r="D769" s="81" t="s">
        <v>99</v>
      </c>
      <c r="F769" s="81">
        <v>90</v>
      </c>
      <c r="G769" s="81">
        <v>4</v>
      </c>
      <c r="H769" s="81">
        <v>0</v>
      </c>
      <c r="I769" s="81">
        <v>7</v>
      </c>
      <c r="J769" s="81">
        <v>6</v>
      </c>
      <c r="K769" s="75">
        <v>1</v>
      </c>
      <c r="L769" s="75">
        <v>1</v>
      </c>
      <c r="M769" s="75">
        <v>0</v>
      </c>
      <c r="N769" s="75">
        <v>0</v>
      </c>
    </row>
    <row r="770" spans="1:14">
      <c r="A770" s="81" t="s">
        <v>456</v>
      </c>
      <c r="B770" s="75" t="s">
        <v>141</v>
      </c>
      <c r="C770" s="82">
        <v>42437</v>
      </c>
      <c r="D770" s="81" t="s">
        <v>151</v>
      </c>
      <c r="F770" s="81">
        <v>90</v>
      </c>
      <c r="G770" s="81">
        <v>1</v>
      </c>
      <c r="H770" s="81">
        <v>1</v>
      </c>
      <c r="I770" s="81">
        <v>14</v>
      </c>
      <c r="J770" s="81">
        <v>4</v>
      </c>
      <c r="K770" s="75">
        <v>1</v>
      </c>
      <c r="L770" s="75">
        <v>1</v>
      </c>
      <c r="M770" s="75">
        <v>0</v>
      </c>
      <c r="N770" s="75">
        <v>0</v>
      </c>
    </row>
    <row r="771" spans="1:14">
      <c r="A771" s="81" t="s">
        <v>456</v>
      </c>
      <c r="B771" s="75" t="s">
        <v>473</v>
      </c>
      <c r="C771" s="82">
        <v>42442</v>
      </c>
      <c r="D771" s="81" t="s">
        <v>99</v>
      </c>
      <c r="F771" s="81">
        <v>90</v>
      </c>
      <c r="G771" s="81">
        <v>0</v>
      </c>
      <c r="H771" s="81">
        <v>0</v>
      </c>
      <c r="I771" s="81">
        <v>4</v>
      </c>
      <c r="J771" s="81">
        <v>2</v>
      </c>
      <c r="K771" s="75">
        <v>0</v>
      </c>
      <c r="L771" s="75">
        <v>4</v>
      </c>
      <c r="M771" s="75">
        <v>0</v>
      </c>
      <c r="N771" s="75">
        <v>0</v>
      </c>
    </row>
    <row r="772" spans="1:14">
      <c r="A772" s="81" t="s">
        <v>456</v>
      </c>
      <c r="B772" s="75" t="s">
        <v>473</v>
      </c>
      <c r="C772" s="82">
        <v>42449</v>
      </c>
      <c r="D772" s="81" t="s">
        <v>99</v>
      </c>
      <c r="F772" s="81">
        <v>90</v>
      </c>
      <c r="G772" s="81">
        <v>1</v>
      </c>
      <c r="H772" s="81">
        <v>0</v>
      </c>
      <c r="I772" s="81">
        <v>9</v>
      </c>
      <c r="J772" s="81">
        <v>5</v>
      </c>
      <c r="K772" s="75">
        <v>0</v>
      </c>
      <c r="L772" s="75">
        <v>4</v>
      </c>
      <c r="M772" s="75">
        <v>0</v>
      </c>
      <c r="N772" s="75">
        <v>0</v>
      </c>
    </row>
    <row r="773" spans="1:14">
      <c r="A773" s="75" t="s">
        <v>653</v>
      </c>
      <c r="B773" s="75" t="s">
        <v>473</v>
      </c>
      <c r="C773" s="76">
        <v>42454</v>
      </c>
      <c r="D773" s="75" t="s">
        <v>78</v>
      </c>
      <c r="F773" s="75">
        <v>90</v>
      </c>
      <c r="G773" s="75">
        <v>0</v>
      </c>
      <c r="H773" s="75">
        <v>0</v>
      </c>
      <c r="I773" s="75">
        <v>15</v>
      </c>
      <c r="J773" s="75">
        <v>8</v>
      </c>
      <c r="K773" s="75">
        <v>0</v>
      </c>
      <c r="L773" s="75">
        <v>4</v>
      </c>
      <c r="M773" s="75">
        <v>0</v>
      </c>
      <c r="N773" s="75">
        <v>0</v>
      </c>
    </row>
    <row r="774" spans="1:14">
      <c r="A774" s="81" t="s">
        <v>653</v>
      </c>
      <c r="B774" s="75" t="s">
        <v>138</v>
      </c>
      <c r="C774" s="82">
        <v>42454</v>
      </c>
      <c r="D774" s="81" t="s">
        <v>78</v>
      </c>
      <c r="F774" s="81">
        <v>90</v>
      </c>
      <c r="G774" s="81">
        <v>0</v>
      </c>
      <c r="H774" s="81">
        <v>0</v>
      </c>
      <c r="I774" s="81">
        <v>15</v>
      </c>
      <c r="J774" s="81">
        <v>8</v>
      </c>
      <c r="K774" s="75">
        <v>1</v>
      </c>
      <c r="L774" s="75">
        <v>0</v>
      </c>
      <c r="M774" s="75">
        <v>0</v>
      </c>
      <c r="N774" s="75">
        <v>0</v>
      </c>
    </row>
    <row r="775" spans="1:14">
      <c r="A775" s="75" t="s">
        <v>653</v>
      </c>
      <c r="B775" s="75" t="s">
        <v>138</v>
      </c>
      <c r="C775" s="76">
        <v>42458</v>
      </c>
      <c r="D775" s="75" t="s">
        <v>78</v>
      </c>
      <c r="F775" s="75">
        <v>60</v>
      </c>
      <c r="G775" s="75">
        <v>1</v>
      </c>
      <c r="H775" s="75">
        <v>0</v>
      </c>
      <c r="I775" s="75">
        <v>5</v>
      </c>
      <c r="J775" s="75">
        <v>2</v>
      </c>
      <c r="K775" s="75">
        <v>1</v>
      </c>
      <c r="L775" s="75">
        <v>0</v>
      </c>
      <c r="M775" s="75">
        <v>0</v>
      </c>
      <c r="N775" s="75">
        <v>0</v>
      </c>
    </row>
    <row r="776" spans="1:14">
      <c r="A776" s="81" t="s">
        <v>653</v>
      </c>
      <c r="B776" s="75" t="s">
        <v>138</v>
      </c>
      <c r="C776" s="82">
        <v>42458</v>
      </c>
      <c r="D776" s="81" t="s">
        <v>78</v>
      </c>
      <c r="F776" s="81">
        <v>60</v>
      </c>
      <c r="G776" s="81">
        <v>1</v>
      </c>
      <c r="H776" s="81">
        <v>0</v>
      </c>
      <c r="I776" s="81">
        <v>5</v>
      </c>
      <c r="J776" s="81">
        <v>2</v>
      </c>
      <c r="K776" s="75">
        <v>1</v>
      </c>
      <c r="L776" s="75">
        <v>0</v>
      </c>
      <c r="M776" s="75">
        <v>0</v>
      </c>
      <c r="N776" s="75">
        <v>0</v>
      </c>
    </row>
    <row r="777" spans="1:14">
      <c r="A777" s="81" t="s">
        <v>456</v>
      </c>
      <c r="B777" s="75" t="s">
        <v>106</v>
      </c>
      <c r="C777" s="82">
        <v>42462</v>
      </c>
      <c r="D777" s="81" t="s">
        <v>99</v>
      </c>
      <c r="F777" s="81">
        <v>90</v>
      </c>
      <c r="G777" s="81">
        <v>1</v>
      </c>
      <c r="H777" s="81">
        <v>0</v>
      </c>
      <c r="I777" s="81">
        <v>5</v>
      </c>
      <c r="J777" s="81">
        <v>2</v>
      </c>
      <c r="K777" s="75">
        <v>0</v>
      </c>
      <c r="L777" s="75">
        <v>0</v>
      </c>
      <c r="M777" s="75">
        <v>0</v>
      </c>
      <c r="N777" s="75">
        <v>0</v>
      </c>
    </row>
    <row r="778" spans="1:14">
      <c r="A778" s="81" t="s">
        <v>456</v>
      </c>
      <c r="B778" s="75" t="s">
        <v>106</v>
      </c>
      <c r="C778" s="82">
        <v>42466</v>
      </c>
      <c r="D778" s="81" t="s">
        <v>151</v>
      </c>
      <c r="F778" s="81">
        <v>90</v>
      </c>
      <c r="G778" s="81">
        <v>0</v>
      </c>
      <c r="H778" s="81">
        <v>0</v>
      </c>
      <c r="I778" s="81">
        <v>6</v>
      </c>
      <c r="J778" s="81">
        <v>1</v>
      </c>
      <c r="K778" s="75">
        <v>0</v>
      </c>
      <c r="L778" s="75">
        <v>0</v>
      </c>
      <c r="M778" s="75">
        <v>0</v>
      </c>
      <c r="N778" s="75">
        <v>0</v>
      </c>
    </row>
    <row r="779" spans="1:14">
      <c r="A779" s="81" t="s">
        <v>456</v>
      </c>
      <c r="B779" s="75" t="s">
        <v>106</v>
      </c>
      <c r="C779" s="82">
        <v>42469</v>
      </c>
      <c r="D779" s="81" t="s">
        <v>99</v>
      </c>
      <c r="F779" s="81">
        <v>90</v>
      </c>
      <c r="G779" s="81">
        <v>1</v>
      </c>
      <c r="H779" s="81">
        <v>2</v>
      </c>
      <c r="I779" s="81">
        <v>7</v>
      </c>
      <c r="J779" s="81">
        <v>3</v>
      </c>
      <c r="K779" s="75">
        <v>0</v>
      </c>
      <c r="L779" s="75">
        <v>0</v>
      </c>
      <c r="M779" s="75">
        <v>0</v>
      </c>
      <c r="N779" s="75">
        <v>0</v>
      </c>
    </row>
    <row r="780" spans="1:14">
      <c r="A780" s="81" t="s">
        <v>456</v>
      </c>
      <c r="B780" s="75" t="s">
        <v>102</v>
      </c>
      <c r="C780" s="82">
        <v>42472</v>
      </c>
      <c r="D780" s="81" t="s">
        <v>151</v>
      </c>
      <c r="F780" s="81">
        <v>90</v>
      </c>
      <c r="G780" s="81">
        <v>3</v>
      </c>
      <c r="H780" s="81">
        <v>0</v>
      </c>
      <c r="I780" s="81">
        <v>5</v>
      </c>
      <c r="J780" s="81">
        <v>3</v>
      </c>
      <c r="K780" s="75">
        <v>0</v>
      </c>
      <c r="L780" s="75">
        <v>0</v>
      </c>
      <c r="M780" s="75">
        <v>0</v>
      </c>
      <c r="N780" s="75">
        <v>0</v>
      </c>
    </row>
    <row r="781" spans="1:14">
      <c r="A781" s="81" t="s">
        <v>456</v>
      </c>
      <c r="B781" s="75" t="s">
        <v>102</v>
      </c>
      <c r="C781" s="82">
        <v>42476</v>
      </c>
      <c r="D781" s="81" t="s">
        <v>99</v>
      </c>
      <c r="F781" s="81">
        <v>90</v>
      </c>
      <c r="G781" s="81">
        <v>1</v>
      </c>
      <c r="H781" s="81">
        <v>0</v>
      </c>
      <c r="I781" s="81">
        <v>8</v>
      </c>
      <c r="J781" s="81">
        <v>2</v>
      </c>
      <c r="K781" s="75">
        <v>0</v>
      </c>
      <c r="L781" s="75">
        <v>0</v>
      </c>
      <c r="M781" s="75">
        <v>0</v>
      </c>
      <c r="N781" s="75">
        <v>0</v>
      </c>
    </row>
    <row r="782" spans="1:14">
      <c r="A782" s="81" t="s">
        <v>456</v>
      </c>
      <c r="B782" s="75" t="s">
        <v>102</v>
      </c>
      <c r="C782" s="82">
        <v>42480</v>
      </c>
      <c r="D782" s="81" t="s">
        <v>99</v>
      </c>
      <c r="F782" s="81">
        <v>90</v>
      </c>
      <c r="G782" s="81">
        <v>0</v>
      </c>
      <c r="H782" s="81">
        <v>0</v>
      </c>
      <c r="I782" s="81">
        <v>7</v>
      </c>
      <c r="J782" s="81">
        <v>2</v>
      </c>
      <c r="K782" s="75">
        <v>0</v>
      </c>
      <c r="L782" s="75">
        <v>0</v>
      </c>
      <c r="M782" s="75">
        <v>0</v>
      </c>
      <c r="N782" s="75">
        <v>0</v>
      </c>
    </row>
    <row r="783" spans="1:14">
      <c r="A783" s="81" t="s">
        <v>456</v>
      </c>
      <c r="B783" s="75" t="s">
        <v>120</v>
      </c>
      <c r="C783" s="82">
        <v>42494</v>
      </c>
      <c r="D783" s="81" t="s">
        <v>151</v>
      </c>
      <c r="F783" s="81">
        <v>90</v>
      </c>
      <c r="G783" s="81">
        <v>0</v>
      </c>
      <c r="H783" s="81">
        <v>0</v>
      </c>
      <c r="I783" s="81">
        <v>7</v>
      </c>
      <c r="J783" s="81">
        <v>3</v>
      </c>
      <c r="K783" s="75">
        <v>0</v>
      </c>
      <c r="L783" s="75">
        <v>3</v>
      </c>
      <c r="M783" s="75">
        <v>1</v>
      </c>
      <c r="N783" s="75">
        <v>0</v>
      </c>
    </row>
    <row r="784" spans="1:14">
      <c r="A784" s="81" t="s">
        <v>456</v>
      </c>
      <c r="B784" s="75" t="s">
        <v>120</v>
      </c>
      <c r="C784" s="82">
        <v>42498</v>
      </c>
      <c r="D784" s="81" t="s">
        <v>99</v>
      </c>
      <c r="F784" s="81">
        <v>78</v>
      </c>
      <c r="G784" s="81">
        <v>2</v>
      </c>
      <c r="H784" s="81">
        <v>0</v>
      </c>
      <c r="I784" s="81">
        <v>3</v>
      </c>
      <c r="J784" s="81">
        <v>3</v>
      </c>
      <c r="K784" s="75">
        <v>0</v>
      </c>
      <c r="L784" s="75">
        <v>3</v>
      </c>
      <c r="M784" s="75">
        <v>1</v>
      </c>
      <c r="N784" s="75">
        <v>0</v>
      </c>
    </row>
    <row r="785" spans="1:14">
      <c r="A785" s="81" t="s">
        <v>456</v>
      </c>
      <c r="B785" s="75" t="s">
        <v>120</v>
      </c>
      <c r="C785" s="82">
        <v>42504</v>
      </c>
      <c r="D785" s="81" t="s">
        <v>99</v>
      </c>
      <c r="F785" s="81">
        <v>45</v>
      </c>
      <c r="G785" s="81">
        <v>2</v>
      </c>
      <c r="H785" s="81">
        <v>0</v>
      </c>
      <c r="I785" s="81">
        <v>7</v>
      </c>
      <c r="J785" s="81">
        <v>2</v>
      </c>
      <c r="K785" s="75">
        <v>0</v>
      </c>
      <c r="L785" s="75">
        <v>3</v>
      </c>
      <c r="M785" s="75">
        <v>1</v>
      </c>
      <c r="N785" s="75">
        <v>0</v>
      </c>
    </row>
    <row r="786" spans="1:14">
      <c r="A786" s="81" t="s">
        <v>456</v>
      </c>
      <c r="B786" s="75" t="s">
        <v>168</v>
      </c>
      <c r="C786" s="82">
        <v>42518</v>
      </c>
      <c r="D786" s="81" t="s">
        <v>151</v>
      </c>
      <c r="F786" s="81">
        <v>90</v>
      </c>
      <c r="G786" s="81">
        <v>0</v>
      </c>
      <c r="H786" s="81">
        <v>0</v>
      </c>
      <c r="I786" s="81">
        <v>6</v>
      </c>
      <c r="J786" s="81">
        <v>3</v>
      </c>
      <c r="K786" s="75">
        <v>0</v>
      </c>
      <c r="L786" s="75">
        <v>3</v>
      </c>
      <c r="M786" s="75">
        <v>0</v>
      </c>
      <c r="N786" s="75">
        <v>0</v>
      </c>
    </row>
    <row r="787" spans="1:14">
      <c r="A787" s="75" t="s">
        <v>653</v>
      </c>
      <c r="B787" s="75" t="s">
        <v>168</v>
      </c>
      <c r="C787" s="76">
        <v>42529</v>
      </c>
      <c r="D787" s="75" t="s">
        <v>78</v>
      </c>
      <c r="F787" s="75">
        <v>90</v>
      </c>
      <c r="G787" s="75">
        <v>2</v>
      </c>
      <c r="H787" s="75">
        <v>0</v>
      </c>
      <c r="I787" s="75">
        <v>5</v>
      </c>
      <c r="J787" s="75">
        <v>3</v>
      </c>
      <c r="K787" s="75">
        <v>0</v>
      </c>
      <c r="L787" s="75">
        <v>3</v>
      </c>
      <c r="M787" s="75">
        <v>0</v>
      </c>
      <c r="N787" s="75">
        <v>0</v>
      </c>
    </row>
    <row r="788" spans="1:14">
      <c r="A788" s="81" t="s">
        <v>653</v>
      </c>
      <c r="B788" s="75" t="s">
        <v>168</v>
      </c>
      <c r="C788" s="82">
        <v>42529</v>
      </c>
      <c r="D788" s="81" t="s">
        <v>78</v>
      </c>
      <c r="F788" s="81">
        <v>90</v>
      </c>
      <c r="G788" s="81">
        <v>2</v>
      </c>
      <c r="H788" s="81">
        <v>0</v>
      </c>
      <c r="I788" s="81">
        <v>5</v>
      </c>
      <c r="J788" s="81">
        <v>3</v>
      </c>
      <c r="K788" s="75">
        <v>0</v>
      </c>
      <c r="L788" s="75">
        <v>3</v>
      </c>
      <c r="M788" s="75">
        <v>0</v>
      </c>
      <c r="N788" s="75">
        <v>0</v>
      </c>
    </row>
    <row r="789" spans="1:14">
      <c r="A789" s="81" t="s">
        <v>653</v>
      </c>
      <c r="B789" s="75" t="s">
        <v>755</v>
      </c>
      <c r="C789" s="82">
        <v>42535</v>
      </c>
      <c r="D789" s="81" t="s">
        <v>487</v>
      </c>
      <c r="F789" s="81">
        <v>90</v>
      </c>
      <c r="G789" s="81">
        <v>0</v>
      </c>
      <c r="H789" s="81">
        <v>0</v>
      </c>
      <c r="I789" s="81">
        <v>11</v>
      </c>
      <c r="J789" s="81">
        <v>2</v>
      </c>
      <c r="K789" s="75">
        <v>1</v>
      </c>
      <c r="L789" s="75">
        <v>1</v>
      </c>
      <c r="M789" s="75">
        <v>0</v>
      </c>
      <c r="N789" s="75">
        <v>0</v>
      </c>
    </row>
    <row r="790" spans="1:14">
      <c r="A790" s="81" t="s">
        <v>653</v>
      </c>
      <c r="B790" s="75" t="s">
        <v>91</v>
      </c>
      <c r="C790" s="82">
        <v>42539</v>
      </c>
      <c r="D790" s="81" t="s">
        <v>487</v>
      </c>
      <c r="F790" s="81">
        <v>90</v>
      </c>
      <c r="G790" s="81">
        <v>0</v>
      </c>
      <c r="H790" s="81">
        <v>0</v>
      </c>
      <c r="I790" s="81">
        <v>11</v>
      </c>
      <c r="J790" s="81">
        <v>3</v>
      </c>
      <c r="K790" s="75">
        <v>0</v>
      </c>
      <c r="L790" s="75">
        <v>2</v>
      </c>
      <c r="M790" s="75">
        <v>0</v>
      </c>
      <c r="N790" s="75">
        <v>0</v>
      </c>
    </row>
    <row r="791" spans="1:14">
      <c r="A791" s="81" t="s">
        <v>653</v>
      </c>
      <c r="B791" s="75" t="s">
        <v>683</v>
      </c>
      <c r="C791" s="82">
        <v>42543</v>
      </c>
      <c r="D791" s="81" t="s">
        <v>487</v>
      </c>
      <c r="F791" s="81">
        <v>90</v>
      </c>
      <c r="G791" s="81">
        <v>2</v>
      </c>
      <c r="H791" s="81">
        <v>1</v>
      </c>
      <c r="I791" s="81">
        <v>10</v>
      </c>
      <c r="J791" s="81">
        <v>3</v>
      </c>
      <c r="K791" s="75">
        <v>0</v>
      </c>
      <c r="L791" s="75">
        <v>0</v>
      </c>
      <c r="M791" s="75">
        <v>0</v>
      </c>
      <c r="N791" s="75">
        <v>0</v>
      </c>
    </row>
    <row r="792" spans="1:14">
      <c r="A792" s="81" t="s">
        <v>653</v>
      </c>
      <c r="C792" s="82">
        <v>42546</v>
      </c>
      <c r="D792" s="81" t="s">
        <v>487</v>
      </c>
      <c r="F792" s="81">
        <v>90</v>
      </c>
      <c r="G792" s="81">
        <v>0</v>
      </c>
      <c r="H792" s="81">
        <v>1</v>
      </c>
      <c r="I792" s="81">
        <v>1</v>
      </c>
      <c r="J792" s="81">
        <v>1</v>
      </c>
    </row>
  </sheetData>
  <autoFilter ref="C1:C791">
    <sortState ref="C2:C791">
      <sortCondition ref="C1:C791"/>
    </sortState>
  </autoFilter>
  <hyperlinks>
    <hyperlink ref="E49" r:id="rId1"/>
    <hyperlink ref="E48" r:id="rId2"/>
    <hyperlink ref="E47" r:id="rId3"/>
    <hyperlink ref="E46" r:id="rId4"/>
    <hyperlink ref="E45" r:id="rId5"/>
    <hyperlink ref="E44" r:id="rId6"/>
    <hyperlink ref="E43" r:id="rId7"/>
    <hyperlink ref="E42" r:id="rId8"/>
    <hyperlink ref="E41" r:id="rId9"/>
    <hyperlink ref="E39" r:id="rId10"/>
    <hyperlink ref="E38" r:id="rId11"/>
    <hyperlink ref="E37" r:id="rId12"/>
    <hyperlink ref="E36" r:id="rId13"/>
    <hyperlink ref="E35" r:id="rId14"/>
    <hyperlink ref="E34" r:id="rId15"/>
    <hyperlink ref="E33" r:id="rId16"/>
    <hyperlink ref="E31" r:id="rId17"/>
    <hyperlink ref="E30" r:id="rId18"/>
    <hyperlink ref="E29" r:id="rId19"/>
    <hyperlink ref="E28" r:id="rId20"/>
    <hyperlink ref="E27" r:id="rId21"/>
    <hyperlink ref="E26" r:id="rId22"/>
    <hyperlink ref="E25" r:id="rId23"/>
    <hyperlink ref="E24" r:id="rId24"/>
    <hyperlink ref="E23" r:id="rId25"/>
    <hyperlink ref="E22" r:id="rId26"/>
    <hyperlink ref="E21" r:id="rId27"/>
    <hyperlink ref="E20" r:id="rId28"/>
    <hyperlink ref="E19" r:id="rId29"/>
    <hyperlink ref="E18" r:id="rId30"/>
    <hyperlink ref="E17" r:id="rId31"/>
    <hyperlink ref="E16" r:id="rId32"/>
    <hyperlink ref="E15" r:id="rId33"/>
    <hyperlink ref="E14" r:id="rId34"/>
    <hyperlink ref="E13" r:id="rId35"/>
    <hyperlink ref="E12" r:id="rId36"/>
    <hyperlink ref="E11" r:id="rId37"/>
    <hyperlink ref="E10" r:id="rId38"/>
    <hyperlink ref="E9" r:id="rId39"/>
    <hyperlink ref="E8" r:id="rId40"/>
    <hyperlink ref="E7" r:id="rId41"/>
    <hyperlink ref="E6" r:id="rId42"/>
    <hyperlink ref="E5" r:id="rId43"/>
    <hyperlink ref="E4" r:id="rId44"/>
    <hyperlink ref="E3" r:id="rId45"/>
    <hyperlink ref="E2" r:id="rId46"/>
    <hyperlink ref="E115" r:id="rId47"/>
    <hyperlink ref="E114" r:id="rId48"/>
    <hyperlink ref="E113" r:id="rId49"/>
    <hyperlink ref="E112" r:id="rId50"/>
    <hyperlink ref="E111" r:id="rId51"/>
    <hyperlink ref="E110" r:id="rId52"/>
    <hyperlink ref="E109" r:id="rId53"/>
    <hyperlink ref="E108" r:id="rId54"/>
    <hyperlink ref="E107" r:id="rId55"/>
    <hyperlink ref="E105" r:id="rId56"/>
    <hyperlink ref="E104" r:id="rId57"/>
    <hyperlink ref="E103" r:id="rId58"/>
    <hyperlink ref="E102" r:id="rId59"/>
    <hyperlink ref="E101" r:id="rId60"/>
    <hyperlink ref="E100" r:id="rId61"/>
    <hyperlink ref="E99" r:id="rId62"/>
    <hyperlink ref="E98" r:id="rId63"/>
    <hyperlink ref="E96" r:id="rId64"/>
    <hyperlink ref="E95" r:id="rId65"/>
    <hyperlink ref="E94" r:id="rId66"/>
    <hyperlink ref="E93" r:id="rId67"/>
    <hyperlink ref="E92" r:id="rId68"/>
    <hyperlink ref="E91" r:id="rId69"/>
    <hyperlink ref="E90" r:id="rId70"/>
    <hyperlink ref="E89" r:id="rId71"/>
    <hyperlink ref="E88" r:id="rId72"/>
    <hyperlink ref="E87" r:id="rId73"/>
    <hyperlink ref="E86" r:id="rId74"/>
    <hyperlink ref="E85" r:id="rId75"/>
    <hyperlink ref="E84" r:id="rId76"/>
    <hyperlink ref="E83" r:id="rId77"/>
    <hyperlink ref="E82" r:id="rId78"/>
    <hyperlink ref="E81" r:id="rId79"/>
    <hyperlink ref="E80" r:id="rId80"/>
    <hyperlink ref="E79" r:id="rId81"/>
    <hyperlink ref="E78" r:id="rId82"/>
    <hyperlink ref="E76" r:id="rId83"/>
    <hyperlink ref="E75" r:id="rId84"/>
    <hyperlink ref="E74" r:id="rId85"/>
    <hyperlink ref="E73" r:id="rId86"/>
    <hyperlink ref="E72" r:id="rId87"/>
    <hyperlink ref="E71" r:id="rId88"/>
    <hyperlink ref="E70" r:id="rId89"/>
    <hyperlink ref="E67" r:id="rId90"/>
    <hyperlink ref="E66" r:id="rId91"/>
    <hyperlink ref="E65" r:id="rId92"/>
    <hyperlink ref="E64" r:id="rId93"/>
    <hyperlink ref="E63" r:id="rId94"/>
    <hyperlink ref="E62" r:id="rId95"/>
    <hyperlink ref="E59" r:id="rId96"/>
    <hyperlink ref="E58" r:id="rId97"/>
    <hyperlink ref="E57" r:id="rId98"/>
    <hyperlink ref="E56" r:id="rId99"/>
    <hyperlink ref="E55" r:id="rId100"/>
    <hyperlink ref="E54" r:id="rId101"/>
    <hyperlink ref="E53" r:id="rId102"/>
    <hyperlink ref="E52" r:id="rId103"/>
    <hyperlink ref="E51" r:id="rId104"/>
    <hyperlink ref="E50" r:id="rId105"/>
    <hyperlink ref="E40" r:id="rId106"/>
    <hyperlink ref="E32" r:id="rId107"/>
    <hyperlink ref="E171" r:id="rId108"/>
    <hyperlink ref="E170" r:id="rId109"/>
    <hyperlink ref="E169" r:id="rId110"/>
    <hyperlink ref="E168" r:id="rId111"/>
    <hyperlink ref="E167" r:id="rId112"/>
    <hyperlink ref="E166" r:id="rId113"/>
    <hyperlink ref="E165" r:id="rId114"/>
    <hyperlink ref="E164" r:id="rId115"/>
    <hyperlink ref="E163" r:id="rId116"/>
    <hyperlink ref="E162" r:id="rId117"/>
    <hyperlink ref="E161" r:id="rId118"/>
    <hyperlink ref="E160" r:id="rId119"/>
    <hyperlink ref="E158" r:id="rId120"/>
    <hyperlink ref="E157" r:id="rId121"/>
    <hyperlink ref="E156" r:id="rId122"/>
    <hyperlink ref="E155" r:id="rId123"/>
    <hyperlink ref="E154" r:id="rId124"/>
    <hyperlink ref="E153" r:id="rId125"/>
    <hyperlink ref="E152" r:id="rId126"/>
    <hyperlink ref="E151" r:id="rId127"/>
    <hyperlink ref="E150" r:id="rId128"/>
    <hyperlink ref="E149" r:id="rId129"/>
    <hyperlink ref="E148" r:id="rId130"/>
    <hyperlink ref="E147" r:id="rId131"/>
    <hyperlink ref="E146" r:id="rId132"/>
    <hyperlink ref="E145" r:id="rId133"/>
    <hyperlink ref="E144" r:id="rId134"/>
    <hyperlink ref="E143" r:id="rId135"/>
    <hyperlink ref="E142" r:id="rId136"/>
    <hyperlink ref="E141" r:id="rId137"/>
    <hyperlink ref="E140" r:id="rId138"/>
    <hyperlink ref="E139" r:id="rId139"/>
    <hyperlink ref="E138" r:id="rId140"/>
    <hyperlink ref="E137" r:id="rId141"/>
    <hyperlink ref="E136" r:id="rId142"/>
    <hyperlink ref="E135" r:id="rId143"/>
    <hyperlink ref="E134" r:id="rId144"/>
    <hyperlink ref="E133" r:id="rId145"/>
    <hyperlink ref="E132" r:id="rId146"/>
    <hyperlink ref="E131" r:id="rId147"/>
    <hyperlink ref="E128" r:id="rId148"/>
    <hyperlink ref="E127" r:id="rId149"/>
    <hyperlink ref="E126" r:id="rId150"/>
    <hyperlink ref="E125" r:id="rId151"/>
    <hyperlink ref="E124" r:id="rId152"/>
    <hyperlink ref="E121" r:id="rId153"/>
    <hyperlink ref="E120" r:id="rId154"/>
    <hyperlink ref="E119" r:id="rId155"/>
    <hyperlink ref="E118" r:id="rId156"/>
    <hyperlink ref="E97" r:id="rId157"/>
    <hyperlink ref="E240" r:id="rId158"/>
    <hyperlink ref="E239" r:id="rId159"/>
    <hyperlink ref="E238" r:id="rId160"/>
    <hyperlink ref="E237" r:id="rId161"/>
    <hyperlink ref="E236" r:id="rId162"/>
    <hyperlink ref="E235" r:id="rId163"/>
    <hyperlink ref="E234" r:id="rId164"/>
    <hyperlink ref="E233" r:id="rId165"/>
    <hyperlink ref="E232" r:id="rId166"/>
    <hyperlink ref="E231" r:id="rId167"/>
    <hyperlink ref="E230" r:id="rId168"/>
    <hyperlink ref="E229" r:id="rId169"/>
    <hyperlink ref="E228" r:id="rId170"/>
    <hyperlink ref="E225" r:id="rId171"/>
    <hyperlink ref="E224" r:id="rId172"/>
    <hyperlink ref="E223" r:id="rId173"/>
    <hyperlink ref="E222" r:id="rId174"/>
    <hyperlink ref="E221" r:id="rId175"/>
    <hyperlink ref="E220" r:id="rId176"/>
    <hyperlink ref="E219" r:id="rId177"/>
    <hyperlink ref="E218" r:id="rId178"/>
    <hyperlink ref="E217" r:id="rId179"/>
    <hyperlink ref="E216" r:id="rId180"/>
    <hyperlink ref="E215" r:id="rId181"/>
    <hyperlink ref="E214" r:id="rId182"/>
    <hyperlink ref="E213" r:id="rId183"/>
    <hyperlink ref="E212" r:id="rId184"/>
    <hyperlink ref="E211" r:id="rId185"/>
    <hyperlink ref="E210" r:id="rId186"/>
    <hyperlink ref="E209" r:id="rId187"/>
    <hyperlink ref="E208" r:id="rId188"/>
    <hyperlink ref="E207" r:id="rId189"/>
    <hyperlink ref="E206" r:id="rId190"/>
    <hyperlink ref="E205" r:id="rId191"/>
    <hyperlink ref="E204" r:id="rId192"/>
    <hyperlink ref="E203" r:id="rId193"/>
    <hyperlink ref="E202" r:id="rId194"/>
    <hyperlink ref="E201" r:id="rId195"/>
    <hyperlink ref="E200" r:id="rId196"/>
    <hyperlink ref="E198" r:id="rId197"/>
    <hyperlink ref="E197" r:id="rId198"/>
    <hyperlink ref="E196" r:id="rId199"/>
    <hyperlink ref="E195" r:id="rId200"/>
    <hyperlink ref="E194" r:id="rId201"/>
    <hyperlink ref="E193" r:id="rId202"/>
    <hyperlink ref="E192" r:id="rId203"/>
    <hyperlink ref="E189" r:id="rId204"/>
    <hyperlink ref="E188" r:id="rId205"/>
    <hyperlink ref="E187" r:id="rId206"/>
    <hyperlink ref="E186" r:id="rId207"/>
    <hyperlink ref="E185" r:id="rId208"/>
    <hyperlink ref="E183" r:id="rId209"/>
    <hyperlink ref="E182" r:id="rId210"/>
    <hyperlink ref="E181" r:id="rId211"/>
    <hyperlink ref="E180" r:id="rId212"/>
    <hyperlink ref="E179" r:id="rId213"/>
    <hyperlink ref="E178" r:id="rId214"/>
    <hyperlink ref="E177" r:id="rId215"/>
    <hyperlink ref="E176" r:id="rId216"/>
    <hyperlink ref="E175" r:id="rId217"/>
    <hyperlink ref="E174" r:id="rId218"/>
    <hyperlink ref="E173" r:id="rId219"/>
    <hyperlink ref="E172" r:id="rId220"/>
    <hyperlink ref="E159" r:id="rId221"/>
    <hyperlink ref="E130" r:id="rId222"/>
    <hyperlink ref="E129" r:id="rId223"/>
    <hyperlink ref="E123" r:id="rId224"/>
    <hyperlink ref="E122" r:id="rId225"/>
    <hyperlink ref="E117" r:id="rId226"/>
    <hyperlink ref="E116" r:id="rId227"/>
    <hyperlink ref="E106" r:id="rId228"/>
    <hyperlink ref="E77" r:id="rId229"/>
    <hyperlink ref="E69" r:id="rId230"/>
    <hyperlink ref="E68" r:id="rId231"/>
    <hyperlink ref="E61" r:id="rId232"/>
    <hyperlink ref="E60" r:id="rId233"/>
    <hyperlink ref="E296" r:id="rId234"/>
    <hyperlink ref="E295" r:id="rId235"/>
    <hyperlink ref="E294" r:id="rId236"/>
    <hyperlink ref="E293" r:id="rId237"/>
    <hyperlink ref="E292" r:id="rId238"/>
    <hyperlink ref="E291" r:id="rId239"/>
    <hyperlink ref="E290" r:id="rId240"/>
    <hyperlink ref="E289" r:id="rId241"/>
    <hyperlink ref="E288" r:id="rId242"/>
    <hyperlink ref="E287" r:id="rId243"/>
    <hyperlink ref="E286" r:id="rId244"/>
    <hyperlink ref="E285" r:id="rId245"/>
    <hyperlink ref="E284" r:id="rId246"/>
    <hyperlink ref="E283" r:id="rId247"/>
    <hyperlink ref="E282" r:id="rId248"/>
    <hyperlink ref="E281" r:id="rId249"/>
    <hyperlink ref="E280" r:id="rId250"/>
    <hyperlink ref="E279" r:id="rId251"/>
    <hyperlink ref="E278" r:id="rId252"/>
    <hyperlink ref="E277" r:id="rId253"/>
    <hyperlink ref="E276" r:id="rId254"/>
    <hyperlink ref="E275" r:id="rId255"/>
    <hyperlink ref="E274" r:id="rId256"/>
    <hyperlink ref="E273" r:id="rId257"/>
    <hyperlink ref="E272" r:id="rId258"/>
    <hyperlink ref="E271" r:id="rId259"/>
    <hyperlink ref="E270" r:id="rId260"/>
    <hyperlink ref="E269" r:id="rId261"/>
    <hyperlink ref="E268" r:id="rId262"/>
    <hyperlink ref="E267" r:id="rId263"/>
    <hyperlink ref="E266" r:id="rId264"/>
    <hyperlink ref="E265" r:id="rId265"/>
    <hyperlink ref="E264" r:id="rId266"/>
    <hyperlink ref="E263" r:id="rId267"/>
    <hyperlink ref="E262" r:id="rId268"/>
    <hyperlink ref="E259" r:id="rId269"/>
    <hyperlink ref="E258" r:id="rId270"/>
    <hyperlink ref="E257" r:id="rId271"/>
    <hyperlink ref="E256" r:id="rId272"/>
    <hyperlink ref="E255" r:id="rId273"/>
    <hyperlink ref="E254" r:id="rId274"/>
    <hyperlink ref="E251" r:id="rId275"/>
    <hyperlink ref="E250" r:id="rId276"/>
    <hyperlink ref="E249" r:id="rId277"/>
    <hyperlink ref="E248" r:id="rId278"/>
    <hyperlink ref="E247" r:id="rId279"/>
    <hyperlink ref="E246" r:id="rId280"/>
    <hyperlink ref="E242" r:id="rId281"/>
    <hyperlink ref="E241" r:id="rId282"/>
    <hyperlink ref="E358" r:id="rId283"/>
    <hyperlink ref="E357" r:id="rId284"/>
    <hyperlink ref="E356" r:id="rId285"/>
    <hyperlink ref="E355" r:id="rId286"/>
    <hyperlink ref="E354" r:id="rId287"/>
    <hyperlink ref="E353" r:id="rId288"/>
    <hyperlink ref="E352" r:id="rId289"/>
    <hyperlink ref="E351" r:id="rId290"/>
    <hyperlink ref="E350" r:id="rId291"/>
    <hyperlink ref="E349" r:id="rId292"/>
    <hyperlink ref="E348" r:id="rId293"/>
    <hyperlink ref="E347" r:id="rId294"/>
    <hyperlink ref="E346" r:id="rId295"/>
    <hyperlink ref="E345" r:id="rId296"/>
    <hyperlink ref="E344" r:id="rId297"/>
    <hyperlink ref="E343" r:id="rId298"/>
    <hyperlink ref="E342" r:id="rId299"/>
    <hyperlink ref="E341" r:id="rId300"/>
    <hyperlink ref="E340" r:id="rId301"/>
    <hyperlink ref="E339" r:id="rId302"/>
    <hyperlink ref="E338" r:id="rId303"/>
    <hyperlink ref="E337" r:id="rId304"/>
    <hyperlink ref="E336" r:id="rId305"/>
    <hyperlink ref="E335" r:id="rId306"/>
    <hyperlink ref="E334" r:id="rId307"/>
    <hyperlink ref="E333" r:id="rId308"/>
    <hyperlink ref="E332" r:id="rId309"/>
    <hyperlink ref="E331" r:id="rId310"/>
    <hyperlink ref="E330" r:id="rId311"/>
    <hyperlink ref="E329" r:id="rId312"/>
    <hyperlink ref="E328" r:id="rId313"/>
    <hyperlink ref="E327" r:id="rId314"/>
    <hyperlink ref="E326" r:id="rId315"/>
    <hyperlink ref="E325" r:id="rId316"/>
    <hyperlink ref="E324" r:id="rId317"/>
    <hyperlink ref="E323" r:id="rId318"/>
    <hyperlink ref="E322" r:id="rId319"/>
    <hyperlink ref="E321" r:id="rId320"/>
    <hyperlink ref="E320" r:id="rId321"/>
    <hyperlink ref="E319" r:id="rId322"/>
    <hyperlink ref="E318" r:id="rId323"/>
    <hyperlink ref="E317" r:id="rId324"/>
    <hyperlink ref="E316" r:id="rId325"/>
    <hyperlink ref="E315" r:id="rId326"/>
    <hyperlink ref="E314" r:id="rId327"/>
    <hyperlink ref="E313" r:id="rId328"/>
    <hyperlink ref="E312" r:id="rId329"/>
    <hyperlink ref="E311" r:id="rId330"/>
    <hyperlink ref="E310" r:id="rId331"/>
    <hyperlink ref="E309" r:id="rId332"/>
    <hyperlink ref="E308" r:id="rId333"/>
    <hyperlink ref="E307" r:id="rId334"/>
    <hyperlink ref="E306" r:id="rId335"/>
    <hyperlink ref="E305" r:id="rId336"/>
    <hyperlink ref="E304" r:id="rId337"/>
    <hyperlink ref="E303" r:id="rId338"/>
    <hyperlink ref="E302" r:id="rId339"/>
    <hyperlink ref="E301" r:id="rId340"/>
    <hyperlink ref="E300" r:id="rId341"/>
    <hyperlink ref="E299" r:id="rId342"/>
    <hyperlink ref="E298" r:id="rId343"/>
    <hyperlink ref="E297" r:id="rId344"/>
    <hyperlink ref="E261" r:id="rId345"/>
    <hyperlink ref="E260" r:id="rId346"/>
    <hyperlink ref="E253" r:id="rId347"/>
    <hyperlink ref="E252" r:id="rId348"/>
    <hyperlink ref="E245" r:id="rId349"/>
    <hyperlink ref="E244" r:id="rId350"/>
    <hyperlink ref="E243" r:id="rId351"/>
    <hyperlink ref="E227" r:id="rId352"/>
    <hyperlink ref="E226" r:id="rId353"/>
    <hyperlink ref="E199" r:id="rId354"/>
    <hyperlink ref="E191" r:id="rId355"/>
    <hyperlink ref="E190" r:id="rId356"/>
    <hyperlink ref="E184" r:id="rId357"/>
    <hyperlink ref="E398" r:id="rId358"/>
    <hyperlink ref="E397" r:id="rId359"/>
    <hyperlink ref="E396" r:id="rId360"/>
    <hyperlink ref="E395" r:id="rId361"/>
    <hyperlink ref="E394" r:id="rId362"/>
    <hyperlink ref="E393" r:id="rId363"/>
    <hyperlink ref="E392" r:id="rId364"/>
    <hyperlink ref="E391" r:id="rId365"/>
    <hyperlink ref="E390" r:id="rId366"/>
    <hyperlink ref="E389" r:id="rId367"/>
    <hyperlink ref="E388" r:id="rId368"/>
    <hyperlink ref="E387" r:id="rId369"/>
    <hyperlink ref="E386" r:id="rId370"/>
    <hyperlink ref="E385" r:id="rId371"/>
    <hyperlink ref="E384" r:id="rId372"/>
    <hyperlink ref="E382" r:id="rId373"/>
    <hyperlink ref="E381" r:id="rId374"/>
    <hyperlink ref="E380" r:id="rId375"/>
    <hyperlink ref="E379" r:id="rId376"/>
    <hyperlink ref="E378" r:id="rId377"/>
    <hyperlink ref="E377" r:id="rId378"/>
    <hyperlink ref="E376" r:id="rId379"/>
    <hyperlink ref="E375" r:id="rId380"/>
    <hyperlink ref="E374" r:id="rId381"/>
    <hyperlink ref="E373" r:id="rId382"/>
    <hyperlink ref="E372" r:id="rId383"/>
    <hyperlink ref="E371" r:id="rId384"/>
    <hyperlink ref="E370" r:id="rId385"/>
    <hyperlink ref="E369" r:id="rId386"/>
    <hyperlink ref="E368" r:id="rId387"/>
    <hyperlink ref="E367" r:id="rId388"/>
    <hyperlink ref="E366" r:id="rId389"/>
    <hyperlink ref="E365" r:id="rId390"/>
    <hyperlink ref="E364" r:id="rId391"/>
    <hyperlink ref="E363" r:id="rId392"/>
    <hyperlink ref="E362" r:id="rId393"/>
    <hyperlink ref="E361" r:id="rId394"/>
    <hyperlink ref="E360" r:id="rId395"/>
    <hyperlink ref="E359" r:id="rId396"/>
    <hyperlink ref="E463" r:id="rId397"/>
    <hyperlink ref="E462" r:id="rId398"/>
    <hyperlink ref="E461" r:id="rId399"/>
    <hyperlink ref="E460" r:id="rId400"/>
    <hyperlink ref="E459" r:id="rId401"/>
    <hyperlink ref="E458" r:id="rId402"/>
    <hyperlink ref="E457" r:id="rId403"/>
    <hyperlink ref="E456" r:id="rId404"/>
    <hyperlink ref="E455" r:id="rId405"/>
    <hyperlink ref="E454" r:id="rId406"/>
    <hyperlink ref="E453" r:id="rId407"/>
    <hyperlink ref="E452" r:id="rId408"/>
    <hyperlink ref="E451" r:id="rId409"/>
    <hyperlink ref="E450" r:id="rId410"/>
    <hyperlink ref="E449" r:id="rId411"/>
    <hyperlink ref="E448" r:id="rId412"/>
    <hyperlink ref="E447" r:id="rId413"/>
    <hyperlink ref="E446" r:id="rId414"/>
    <hyperlink ref="E445" r:id="rId415"/>
    <hyperlink ref="E443" r:id="rId416"/>
    <hyperlink ref="E442" r:id="rId417"/>
    <hyperlink ref="E441" r:id="rId418"/>
    <hyperlink ref="E440" r:id="rId419"/>
    <hyperlink ref="E439" r:id="rId420"/>
    <hyperlink ref="E438" r:id="rId421"/>
    <hyperlink ref="E437" r:id="rId422"/>
    <hyperlink ref="E436" r:id="rId423"/>
    <hyperlink ref="E435" r:id="rId424"/>
    <hyperlink ref="E434" r:id="rId425"/>
    <hyperlink ref="E433" r:id="rId426"/>
    <hyperlink ref="E432" r:id="rId427"/>
    <hyperlink ref="E431" r:id="rId428"/>
    <hyperlink ref="E430" r:id="rId429"/>
    <hyperlink ref="E429" r:id="rId430"/>
    <hyperlink ref="E428" r:id="rId431"/>
    <hyperlink ref="E427" r:id="rId432"/>
    <hyperlink ref="E426" r:id="rId433"/>
    <hyperlink ref="E425" r:id="rId434"/>
    <hyperlink ref="E424" r:id="rId435"/>
    <hyperlink ref="E423" r:id="rId436"/>
    <hyperlink ref="E422" r:id="rId437"/>
    <hyperlink ref="E421" r:id="rId438"/>
    <hyperlink ref="E420" r:id="rId439"/>
    <hyperlink ref="E419" r:id="rId440"/>
    <hyperlink ref="E418" r:id="rId441"/>
    <hyperlink ref="E417" r:id="rId442"/>
    <hyperlink ref="E416" r:id="rId443"/>
    <hyperlink ref="E415" r:id="rId444"/>
    <hyperlink ref="E414" r:id="rId445"/>
    <hyperlink ref="E413" r:id="rId446"/>
    <hyperlink ref="E412" r:id="rId447"/>
    <hyperlink ref="E411" r:id="rId448"/>
    <hyperlink ref="E410" r:id="rId449"/>
    <hyperlink ref="E409" r:id="rId450"/>
    <hyperlink ref="E408" r:id="rId451"/>
    <hyperlink ref="E407" r:id="rId452"/>
    <hyperlink ref="E406" r:id="rId453"/>
    <hyperlink ref="E405" r:id="rId454"/>
    <hyperlink ref="E404" r:id="rId455"/>
    <hyperlink ref="E403" r:id="rId456"/>
    <hyperlink ref="E402" r:id="rId457"/>
    <hyperlink ref="E401" r:id="rId458"/>
    <hyperlink ref="E400" r:id="rId459"/>
    <hyperlink ref="E399" r:id="rId460"/>
    <hyperlink ref="E383" r:id="rId461"/>
    <hyperlink ref="E529" r:id="rId462"/>
    <hyperlink ref="E528" r:id="rId463"/>
    <hyperlink ref="E527" r:id="rId464"/>
    <hyperlink ref="E526" r:id="rId465"/>
    <hyperlink ref="E525" r:id="rId466"/>
    <hyperlink ref="E524" r:id="rId467"/>
    <hyperlink ref="E523" r:id="rId468"/>
    <hyperlink ref="E522" r:id="rId469"/>
    <hyperlink ref="E521" r:id="rId470"/>
    <hyperlink ref="E520" r:id="rId471"/>
    <hyperlink ref="E519" r:id="rId472"/>
    <hyperlink ref="E518" r:id="rId473"/>
    <hyperlink ref="E517" r:id="rId474"/>
    <hyperlink ref="E516" r:id="rId475"/>
    <hyperlink ref="E515" r:id="rId476"/>
    <hyperlink ref="E514" r:id="rId477"/>
    <hyperlink ref="E513" r:id="rId478"/>
    <hyperlink ref="E512" r:id="rId479"/>
    <hyperlink ref="E511" r:id="rId480"/>
    <hyperlink ref="E509" r:id="rId481"/>
    <hyperlink ref="E508" r:id="rId482"/>
    <hyperlink ref="E507" r:id="rId483"/>
    <hyperlink ref="E506" r:id="rId484"/>
    <hyperlink ref="E505" r:id="rId485"/>
    <hyperlink ref="E504" r:id="rId486"/>
    <hyperlink ref="E503" r:id="rId487"/>
    <hyperlink ref="E502" r:id="rId488"/>
    <hyperlink ref="E501" r:id="rId489"/>
    <hyperlink ref="E500" r:id="rId490"/>
    <hyperlink ref="E499" r:id="rId491"/>
    <hyperlink ref="E498" r:id="rId492"/>
    <hyperlink ref="E497" r:id="rId493"/>
    <hyperlink ref="E496" r:id="rId494"/>
    <hyperlink ref="E495" r:id="rId495"/>
    <hyperlink ref="E494" r:id="rId496"/>
    <hyperlink ref="E493" r:id="rId497"/>
    <hyperlink ref="E492" r:id="rId498"/>
    <hyperlink ref="E491" r:id="rId499"/>
    <hyperlink ref="E490" r:id="rId500"/>
    <hyperlink ref="E489" r:id="rId501"/>
    <hyperlink ref="E488" r:id="rId502"/>
    <hyperlink ref="E487" r:id="rId503"/>
    <hyperlink ref="E486" r:id="rId504"/>
    <hyperlink ref="E485" r:id="rId505"/>
    <hyperlink ref="E484" r:id="rId506"/>
    <hyperlink ref="E483" r:id="rId507"/>
    <hyperlink ref="E482" r:id="rId508"/>
    <hyperlink ref="E481" r:id="rId509"/>
    <hyperlink ref="E480" r:id="rId510"/>
    <hyperlink ref="E479" r:id="rId511"/>
    <hyperlink ref="E478" r:id="rId512"/>
    <hyperlink ref="E477" r:id="rId513"/>
    <hyperlink ref="E476" r:id="rId514"/>
    <hyperlink ref="E475" r:id="rId515"/>
    <hyperlink ref="E474" r:id="rId516"/>
    <hyperlink ref="E473" r:id="rId517"/>
    <hyperlink ref="E472" r:id="rId518"/>
    <hyperlink ref="E471" r:id="rId519"/>
    <hyperlink ref="E470" r:id="rId520"/>
    <hyperlink ref="E469" r:id="rId521"/>
    <hyperlink ref="E468" r:id="rId522"/>
    <hyperlink ref="E467" r:id="rId523"/>
    <hyperlink ref="E466" r:id="rId524"/>
    <hyperlink ref="E465" r:id="rId525"/>
    <hyperlink ref="E464" r:id="rId526"/>
    <hyperlink ref="E444" r:id="rId527"/>
    <hyperlink ref="E603" r:id="rId528"/>
    <hyperlink ref="E602" r:id="rId529"/>
    <hyperlink ref="E601" r:id="rId530"/>
    <hyperlink ref="E600" r:id="rId531"/>
    <hyperlink ref="E599" r:id="rId532"/>
    <hyperlink ref="E598" r:id="rId533"/>
    <hyperlink ref="E597" r:id="rId534"/>
    <hyperlink ref="E596" r:id="rId535"/>
    <hyperlink ref="E595" r:id="rId536"/>
    <hyperlink ref="E594" r:id="rId537"/>
    <hyperlink ref="E593" r:id="rId538"/>
    <hyperlink ref="E592" r:id="rId539"/>
    <hyperlink ref="E591" r:id="rId540"/>
    <hyperlink ref="E590" r:id="rId541"/>
    <hyperlink ref="E589" r:id="rId542"/>
    <hyperlink ref="E588" r:id="rId543"/>
    <hyperlink ref="E587" r:id="rId544"/>
    <hyperlink ref="E586" r:id="rId545"/>
    <hyperlink ref="E585" r:id="rId546"/>
    <hyperlink ref="E584" r:id="rId547"/>
    <hyperlink ref="E583" r:id="rId548"/>
    <hyperlink ref="E582" r:id="rId549"/>
    <hyperlink ref="E580" r:id="rId550"/>
    <hyperlink ref="E579" r:id="rId551"/>
    <hyperlink ref="E578" r:id="rId552"/>
    <hyperlink ref="E577" r:id="rId553"/>
    <hyperlink ref="E576" r:id="rId554"/>
    <hyperlink ref="E575" r:id="rId555"/>
    <hyperlink ref="E574" r:id="rId556"/>
    <hyperlink ref="E573" r:id="rId557"/>
    <hyperlink ref="E572" r:id="rId558"/>
    <hyperlink ref="E571" r:id="rId559"/>
    <hyperlink ref="E570" r:id="rId560"/>
    <hyperlink ref="E569" r:id="rId561"/>
    <hyperlink ref="E568" r:id="rId562"/>
    <hyperlink ref="E567" r:id="rId563"/>
    <hyperlink ref="E566" r:id="rId564"/>
    <hyperlink ref="E565" r:id="rId565"/>
    <hyperlink ref="E564" r:id="rId566"/>
    <hyperlink ref="E563" r:id="rId567"/>
    <hyperlink ref="E562" r:id="rId568"/>
    <hyperlink ref="E561" r:id="rId569"/>
    <hyperlink ref="E560" r:id="rId570"/>
    <hyperlink ref="E559" r:id="rId571"/>
    <hyperlink ref="E558" r:id="rId572"/>
    <hyperlink ref="E557" r:id="rId573"/>
    <hyperlink ref="E556" r:id="rId574"/>
    <hyperlink ref="E555" r:id="rId575"/>
    <hyperlink ref="E554" r:id="rId576"/>
    <hyperlink ref="E553" r:id="rId577"/>
    <hyperlink ref="E552" r:id="rId578"/>
    <hyperlink ref="E551" r:id="rId579"/>
    <hyperlink ref="E550" r:id="rId580"/>
    <hyperlink ref="E549" r:id="rId581"/>
    <hyperlink ref="E548" r:id="rId582"/>
    <hyperlink ref="E547" r:id="rId583"/>
    <hyperlink ref="E546" r:id="rId584"/>
    <hyperlink ref="E545" r:id="rId585"/>
    <hyperlink ref="E544" r:id="rId586"/>
    <hyperlink ref="E543" r:id="rId587"/>
    <hyperlink ref="E542" r:id="rId588"/>
    <hyperlink ref="E541" r:id="rId589"/>
    <hyperlink ref="E540" r:id="rId590"/>
    <hyperlink ref="E539" r:id="rId591"/>
    <hyperlink ref="E538" r:id="rId592"/>
    <hyperlink ref="E537" r:id="rId593"/>
    <hyperlink ref="E536" r:id="rId594"/>
    <hyperlink ref="E535" r:id="rId595"/>
    <hyperlink ref="E534" r:id="rId596"/>
    <hyperlink ref="E533" r:id="rId597"/>
    <hyperlink ref="E532" r:id="rId598"/>
    <hyperlink ref="E531" r:id="rId599"/>
    <hyperlink ref="E530" r:id="rId600"/>
    <hyperlink ref="E510" r:id="rId601"/>
    <hyperlink ref="E663" r:id="rId602"/>
    <hyperlink ref="E662" r:id="rId603"/>
    <hyperlink ref="E661" r:id="rId604"/>
    <hyperlink ref="E660" r:id="rId605"/>
    <hyperlink ref="E659" r:id="rId606"/>
    <hyperlink ref="E658" r:id="rId607"/>
    <hyperlink ref="E657" r:id="rId608"/>
    <hyperlink ref="E656" r:id="rId609"/>
    <hyperlink ref="E655" r:id="rId610"/>
    <hyperlink ref="E654" r:id="rId611"/>
    <hyperlink ref="E653" r:id="rId612"/>
    <hyperlink ref="E652" r:id="rId613"/>
    <hyperlink ref="E651" r:id="rId614"/>
    <hyperlink ref="E650" r:id="rId615"/>
    <hyperlink ref="E649" r:id="rId616"/>
    <hyperlink ref="E648" r:id="rId617"/>
    <hyperlink ref="E647" r:id="rId618"/>
    <hyperlink ref="E646" r:id="rId619"/>
    <hyperlink ref="E645" r:id="rId620"/>
    <hyperlink ref="E644" r:id="rId621"/>
    <hyperlink ref="E643" r:id="rId622"/>
    <hyperlink ref="E642" r:id="rId623"/>
    <hyperlink ref="E641" r:id="rId624"/>
    <hyperlink ref="E640" r:id="rId625"/>
    <hyperlink ref="E639" r:id="rId626"/>
    <hyperlink ref="E638" r:id="rId627"/>
    <hyperlink ref="E637" r:id="rId628"/>
    <hyperlink ref="E636" r:id="rId629"/>
    <hyperlink ref="E635" r:id="rId630"/>
    <hyperlink ref="E634" r:id="rId631"/>
    <hyperlink ref="E633" r:id="rId632"/>
    <hyperlink ref="E632" r:id="rId633"/>
    <hyperlink ref="E631" r:id="rId634"/>
    <hyperlink ref="E630" r:id="rId635"/>
    <hyperlink ref="E629" r:id="rId636"/>
    <hyperlink ref="E628" r:id="rId637"/>
    <hyperlink ref="E627" r:id="rId638"/>
    <hyperlink ref="E626" r:id="rId639"/>
    <hyperlink ref="E625" r:id="rId640"/>
    <hyperlink ref="E624" r:id="rId641"/>
    <hyperlink ref="E623" r:id="rId642"/>
    <hyperlink ref="E622" r:id="rId643"/>
    <hyperlink ref="E621" r:id="rId644"/>
    <hyperlink ref="E620" r:id="rId645"/>
    <hyperlink ref="E619" r:id="rId646"/>
    <hyperlink ref="E618" r:id="rId647"/>
    <hyperlink ref="E617" r:id="rId648"/>
    <hyperlink ref="E616" r:id="rId649"/>
    <hyperlink ref="E615" r:id="rId650"/>
    <hyperlink ref="E614" r:id="rId651"/>
    <hyperlink ref="E613" r:id="rId652"/>
    <hyperlink ref="E612" r:id="rId653"/>
    <hyperlink ref="E611" r:id="rId654"/>
    <hyperlink ref="E610" r:id="rId655"/>
    <hyperlink ref="E609" r:id="rId656"/>
    <hyperlink ref="E608" r:id="rId657"/>
    <hyperlink ref="E607" r:id="rId658"/>
    <hyperlink ref="E606" r:id="rId659"/>
    <hyperlink ref="E605" r:id="rId660"/>
    <hyperlink ref="E604" r:id="rId661"/>
    <hyperlink ref="E581" r:id="rId662"/>
    <hyperlink ref="E666" r:id="rId663"/>
    <hyperlink ref="E665" r:id="rId664"/>
    <hyperlink ref="E664" r:id="rId665"/>
  </hyperlinks>
  <pageMargins left="0.75" right="0.75" top="1" bottom="1" header="0.5" footer="0.5"/>
  <pageSetup paperSize="9" orientation="portrait" horizontalDpi="4294967292" verticalDpi="4294967292"/>
  <drawing r:id="rId66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1"/>
  <sheetViews>
    <sheetView workbookViewId="0">
      <selection activeCell="P16" sqref="P16"/>
    </sheetView>
  </sheetViews>
  <sheetFormatPr baseColWidth="10" defaultRowHeight="15" x14ac:dyDescent="0"/>
  <cols>
    <col min="2" max="2" width="0" hidden="1" customWidth="1"/>
    <col min="11" max="14" width="0" hidden="1" customWidth="1"/>
    <col min="24" max="24" width="14" bestFit="1" customWidth="1"/>
    <col min="25" max="25" width="0" hidden="1" customWidth="1"/>
    <col min="29" max="29" width="15.1640625" bestFit="1" customWidth="1"/>
  </cols>
  <sheetData>
    <row r="1" spans="1:29" ht="16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Q1" s="88" t="s">
        <v>1229</v>
      </c>
      <c r="R1" s="86"/>
      <c r="S1" s="114">
        <v>50</v>
      </c>
      <c r="T1" s="114">
        <v>20</v>
      </c>
      <c r="U1" s="114">
        <v>1</v>
      </c>
      <c r="V1" s="114">
        <v>4</v>
      </c>
      <c r="W1" s="86"/>
      <c r="X1" s="86"/>
      <c r="Y1" s="86"/>
      <c r="Z1" s="86"/>
      <c r="AA1" s="86"/>
      <c r="AB1" s="86"/>
      <c r="AC1" s="87"/>
    </row>
    <row r="2" spans="1:29" ht="16" thickBot="1">
      <c r="A2" s="75" t="s">
        <v>756</v>
      </c>
      <c r="B2" s="75" t="s">
        <v>491</v>
      </c>
      <c r="C2" s="76">
        <v>35979</v>
      </c>
      <c r="D2" s="75" t="s">
        <v>89</v>
      </c>
      <c r="E2" s="77" t="s">
        <v>757</v>
      </c>
      <c r="F2" s="75">
        <v>0</v>
      </c>
      <c r="G2" s="75"/>
      <c r="H2" s="75"/>
      <c r="I2" s="75"/>
      <c r="J2" s="75"/>
      <c r="K2" s="75"/>
      <c r="L2" s="75"/>
      <c r="M2" s="75"/>
      <c r="N2" s="75"/>
      <c r="Q2" s="89" t="s">
        <v>432</v>
      </c>
      <c r="R2" s="90" t="s">
        <v>454</v>
      </c>
      <c r="S2" s="90" t="s">
        <v>433</v>
      </c>
      <c r="T2" s="90" t="s">
        <v>434</v>
      </c>
      <c r="U2" s="90" t="s">
        <v>436</v>
      </c>
      <c r="V2" s="90" t="s">
        <v>435</v>
      </c>
      <c r="W2" s="90" t="s">
        <v>453</v>
      </c>
      <c r="X2" s="90" t="s">
        <v>455</v>
      </c>
      <c r="Y2" s="91"/>
      <c r="Z2" s="90" t="s">
        <v>1227</v>
      </c>
      <c r="AA2" s="90" t="s">
        <v>1228</v>
      </c>
      <c r="AB2" s="90" t="s">
        <v>452</v>
      </c>
      <c r="AC2" s="92" t="s">
        <v>1226</v>
      </c>
    </row>
    <row r="3" spans="1:29">
      <c r="A3" s="75" t="s">
        <v>756</v>
      </c>
      <c r="B3" s="75" t="s">
        <v>217</v>
      </c>
      <c r="C3" s="76">
        <v>35974</v>
      </c>
      <c r="D3" s="75" t="s">
        <v>89</v>
      </c>
      <c r="E3" s="77" t="s">
        <v>31</v>
      </c>
      <c r="F3" s="75">
        <v>90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75">
        <v>0</v>
      </c>
      <c r="N3" s="75">
        <v>0</v>
      </c>
      <c r="Q3" s="93" t="s">
        <v>437</v>
      </c>
      <c r="R3" s="94">
        <f>SUMIFS($F$2:F1000,$C$2:C1000,"&gt;="&amp;Z3,$C$2:C1000,"&lt;="&amp;AA3)</f>
        <v>2981</v>
      </c>
      <c r="S3" s="94">
        <f>SUMIFS(G2:G1000,C2:C1000,"&gt;="&amp;Z3,C2:C1000,"&lt;="&amp;AA3)</f>
        <v>18</v>
      </c>
      <c r="T3" s="94">
        <f>SUMIFS($H$2:H1000,$C$2:C1000,"&gt;="&amp;Z3,$C$2:C1000,"&lt;="&amp;AA3)</f>
        <v>0</v>
      </c>
      <c r="U3" s="94">
        <f>SUMIFS($I$2:I1000,$C$2:C1000,"&gt;="&amp;Z3,$C$2:C1000,"&lt;="&amp;AA3)-V3</f>
        <v>2</v>
      </c>
      <c r="V3" s="94">
        <f>SUMIFS($J$2:J1000,$C$2:C1000,"&gt;="&amp;Z3,$C$2:C1000,"&lt;="&amp;AA3)</f>
        <v>1</v>
      </c>
      <c r="W3" s="94">
        <f>COUNTIFS($C$2:C1000,"&gt;="&amp;Z3,$C$2:C1000,"&lt;="&amp;AA3)</f>
        <v>47</v>
      </c>
      <c r="X3" s="106">
        <f>R3/IF(W3=0,1,W3)</f>
        <v>63.425531914893618</v>
      </c>
      <c r="Y3" s="94">
        <f>X3*10</f>
        <v>634.25531914893622</v>
      </c>
      <c r="Z3" s="95">
        <v>37104</v>
      </c>
      <c r="AA3" s="95">
        <v>37437</v>
      </c>
      <c r="AB3" s="94">
        <f t="shared" ref="AB3:AB17" si="0">SUM(S3*$S$1,T3*$T$1,U3*$U$1,V3*$V$1)</f>
        <v>906</v>
      </c>
      <c r="AC3" s="110">
        <f>AB3/10</f>
        <v>90.6</v>
      </c>
    </row>
    <row r="4" spans="1:29">
      <c r="A4" s="75" t="s">
        <v>756</v>
      </c>
      <c r="B4" s="75" t="s">
        <v>758</v>
      </c>
      <c r="C4" s="76">
        <v>35964</v>
      </c>
      <c r="D4" s="75" t="s">
        <v>89</v>
      </c>
      <c r="E4" s="77" t="s">
        <v>51</v>
      </c>
      <c r="F4" s="75">
        <v>90</v>
      </c>
      <c r="G4" s="75">
        <v>2</v>
      </c>
      <c r="H4" s="75">
        <v>0</v>
      </c>
      <c r="I4" s="75">
        <v>0</v>
      </c>
      <c r="J4" s="75">
        <v>0</v>
      </c>
      <c r="K4" s="75">
        <v>0</v>
      </c>
      <c r="L4" s="75">
        <v>0</v>
      </c>
      <c r="M4" s="75">
        <v>0</v>
      </c>
      <c r="N4" s="75">
        <v>0</v>
      </c>
      <c r="Q4" s="96" t="s">
        <v>438</v>
      </c>
      <c r="R4" s="97">
        <f>SUMIFS($F$2:F1001,$C$2:C1001,"&gt;="&amp;Z4,$C$2:C1001,"&lt;="&amp;AA4)</f>
        <v>4330</v>
      </c>
      <c r="S4" s="97">
        <f>SUMIFS($G$2:G1001,$C$2:C1001,"&gt;="&amp;Z4,$C$2:C1001,"&lt;="&amp;AA4)</f>
        <v>33</v>
      </c>
      <c r="T4" s="97">
        <f>SUMIFS($H$2:H1001,$C$2:C1001,"&gt;="&amp;Z4,$C$2:C1001,"&lt;="&amp;AA4)</f>
        <v>23</v>
      </c>
      <c r="U4" s="97">
        <f>SUMIFS($I$2:I1001,$C$2:C1001,"&gt;="&amp;Z4,$C$2:C1001,"&lt;="&amp;AA4)-V4</f>
        <v>68</v>
      </c>
      <c r="V4" s="97">
        <f>SUMIFS($J$2:J1001,$C$2:C1001,"&gt;="&amp;Z4,$C$2:C1001,"&lt;="&amp;AA4)</f>
        <v>98</v>
      </c>
      <c r="W4" s="97">
        <f>COUNTIFS($C$2:C1001,"&gt;="&amp;Z4,$C$2:C1001,"&lt;="&amp;AA4)</f>
        <v>52</v>
      </c>
      <c r="X4" s="107">
        <f>R4/IF(W4=0,1,W4)</f>
        <v>83.269230769230774</v>
      </c>
      <c r="Y4" s="97">
        <f t="shared" ref="Y4:Y17" si="1">X4*10</f>
        <v>832.69230769230774</v>
      </c>
      <c r="Z4" s="98">
        <v>37469</v>
      </c>
      <c r="AA4" s="98">
        <v>37802</v>
      </c>
      <c r="AB4" s="97">
        <f t="shared" si="0"/>
        <v>2570</v>
      </c>
      <c r="AC4" s="111">
        <f t="shared" ref="AC4:AC17" si="2">AB4/10</f>
        <v>257</v>
      </c>
    </row>
    <row r="5" spans="1:29">
      <c r="A5" s="75" t="s">
        <v>756</v>
      </c>
      <c r="B5" s="75" t="s">
        <v>759</v>
      </c>
      <c r="C5" s="76">
        <v>35958</v>
      </c>
      <c r="D5" s="75" t="s">
        <v>89</v>
      </c>
      <c r="E5" s="77" t="s">
        <v>59</v>
      </c>
      <c r="F5" s="75">
        <v>90</v>
      </c>
      <c r="G5" s="75">
        <v>1</v>
      </c>
      <c r="H5" s="75">
        <v>0</v>
      </c>
      <c r="I5" s="75">
        <v>0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Q5" s="99" t="s">
        <v>439</v>
      </c>
      <c r="R5" s="97">
        <f>SUMIFS($F$2:F1002,$C$2:C1002,"&gt;="&amp;Z5,$C$2:C1002,"&lt;="&amp;AA5)</f>
        <v>5426</v>
      </c>
      <c r="S5" s="97">
        <f>SUMIFS($G$2:G1002,$C$2:C1002,"&gt;="&amp;Z5,$C$2:C1002,"&lt;="&amp;AA5)</f>
        <v>44</v>
      </c>
      <c r="T5" s="97">
        <f>SUMIFS($H$2:H1002,$C$2:C1002,"&gt;="&amp;Z5,$C$2:C1002,"&lt;="&amp;AA5)</f>
        <v>9</v>
      </c>
      <c r="U5" s="97">
        <f>SUMIFS($I$2:I1002,$C$2:C1002,"&gt;="&amp;Z5,$C$2:C1002,"&lt;="&amp;AA5)-V5</f>
        <v>79</v>
      </c>
      <c r="V5" s="97">
        <f>SUMIFS($J$2:J1002,$C$2:C1002,"&gt;="&amp;Z5,$C$2:C1002,"&lt;="&amp;AA5)</f>
        <v>119</v>
      </c>
      <c r="W5" s="97">
        <f>COUNTIFS($C$2:C1002,"&gt;="&amp;Z5,$C$2:C1002,"&lt;="&amp;AA5)</f>
        <v>64</v>
      </c>
      <c r="X5" s="107">
        <f>R5/IF(W5=0,1,W5)</f>
        <v>84.78125</v>
      </c>
      <c r="Y5" s="97">
        <f t="shared" si="1"/>
        <v>847.8125</v>
      </c>
      <c r="Z5" s="98">
        <v>37834</v>
      </c>
      <c r="AA5" s="98">
        <v>38168</v>
      </c>
      <c r="AB5" s="97">
        <f t="shared" si="0"/>
        <v>2935</v>
      </c>
      <c r="AC5" s="111">
        <f t="shared" si="2"/>
        <v>293.5</v>
      </c>
    </row>
    <row r="6" spans="1:29">
      <c r="A6" s="75" t="s">
        <v>760</v>
      </c>
      <c r="B6" s="75" t="s">
        <v>623</v>
      </c>
      <c r="C6" s="76">
        <v>37387</v>
      </c>
      <c r="D6" s="75" t="s">
        <v>606</v>
      </c>
      <c r="E6" s="77" t="s">
        <v>289</v>
      </c>
      <c r="F6" s="75">
        <v>90</v>
      </c>
      <c r="G6" s="75">
        <v>2</v>
      </c>
      <c r="H6" s="75">
        <v>0</v>
      </c>
      <c r="I6" s="75">
        <v>0</v>
      </c>
      <c r="J6" s="75">
        <v>0</v>
      </c>
      <c r="K6" s="75">
        <v>0</v>
      </c>
      <c r="L6" s="75">
        <v>0</v>
      </c>
      <c r="M6" s="75">
        <v>0</v>
      </c>
      <c r="N6" s="75">
        <v>0</v>
      </c>
      <c r="Q6" s="96" t="s">
        <v>440</v>
      </c>
      <c r="R6" s="97">
        <f>SUMIFS($F$2:F1003,$C$2:C1003,"&gt;="&amp;Z6,$C$2:C1003,"&lt;="&amp;AA6)</f>
        <v>4176</v>
      </c>
      <c r="S6" s="97">
        <f>SUMIFS($G$2:G1003,$C$2:C1003,"&gt;="&amp;Z6,$C$2:C1003,"&lt;="&amp;AA6)</f>
        <v>31</v>
      </c>
      <c r="T6" s="97">
        <f>SUMIFS($H$2:H1003,$C$2:C1003,"&gt;="&amp;Z6,$C$2:C1003,"&lt;="&amp;AA6)</f>
        <v>15</v>
      </c>
      <c r="U6" s="97">
        <f>SUMIFS($I$2:I1003,$C$2:C1003,"&gt;="&amp;Z6,$C$2:C1003,"&lt;="&amp;AA6)-V6</f>
        <v>37</v>
      </c>
      <c r="V6" s="97">
        <f>SUMIFS($J$2:J1003,$C$2:C1003,"&gt;="&amp;Z6,$C$2:C1003,"&lt;="&amp;AA6)</f>
        <v>84</v>
      </c>
      <c r="W6" s="97">
        <f>COUNTIFS($C$2:C1003,"&gt;="&amp;Z6,$C$2:C1003,"&lt;="&amp;AA6)</f>
        <v>50</v>
      </c>
      <c r="X6" s="107">
        <f>R6/IF(W6=0,1,W6)</f>
        <v>83.52</v>
      </c>
      <c r="Y6" s="97">
        <f t="shared" si="1"/>
        <v>835.19999999999993</v>
      </c>
      <c r="Z6" s="98">
        <v>38200</v>
      </c>
      <c r="AA6" s="98">
        <v>38533</v>
      </c>
      <c r="AB6" s="97">
        <f t="shared" si="0"/>
        <v>2223</v>
      </c>
      <c r="AC6" s="111">
        <f t="shared" si="2"/>
        <v>222.3</v>
      </c>
    </row>
    <row r="7" spans="1:29">
      <c r="A7" s="75" t="s">
        <v>760</v>
      </c>
      <c r="B7" s="75" t="s">
        <v>153</v>
      </c>
      <c r="C7" s="76">
        <v>37380</v>
      </c>
      <c r="D7" s="75" t="s">
        <v>604</v>
      </c>
      <c r="E7" s="77" t="s">
        <v>19</v>
      </c>
      <c r="F7" s="75">
        <v>81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1</v>
      </c>
      <c r="N7" s="75">
        <v>0</v>
      </c>
      <c r="Q7" s="96" t="s">
        <v>441</v>
      </c>
      <c r="R7" s="97">
        <f>SUMIFS($F$2:F1004,$C$2:C1004,"&gt;="&amp;Z7,$C$2:C1004,"&lt;="&amp;AA7)</f>
        <v>4699</v>
      </c>
      <c r="S7" s="97">
        <f>SUMIFS($G$2:G1004,$C$2:C1004,"&gt;="&amp;Z7,$C$2:C1004,"&lt;="&amp;AA7)</f>
        <v>40</v>
      </c>
      <c r="T7" s="97">
        <f>SUMIFS($H$2:H1004,$C$2:C1004,"&gt;="&amp;Z7,$C$2:C1004,"&lt;="&amp;AA7)</f>
        <v>8</v>
      </c>
      <c r="U7" s="97">
        <f>SUMIFS($I$2:I1004,$C$2:C1004,"&gt;="&amp;Z7,$C$2:C1004,"&lt;="&amp;AA7)-V7</f>
        <v>85</v>
      </c>
      <c r="V7" s="97">
        <f>SUMIFS($J$2:J1004,$C$2:C1004,"&gt;="&amp;Z7,$C$2:C1004,"&lt;="&amp;AA7)</f>
        <v>97</v>
      </c>
      <c r="W7" s="97">
        <f>COUNTIFS($C$2:C1004,"&gt;="&amp;Z7,$C$2:C1004,"&lt;="&amp;AA7)</f>
        <v>58</v>
      </c>
      <c r="X7" s="107">
        <f t="shared" ref="X7:X17" si="3">R7/IF(W7=0,1,W7)</f>
        <v>81.017241379310349</v>
      </c>
      <c r="Y7" s="97">
        <f t="shared" si="1"/>
        <v>810.17241379310349</v>
      </c>
      <c r="Z7" s="98">
        <v>38565</v>
      </c>
      <c r="AA7" s="98">
        <v>38898</v>
      </c>
      <c r="AB7" s="97">
        <f t="shared" si="0"/>
        <v>2633</v>
      </c>
      <c r="AC7" s="111">
        <f t="shared" si="2"/>
        <v>263.3</v>
      </c>
    </row>
    <row r="8" spans="1:29">
      <c r="A8" s="75" t="s">
        <v>760</v>
      </c>
      <c r="B8" s="75" t="s">
        <v>649</v>
      </c>
      <c r="C8" s="76">
        <v>37375</v>
      </c>
      <c r="D8" s="75" t="s">
        <v>606</v>
      </c>
      <c r="E8" s="77" t="s">
        <v>82</v>
      </c>
      <c r="F8" s="75">
        <v>0</v>
      </c>
      <c r="G8" s="75"/>
      <c r="H8" s="75"/>
      <c r="I8" s="75"/>
      <c r="J8" s="75"/>
      <c r="K8" s="75"/>
      <c r="L8" s="75"/>
      <c r="M8" s="75"/>
      <c r="N8" s="75"/>
      <c r="Q8" s="96" t="s">
        <v>442</v>
      </c>
      <c r="R8" s="97">
        <f>SUMIFS($F$2:F1005,$C$2:C1005,"&gt;="&amp;Z8,$C$2:C1005,"&lt;="&amp;AA8)</f>
        <v>2777</v>
      </c>
      <c r="S8" s="97">
        <f>SUMIFS($G$2:G1005,$C$2:C1005,"&gt;="&amp;Z8,$C$2:C1005,"&lt;="&amp;AA8)</f>
        <v>16</v>
      </c>
      <c r="T8" s="97">
        <f>SUMIFS($H$2:H1005,$C$2:C1005,"&gt;="&amp;Z8,$C$2:C1005,"&lt;="&amp;AA8)</f>
        <v>8</v>
      </c>
      <c r="U8" s="97">
        <f>SUMIFS($I$2:I1005,$C$2:C1005,"&gt;="&amp;Z8,$C$2:C1005,"&lt;="&amp;AA8)-V8</f>
        <v>81</v>
      </c>
      <c r="V8" s="97">
        <f>SUMIFS($J$2:J1005,$C$2:C1005,"&gt;="&amp;Z8,$C$2:C1005,"&lt;="&amp;AA8)</f>
        <v>60</v>
      </c>
      <c r="W8" s="97">
        <f>COUNTIFS($C$2:C1005,"&gt;="&amp;Z8,$C$2:C1005,"&lt;="&amp;AA8)</f>
        <v>34</v>
      </c>
      <c r="X8" s="107">
        <f t="shared" si="3"/>
        <v>81.67647058823529</v>
      </c>
      <c r="Y8" s="97">
        <f t="shared" si="1"/>
        <v>816.76470588235293</v>
      </c>
      <c r="Z8" s="98">
        <v>38930</v>
      </c>
      <c r="AA8" s="98">
        <v>39263</v>
      </c>
      <c r="AB8" s="97">
        <f t="shared" si="0"/>
        <v>1281</v>
      </c>
      <c r="AC8" s="111">
        <f t="shared" si="2"/>
        <v>128.1</v>
      </c>
    </row>
    <row r="9" spans="1:29">
      <c r="A9" s="75" t="s">
        <v>760</v>
      </c>
      <c r="B9" s="75" t="s">
        <v>658</v>
      </c>
      <c r="C9" s="76">
        <v>37370</v>
      </c>
      <c r="D9" s="75" t="s">
        <v>606</v>
      </c>
      <c r="E9" s="77" t="s">
        <v>19</v>
      </c>
      <c r="F9" s="75">
        <v>90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Q9" s="96" t="s">
        <v>443</v>
      </c>
      <c r="R9" s="97">
        <f>SUMIFS($F$2:F1006,$C$2:C1006,"&gt;="&amp;Z9,$C$2:C1006,"&lt;="&amp;AA9)</f>
        <v>4177</v>
      </c>
      <c r="S9" s="97">
        <f>SUMIFS($G$2:G1006,$C$2:C1006,"&gt;="&amp;Z9,$C$2:C1006,"&lt;="&amp;AA9)</f>
        <v>22</v>
      </c>
      <c r="T9" s="97">
        <f>SUMIFS($H$2:H1006,$C$2:C1006,"&gt;="&amp;Z9,$C$2:C1006,"&lt;="&amp;AA9)</f>
        <v>15</v>
      </c>
      <c r="U9" s="97">
        <f>SUMIFS($I$2:I1006,$C$2:C1006,"&gt;="&amp;Z9,$C$2:C1006,"&lt;="&amp;AA9)-V9</f>
        <v>68</v>
      </c>
      <c r="V9" s="97">
        <f>SUMIFS($J$2:J1006,$C$2:C1006,"&gt;="&amp;Z9,$C$2:C1006,"&lt;="&amp;AA9)</f>
        <v>66</v>
      </c>
      <c r="W9" s="97">
        <f>COUNTIFS($C$2:C1006,"&gt;="&amp;Z9,$C$2:C1006,"&lt;="&amp;AA9)</f>
        <v>59</v>
      </c>
      <c r="X9" s="107">
        <f t="shared" si="3"/>
        <v>70.79661016949153</v>
      </c>
      <c r="Y9" s="97">
        <f t="shared" si="1"/>
        <v>707.96610169491532</v>
      </c>
      <c r="Z9" s="98">
        <v>39295</v>
      </c>
      <c r="AA9" s="98">
        <v>39629</v>
      </c>
      <c r="AB9" s="97">
        <f t="shared" si="0"/>
        <v>1732</v>
      </c>
      <c r="AC9" s="111">
        <f t="shared" si="2"/>
        <v>173.2</v>
      </c>
    </row>
    <row r="10" spans="1:29">
      <c r="A10" s="75" t="s">
        <v>760</v>
      </c>
      <c r="B10" s="75" t="s">
        <v>761</v>
      </c>
      <c r="C10" s="76">
        <v>37367</v>
      </c>
      <c r="D10" s="75" t="s">
        <v>606</v>
      </c>
      <c r="E10" s="77" t="s">
        <v>19</v>
      </c>
      <c r="F10" s="75">
        <v>90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Q10" s="96" t="s">
        <v>444</v>
      </c>
      <c r="R10" s="97">
        <f>SUMIFS($F$2:F1007,$C$2:C1007,"&gt;="&amp;Z10,$C$2:C1007,"&lt;="&amp;AA10)</f>
        <v>4006</v>
      </c>
      <c r="S10" s="97">
        <f>SUMIFS($G$2:G1007,$C$2:C1007,"&gt;="&amp;Z10,$C$2:C1007,"&lt;="&amp;AA10)</f>
        <v>29</v>
      </c>
      <c r="T10" s="97">
        <f>SUMIFS($H$2:H1007,$C$2:C1007,"&gt;="&amp;Z10,$C$2:C1007,"&lt;="&amp;AA10)</f>
        <v>11</v>
      </c>
      <c r="U10" s="97">
        <f>SUMIFS($I$2:I1007,$C$2:C1007,"&gt;="&amp;Z10,$C$2:C1007,"&lt;="&amp;AA10)-V10</f>
        <v>60</v>
      </c>
      <c r="V10" s="97">
        <f>SUMIFS($J$2:J1007,$C$2:C1007,"&gt;="&amp;Z10,$C$2:C1007,"&lt;="&amp;AA10)</f>
        <v>90</v>
      </c>
      <c r="W10" s="97">
        <f>COUNTIFS($C$2:C1007,"&gt;="&amp;Z10,$C$2:C1007,"&lt;="&amp;AA10)</f>
        <v>59</v>
      </c>
      <c r="X10" s="107">
        <f t="shared" si="3"/>
        <v>67.898305084745758</v>
      </c>
      <c r="Y10" s="97">
        <f t="shared" si="1"/>
        <v>678.98305084745755</v>
      </c>
      <c r="Z10" s="98">
        <v>39661</v>
      </c>
      <c r="AA10" s="98">
        <v>39994</v>
      </c>
      <c r="AB10" s="97">
        <f t="shared" si="0"/>
        <v>2090</v>
      </c>
      <c r="AC10" s="111">
        <f t="shared" si="2"/>
        <v>209</v>
      </c>
    </row>
    <row r="11" spans="1:29">
      <c r="A11" s="75" t="s">
        <v>760</v>
      </c>
      <c r="B11" s="75" t="s">
        <v>644</v>
      </c>
      <c r="C11" s="76">
        <v>37360</v>
      </c>
      <c r="D11" s="75" t="s">
        <v>604</v>
      </c>
      <c r="E11" s="77" t="s">
        <v>24</v>
      </c>
      <c r="F11" s="75">
        <v>90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Q11" s="96" t="s">
        <v>445</v>
      </c>
      <c r="R11" s="97">
        <f>SUMIFS($F$2:F1008,$C$2:C1008,"&gt;="&amp;Z11,$C$2:C1008,"&lt;="&amp;AA11)</f>
        <v>4564</v>
      </c>
      <c r="S11" s="97">
        <f>SUMIFS($G$2:G1008,$C$2:C1008,"&gt;="&amp;Z11,$C$2:C1008,"&lt;="&amp;AA11)</f>
        <v>14</v>
      </c>
      <c r="T11" s="97">
        <f>SUMIFS($H$2:H1008,$C$2:C1008,"&gt;="&amp;Z11,$C$2:C1008,"&lt;="&amp;AA11)</f>
        <v>10</v>
      </c>
      <c r="U11" s="97">
        <f>SUMIFS($I$2:I1008,$C$2:C1008,"&gt;="&amp;Z11,$C$2:C1008,"&lt;="&amp;AA11)-V11</f>
        <v>60</v>
      </c>
      <c r="V11" s="97">
        <f>SUMIFS($J$2:J1008,$C$2:C1008,"&gt;="&amp;Z11,$C$2:C1008,"&lt;="&amp;AA11)</f>
        <v>56</v>
      </c>
      <c r="W11" s="97">
        <f>COUNTIFS($C$2:C1008,"&gt;="&amp;Z11,$C$2:C1008,"&lt;="&amp;AA11)</f>
        <v>106</v>
      </c>
      <c r="X11" s="107">
        <f t="shared" si="3"/>
        <v>43.056603773584904</v>
      </c>
      <c r="Y11" s="97">
        <f t="shared" si="1"/>
        <v>430.56603773584902</v>
      </c>
      <c r="Z11" s="98">
        <v>40026</v>
      </c>
      <c r="AA11" s="98">
        <v>40359</v>
      </c>
      <c r="AB11" s="97">
        <f t="shared" si="0"/>
        <v>1184</v>
      </c>
      <c r="AC11" s="111">
        <f t="shared" si="2"/>
        <v>118.4</v>
      </c>
    </row>
    <row r="12" spans="1:29">
      <c r="A12" s="75" t="s">
        <v>760</v>
      </c>
      <c r="B12" s="75" t="s">
        <v>610</v>
      </c>
      <c r="C12" s="76">
        <v>37352</v>
      </c>
      <c r="D12" s="75" t="s">
        <v>606</v>
      </c>
      <c r="E12" s="77" t="s">
        <v>63</v>
      </c>
      <c r="F12" s="75">
        <v>90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Q12" s="96" t="s">
        <v>446</v>
      </c>
      <c r="R12" s="97">
        <f>SUMIFS($F$2:F1009,$C$2:C1009,"&gt;="&amp;Z12,$C$2:C1009,"&lt;="&amp;AA12)</f>
        <v>1156</v>
      </c>
      <c r="S12" s="97">
        <f>SUMIFS($G$2:G1009,$C$2:C1009,"&gt;="&amp;Z12,$C$2:C1009,"&lt;="&amp;AA12)</f>
        <v>8</v>
      </c>
      <c r="T12" s="97">
        <f>SUMIFS($H$2:H1009,$C$2:C1009,"&gt;="&amp;Z12,$C$2:C1009,"&lt;="&amp;AA12)</f>
        <v>2</v>
      </c>
      <c r="U12" s="97">
        <f>SUMIFS($I$2:I1009,$C$2:C1009,"&gt;="&amp;Z12,$C$2:C1009,"&lt;="&amp;AA12)-V12</f>
        <v>10</v>
      </c>
      <c r="V12" s="97">
        <f>SUMIFS($J$2:J1009,$C$2:C1009,"&gt;="&amp;Z12,$C$2:C1009,"&lt;="&amp;AA12)</f>
        <v>17</v>
      </c>
      <c r="W12" s="97">
        <f>COUNTIFS($C$2:C1009,"&gt;="&amp;Z12,$C$2:C1009,"&lt;="&amp;AA12)</f>
        <v>13</v>
      </c>
      <c r="X12" s="107">
        <f t="shared" si="3"/>
        <v>88.92307692307692</v>
      </c>
      <c r="Y12" s="97">
        <f t="shared" si="1"/>
        <v>889.23076923076917</v>
      </c>
      <c r="Z12" s="98">
        <v>40391</v>
      </c>
      <c r="AA12" s="98">
        <v>40724</v>
      </c>
      <c r="AB12" s="97">
        <f t="shared" si="0"/>
        <v>518</v>
      </c>
      <c r="AC12" s="111">
        <f t="shared" si="2"/>
        <v>51.8</v>
      </c>
    </row>
    <row r="13" spans="1:29">
      <c r="A13" s="75" t="s">
        <v>760</v>
      </c>
      <c r="B13" s="75" t="s">
        <v>633</v>
      </c>
      <c r="C13" s="76">
        <v>37347</v>
      </c>
      <c r="D13" s="75" t="s">
        <v>606</v>
      </c>
      <c r="E13" s="77" t="s">
        <v>67</v>
      </c>
      <c r="F13" s="75">
        <v>90</v>
      </c>
      <c r="G13" s="75">
        <v>2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Q13" s="96" t="s">
        <v>447</v>
      </c>
      <c r="R13" s="97">
        <f>SUMIFS($F$2:F1010,$C$2:C1010,"&gt;="&amp;Z13,$C$2:C1010,"&lt;="&amp;AA13)</f>
        <v>2014</v>
      </c>
      <c r="S13" s="97">
        <f>SUMIFS($G$2:G1010,$C$2:C1010,"&gt;="&amp;Z13,$C$2:C1010,"&lt;="&amp;AA13)</f>
        <v>15</v>
      </c>
      <c r="T13" s="97">
        <f>SUMIFS($H$2:H1010,$C$2:C1010,"&gt;="&amp;Z13,$C$2:C1010,"&lt;="&amp;AA13)</f>
        <v>6</v>
      </c>
      <c r="U13" s="97">
        <f>SUMIFS($I$2:I1010,$C$2:C1010,"&gt;="&amp;Z13,$C$2:C1010,"&lt;="&amp;AA13)-V13</f>
        <v>45</v>
      </c>
      <c r="V13" s="97">
        <f>SUMIFS($J$2:J1010,$C$2:C1010,"&gt;="&amp;Z13,$C$2:C1010,"&lt;="&amp;AA13)</f>
        <v>36</v>
      </c>
      <c r="W13" s="97">
        <f>COUNTIFS($C$2:C1010,"&gt;="&amp;Z13,$C$2:C1010,"&lt;="&amp;AA13)</f>
        <v>29</v>
      </c>
      <c r="X13" s="107">
        <f t="shared" si="3"/>
        <v>69.448275862068968</v>
      </c>
      <c r="Y13" s="97">
        <f t="shared" si="1"/>
        <v>694.48275862068965</v>
      </c>
      <c r="Z13" s="98">
        <v>40756</v>
      </c>
      <c r="AA13" s="98">
        <v>41090</v>
      </c>
      <c r="AB13" s="97">
        <f t="shared" si="0"/>
        <v>1059</v>
      </c>
      <c r="AC13" s="111">
        <f t="shared" si="2"/>
        <v>105.9</v>
      </c>
    </row>
    <row r="14" spans="1:29">
      <c r="A14" s="75" t="s">
        <v>760</v>
      </c>
      <c r="B14" s="75" t="s">
        <v>657</v>
      </c>
      <c r="C14" s="76">
        <v>37345</v>
      </c>
      <c r="D14" s="75" t="s">
        <v>606</v>
      </c>
      <c r="E14" s="77" t="s">
        <v>59</v>
      </c>
      <c r="F14" s="75">
        <v>90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Q14" s="96" t="s">
        <v>448</v>
      </c>
      <c r="R14" s="97">
        <f>SUMIFS($F$2:F1011,$C$2:C1011,"&gt;="&amp;Z14,$C$2:C1011,"&lt;="&amp;AA14)</f>
        <v>2402</v>
      </c>
      <c r="S14" s="97">
        <f>SUMIFS($G$2:G1011,$C$2:C1011,"&gt;="&amp;Z14,$C$2:C1011,"&lt;="&amp;AA14)</f>
        <v>10</v>
      </c>
      <c r="T14" s="97">
        <f>SUMIFS($H$2:H1011,$C$2:C1011,"&gt;="&amp;Z14,$C$2:C1011,"&lt;="&amp;AA14)</f>
        <v>8</v>
      </c>
      <c r="U14" s="97">
        <f>SUMIFS($I$2:I1011,$C$2:C1011,"&gt;="&amp;Z14,$C$2:C1011,"&lt;="&amp;AA14)-V14</f>
        <v>63</v>
      </c>
      <c r="V14" s="97">
        <f>SUMIFS($J$2:J1011,$C$2:C1011,"&gt;="&amp;Z14,$C$2:C1011,"&lt;="&amp;AA14)</f>
        <v>33</v>
      </c>
      <c r="W14" s="97">
        <f>COUNTIFS($C$2:C1011,"&gt;="&amp;Z14,$C$2:C1011,"&lt;="&amp;AA14)</f>
        <v>28</v>
      </c>
      <c r="X14" s="107">
        <f t="shared" si="3"/>
        <v>85.785714285714292</v>
      </c>
      <c r="Y14" s="97">
        <f t="shared" si="1"/>
        <v>857.85714285714289</v>
      </c>
      <c r="Z14" s="98">
        <v>41122</v>
      </c>
      <c r="AA14" s="98">
        <v>41455</v>
      </c>
      <c r="AB14" s="97">
        <f t="shared" si="0"/>
        <v>855</v>
      </c>
      <c r="AC14" s="111">
        <f t="shared" si="2"/>
        <v>85.5</v>
      </c>
    </row>
    <row r="15" spans="1:29">
      <c r="A15" s="75" t="s">
        <v>760</v>
      </c>
      <c r="B15" s="75" t="s">
        <v>687</v>
      </c>
      <c r="C15" s="76">
        <v>37320</v>
      </c>
      <c r="D15" s="75" t="s">
        <v>606</v>
      </c>
      <c r="E15" s="77" t="s">
        <v>31</v>
      </c>
      <c r="F15" s="75">
        <v>90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Q15" s="96" t="s">
        <v>449</v>
      </c>
      <c r="R15" s="97">
        <f>SUMIFS($F$2:F1012,$C$2:C1012,"&gt;="&amp;Z15,$C$2:C1012,"&lt;="&amp;AA15)</f>
        <v>2191</v>
      </c>
      <c r="S15" s="97">
        <f>SUMIFS($G$2:G1012,$C$2:C1012,"&gt;="&amp;Z15,$C$2:C1012,"&lt;="&amp;AA15)</f>
        <v>6</v>
      </c>
      <c r="T15" s="97">
        <f>SUMIFS($H$2:H1012,$C$2:C1012,"&gt;="&amp;Z15,$C$2:C1012,"&lt;="&amp;AA15)</f>
        <v>8</v>
      </c>
      <c r="U15" s="97">
        <f>SUMIFS($I$2:I1012,$C$2:C1012,"&gt;="&amp;Z15,$C$2:C1012,"&lt;="&amp;AA15)-V15</f>
        <v>59</v>
      </c>
      <c r="V15" s="97">
        <f>SUMIFS($J$2:J1012,$C$2:C1012,"&gt;="&amp;Z15,$C$2:C1012,"&lt;="&amp;AA15)</f>
        <v>23</v>
      </c>
      <c r="W15" s="97">
        <f>COUNTIFS($C$2:C1012,"&gt;="&amp;Z15,$C$2:C1012,"&lt;="&amp;AA15)</f>
        <v>25</v>
      </c>
      <c r="X15" s="107">
        <f t="shared" si="3"/>
        <v>87.64</v>
      </c>
      <c r="Y15" s="97">
        <f t="shared" si="1"/>
        <v>876.4</v>
      </c>
      <c r="Z15" s="98">
        <v>41487</v>
      </c>
      <c r="AA15" s="98">
        <v>41820</v>
      </c>
      <c r="AB15" s="97">
        <f t="shared" si="0"/>
        <v>611</v>
      </c>
      <c r="AC15" s="111">
        <f t="shared" si="2"/>
        <v>61.1</v>
      </c>
    </row>
    <row r="16" spans="1:29">
      <c r="A16" s="75" t="s">
        <v>760</v>
      </c>
      <c r="B16" s="75" t="s">
        <v>613</v>
      </c>
      <c r="C16" s="76">
        <v>37310</v>
      </c>
      <c r="D16" s="75" t="s">
        <v>606</v>
      </c>
      <c r="E16" s="77" t="s">
        <v>103</v>
      </c>
      <c r="F16" s="75">
        <v>81</v>
      </c>
      <c r="G16" s="75">
        <v>2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Q16" s="96" t="s">
        <v>450</v>
      </c>
      <c r="R16" s="97">
        <f>SUMIFS($F$2:F1013,$C$2:C1013,"&gt;="&amp;Z16,$C$2:C1013,"&lt;="&amp;AA16)</f>
        <v>1564</v>
      </c>
      <c r="S16" s="97">
        <f>SUMIFS($G$2:G1013,$C$2:C1013,"&gt;="&amp;Z16,$C$2:C1013,"&lt;="&amp;AA16)</f>
        <v>5</v>
      </c>
      <c r="T16" s="97">
        <f>SUMIFS($H$2:H1013,$C$2:C1013,"&gt;="&amp;Z16,$C$2:C1013,"&lt;="&amp;AA16)</f>
        <v>7</v>
      </c>
      <c r="U16" s="97">
        <f>SUMIFS($I$2:I1013,$C$2:C1013,"&gt;="&amp;Z16,$C$2:C1013,"&lt;="&amp;AA16)-V16</f>
        <v>30</v>
      </c>
      <c r="V16" s="97">
        <f>SUMIFS($J$2:J1013,$C$2:C1013,"&gt;="&amp;Z16,$C$2:C1013,"&lt;="&amp;AA16)</f>
        <v>11</v>
      </c>
      <c r="W16" s="97">
        <f>COUNTIFS($C$2:C1013,"&gt;="&amp;Z16,$C$2:C1013,"&lt;="&amp;AA16)</f>
        <v>18</v>
      </c>
      <c r="X16" s="107">
        <f t="shared" si="3"/>
        <v>86.888888888888886</v>
      </c>
      <c r="Y16" s="97">
        <f t="shared" si="1"/>
        <v>868.88888888888891</v>
      </c>
      <c r="Z16" s="98">
        <v>41852</v>
      </c>
      <c r="AA16" s="98">
        <v>42185</v>
      </c>
      <c r="AB16" s="97">
        <f t="shared" si="0"/>
        <v>464</v>
      </c>
      <c r="AC16" s="111">
        <f t="shared" si="2"/>
        <v>46.4</v>
      </c>
    </row>
    <row r="17" spans="1:29" ht="16" thickBot="1">
      <c r="A17" s="75" t="s">
        <v>760</v>
      </c>
      <c r="B17" s="75" t="s">
        <v>762</v>
      </c>
      <c r="C17" s="76">
        <v>37303</v>
      </c>
      <c r="D17" s="75" t="s">
        <v>604</v>
      </c>
      <c r="E17" s="77" t="s">
        <v>287</v>
      </c>
      <c r="F17" s="75">
        <f>90- 63</f>
        <v>27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Q17" s="115" t="s">
        <v>451</v>
      </c>
      <c r="R17" s="116">
        <f>SUMIFS($F$2:F1014,$C$2:C1014,"&gt;="&amp;Z17,$C$2:C1014,"&lt;="&amp;AA17)</f>
        <v>0</v>
      </c>
      <c r="S17" s="116">
        <f>SUMIFS($G$2:G1014,$C$2:C1014,"&gt;="&amp;Z17,$C$2:C1014,"&lt;="&amp;AA17)</f>
        <v>0</v>
      </c>
      <c r="T17" s="116">
        <f>SUMIFS($H$2:H1014,$C$2:C1014,"&gt;="&amp;Z17,$C$2:C1014,"&lt;="&amp;AA17)</f>
        <v>0</v>
      </c>
      <c r="U17" s="116">
        <f>SUMIFS($I$2:I1014,$C$2:C1014,"&gt;="&amp;Z17,$C$2:C1014,"&lt;="&amp;AA17)-V17</f>
        <v>0</v>
      </c>
      <c r="V17" s="116">
        <f>SUMIFS($J$2:J1014,$C$2:C1014,"&gt;="&amp;Z17,$C$2:C1014,"&lt;="&amp;AA17)</f>
        <v>0</v>
      </c>
      <c r="W17" s="116">
        <f>COUNTIFS($C$2:C1014,"&gt;="&amp;Z17,$C$2:C1014,"&lt;="&amp;AA17)</f>
        <v>0</v>
      </c>
      <c r="X17" s="117">
        <f t="shared" si="3"/>
        <v>0</v>
      </c>
      <c r="Y17" s="116">
        <f t="shared" si="1"/>
        <v>0</v>
      </c>
      <c r="Z17" s="118">
        <v>42217</v>
      </c>
      <c r="AA17" s="118">
        <v>42551</v>
      </c>
      <c r="AB17" s="116">
        <f t="shared" si="0"/>
        <v>0</v>
      </c>
      <c r="AC17" s="119">
        <f t="shared" si="2"/>
        <v>0</v>
      </c>
    </row>
    <row r="18" spans="1:29">
      <c r="A18" s="75" t="s">
        <v>760</v>
      </c>
      <c r="B18" s="75" t="s">
        <v>618</v>
      </c>
      <c r="C18" s="76">
        <v>37297</v>
      </c>
      <c r="D18" s="75" t="s">
        <v>606</v>
      </c>
      <c r="E18" s="77" t="s">
        <v>24</v>
      </c>
      <c r="F18" s="75">
        <v>90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1</v>
      </c>
      <c r="N18" s="75">
        <v>0</v>
      </c>
    </row>
    <row r="19" spans="1:29">
      <c r="A19" s="75" t="s">
        <v>760</v>
      </c>
      <c r="B19" s="75" t="s">
        <v>620</v>
      </c>
      <c r="C19" s="76">
        <v>37289</v>
      </c>
      <c r="D19" s="75" t="s">
        <v>606</v>
      </c>
      <c r="E19" s="77" t="s">
        <v>22</v>
      </c>
      <c r="F19" s="75">
        <v>90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1</v>
      </c>
      <c r="N19" s="75">
        <v>0</v>
      </c>
    </row>
    <row r="20" spans="1:29">
      <c r="A20" s="75" t="s">
        <v>760</v>
      </c>
      <c r="B20" s="75" t="s">
        <v>650</v>
      </c>
      <c r="C20" s="76">
        <v>37286</v>
      </c>
      <c r="D20" s="75" t="s">
        <v>606</v>
      </c>
      <c r="E20" s="77" t="s">
        <v>79</v>
      </c>
      <c r="F20" s="75">
        <v>90</v>
      </c>
      <c r="G20" s="75">
        <v>1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</row>
    <row r="21" spans="1:29">
      <c r="A21" s="75" t="s">
        <v>760</v>
      </c>
      <c r="B21" s="75" t="s">
        <v>199</v>
      </c>
      <c r="C21" s="76">
        <v>37283</v>
      </c>
      <c r="D21" s="75" t="s">
        <v>604</v>
      </c>
      <c r="E21" s="77" t="s">
        <v>31</v>
      </c>
      <c r="F21" s="75">
        <v>90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</row>
    <row r="22" spans="1:29">
      <c r="A22" s="75" t="s">
        <v>760</v>
      </c>
      <c r="B22" s="75" t="s">
        <v>632</v>
      </c>
      <c r="C22" s="76">
        <v>37279</v>
      </c>
      <c r="D22" s="75" t="s">
        <v>606</v>
      </c>
      <c r="E22" s="77" t="s">
        <v>107</v>
      </c>
      <c r="F22" s="75">
        <v>90</v>
      </c>
      <c r="G22" s="75">
        <v>1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</row>
    <row r="23" spans="1:29">
      <c r="A23" s="75" t="s">
        <v>760</v>
      </c>
      <c r="B23" s="75" t="s">
        <v>630</v>
      </c>
      <c r="C23" s="76">
        <v>37276</v>
      </c>
      <c r="D23" s="75" t="s">
        <v>606</v>
      </c>
      <c r="E23" s="77" t="s">
        <v>22</v>
      </c>
      <c r="F23" s="75">
        <v>90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</row>
    <row r="24" spans="1:29">
      <c r="A24" s="75" t="s">
        <v>760</v>
      </c>
      <c r="B24" s="75" t="s">
        <v>199</v>
      </c>
      <c r="C24" s="76">
        <v>37269</v>
      </c>
      <c r="D24" s="75" t="s">
        <v>606</v>
      </c>
      <c r="E24" s="77" t="s">
        <v>22</v>
      </c>
      <c r="F24" s="75">
        <v>90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</row>
    <row r="25" spans="1:29">
      <c r="A25" s="75" t="s">
        <v>760</v>
      </c>
      <c r="B25" s="75" t="s">
        <v>667</v>
      </c>
      <c r="C25" s="76">
        <v>37261</v>
      </c>
      <c r="D25" s="75" t="s">
        <v>604</v>
      </c>
      <c r="E25" s="77" t="s">
        <v>382</v>
      </c>
      <c r="F25" s="75">
        <v>82</v>
      </c>
      <c r="G25" s="75">
        <v>1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</row>
    <row r="26" spans="1:29">
      <c r="A26" s="75" t="s">
        <v>760</v>
      </c>
      <c r="B26" s="75" t="s">
        <v>617</v>
      </c>
      <c r="C26" s="76">
        <v>37254</v>
      </c>
      <c r="D26" s="75" t="s">
        <v>606</v>
      </c>
      <c r="E26" s="77" t="s">
        <v>63</v>
      </c>
      <c r="F26" s="75">
        <v>82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</row>
    <row r="27" spans="1:29">
      <c r="A27" s="75" t="s">
        <v>760</v>
      </c>
      <c r="B27" s="75" t="s">
        <v>153</v>
      </c>
      <c r="C27" s="76">
        <v>37251</v>
      </c>
      <c r="D27" s="75" t="s">
        <v>606</v>
      </c>
      <c r="E27" s="77" t="s">
        <v>63</v>
      </c>
      <c r="F27" s="75">
        <v>90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</row>
    <row r="28" spans="1:29">
      <c r="A28" s="75" t="s">
        <v>760</v>
      </c>
      <c r="B28" s="75" t="s">
        <v>196</v>
      </c>
      <c r="C28" s="76">
        <v>37248</v>
      </c>
      <c r="D28" s="75" t="s">
        <v>606</v>
      </c>
      <c r="E28" s="77" t="s">
        <v>38</v>
      </c>
      <c r="F28" s="75">
        <v>90</v>
      </c>
      <c r="G28" s="75">
        <v>1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</row>
    <row r="29" spans="1:29">
      <c r="A29" s="75" t="s">
        <v>760</v>
      </c>
      <c r="B29" s="75" t="s">
        <v>639</v>
      </c>
      <c r="C29" s="76">
        <v>37243</v>
      </c>
      <c r="D29" s="75" t="s">
        <v>606</v>
      </c>
      <c r="E29" s="77" t="s">
        <v>425</v>
      </c>
      <c r="F29" s="75">
        <v>90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</row>
    <row r="30" spans="1:29">
      <c r="A30" s="75" t="s">
        <v>760</v>
      </c>
      <c r="B30" s="75" t="s">
        <v>662</v>
      </c>
      <c r="C30" s="76">
        <v>37240</v>
      </c>
      <c r="D30" s="75" t="s">
        <v>606</v>
      </c>
      <c r="E30" s="77" t="s">
        <v>22</v>
      </c>
      <c r="F30" s="75">
        <v>90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</row>
    <row r="31" spans="1:29">
      <c r="A31" s="75" t="s">
        <v>760</v>
      </c>
      <c r="B31" s="75" t="s">
        <v>625</v>
      </c>
      <c r="C31" s="76">
        <v>37234</v>
      </c>
      <c r="D31" s="75" t="s">
        <v>606</v>
      </c>
      <c r="E31" s="77" t="s">
        <v>115</v>
      </c>
      <c r="F31" s="75">
        <v>90</v>
      </c>
      <c r="G31" s="75">
        <v>2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1</v>
      </c>
      <c r="N31" s="75">
        <v>0</v>
      </c>
    </row>
    <row r="32" spans="1:29">
      <c r="A32" s="75" t="s">
        <v>760</v>
      </c>
      <c r="B32" s="75" t="s">
        <v>763</v>
      </c>
      <c r="C32" s="76">
        <v>37226</v>
      </c>
      <c r="D32" s="75" t="s">
        <v>606</v>
      </c>
      <c r="E32" s="77" t="s">
        <v>82</v>
      </c>
      <c r="F32" s="75">
        <v>90</v>
      </c>
      <c r="G32" s="75">
        <v>1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</row>
    <row r="33" spans="1:14">
      <c r="A33" s="75" t="s">
        <v>760</v>
      </c>
      <c r="B33" s="75" t="s">
        <v>284</v>
      </c>
      <c r="C33" s="76">
        <v>37220</v>
      </c>
      <c r="D33" s="75" t="s">
        <v>606</v>
      </c>
      <c r="E33" s="77" t="s">
        <v>26</v>
      </c>
      <c r="F33" s="75">
        <v>90</v>
      </c>
      <c r="G33" s="75">
        <v>2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</row>
    <row r="34" spans="1:14">
      <c r="A34" s="75" t="s">
        <v>760</v>
      </c>
      <c r="B34" s="75" t="s">
        <v>607</v>
      </c>
      <c r="C34" s="76">
        <v>37199</v>
      </c>
      <c r="D34" s="75" t="s">
        <v>606</v>
      </c>
      <c r="E34" s="77" t="s">
        <v>579</v>
      </c>
      <c r="F34" s="75">
        <v>0</v>
      </c>
      <c r="G34" s="75"/>
      <c r="H34" s="75"/>
      <c r="I34" s="75"/>
      <c r="J34" s="75"/>
      <c r="K34" s="75"/>
      <c r="L34" s="75"/>
      <c r="M34" s="75"/>
      <c r="N34" s="75"/>
    </row>
    <row r="35" spans="1:14">
      <c r="A35" s="75" t="s">
        <v>760</v>
      </c>
      <c r="B35" s="75" t="s">
        <v>663</v>
      </c>
      <c r="C35" s="76">
        <v>37191</v>
      </c>
      <c r="D35" s="75" t="s">
        <v>606</v>
      </c>
      <c r="E35" s="77" t="s">
        <v>22</v>
      </c>
      <c r="F35" s="75">
        <f>90- 76</f>
        <v>14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</row>
    <row r="36" spans="1:14">
      <c r="A36" s="75" t="s">
        <v>760</v>
      </c>
      <c r="B36" s="75" t="s">
        <v>628</v>
      </c>
      <c r="C36" s="76">
        <v>37184</v>
      </c>
      <c r="D36" s="75" t="s">
        <v>606</v>
      </c>
      <c r="E36" s="77" t="s">
        <v>131</v>
      </c>
      <c r="F36" s="75">
        <v>90</v>
      </c>
      <c r="G36" s="75">
        <v>1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</row>
    <row r="37" spans="1:14">
      <c r="A37" s="75" t="s">
        <v>760</v>
      </c>
      <c r="B37" s="75" t="s">
        <v>634</v>
      </c>
      <c r="C37" s="76">
        <v>37177</v>
      </c>
      <c r="D37" s="75" t="s">
        <v>606</v>
      </c>
      <c r="E37" s="77" t="s">
        <v>82</v>
      </c>
      <c r="F37" s="75">
        <v>0</v>
      </c>
      <c r="G37" s="75"/>
      <c r="H37" s="75"/>
      <c r="I37" s="75"/>
      <c r="J37" s="75"/>
      <c r="K37" s="75"/>
      <c r="L37" s="75"/>
      <c r="M37" s="75"/>
      <c r="N37" s="75"/>
    </row>
    <row r="38" spans="1:14">
      <c r="A38" s="75" t="s">
        <v>760</v>
      </c>
      <c r="B38" s="75" t="s">
        <v>686</v>
      </c>
      <c r="C38" s="76">
        <v>37163</v>
      </c>
      <c r="D38" s="75" t="s">
        <v>606</v>
      </c>
      <c r="E38" s="77" t="s">
        <v>82</v>
      </c>
      <c r="F38" s="75">
        <v>0</v>
      </c>
      <c r="G38" s="75"/>
      <c r="H38" s="75"/>
      <c r="I38" s="75"/>
      <c r="J38" s="75"/>
      <c r="K38" s="75"/>
      <c r="L38" s="75"/>
      <c r="M38" s="75"/>
      <c r="N38" s="75"/>
    </row>
    <row r="39" spans="1:14">
      <c r="A39" s="75" t="s">
        <v>760</v>
      </c>
      <c r="B39" s="75" t="s">
        <v>637</v>
      </c>
      <c r="C39" s="76">
        <v>37156</v>
      </c>
      <c r="D39" s="75" t="s">
        <v>606</v>
      </c>
      <c r="E39" s="77" t="s">
        <v>22</v>
      </c>
      <c r="F39" s="75">
        <v>0</v>
      </c>
      <c r="G39" s="75"/>
      <c r="H39" s="75"/>
      <c r="I39" s="75"/>
      <c r="J39" s="75"/>
      <c r="K39" s="75"/>
      <c r="L39" s="75"/>
      <c r="M39" s="75"/>
      <c r="N39" s="75"/>
    </row>
    <row r="40" spans="1:14">
      <c r="A40" s="75" t="s">
        <v>760</v>
      </c>
      <c r="B40" s="75" t="s">
        <v>748</v>
      </c>
      <c r="C40" s="76">
        <v>37153</v>
      </c>
      <c r="D40" s="75" t="s">
        <v>151</v>
      </c>
      <c r="E40" s="77" t="s">
        <v>115</v>
      </c>
      <c r="F40" s="75">
        <v>0</v>
      </c>
      <c r="G40" s="75"/>
      <c r="H40" s="75"/>
      <c r="I40" s="75"/>
      <c r="J40" s="75"/>
      <c r="K40" s="75"/>
      <c r="L40" s="75"/>
      <c r="M40" s="75"/>
      <c r="N40" s="75"/>
    </row>
    <row r="41" spans="1:14">
      <c r="A41" s="75" t="s">
        <v>760</v>
      </c>
      <c r="B41" s="75" t="s">
        <v>614</v>
      </c>
      <c r="C41" s="76">
        <v>37149</v>
      </c>
      <c r="D41" s="75" t="s">
        <v>606</v>
      </c>
      <c r="E41" s="77" t="s">
        <v>107</v>
      </c>
      <c r="F41" s="75">
        <v>0</v>
      </c>
      <c r="G41" s="75"/>
      <c r="H41" s="75"/>
      <c r="I41" s="75"/>
      <c r="J41" s="75"/>
      <c r="K41" s="75"/>
      <c r="L41" s="75"/>
      <c r="M41" s="75"/>
      <c r="N41" s="75"/>
    </row>
    <row r="42" spans="1:14">
      <c r="A42" s="75" t="s">
        <v>760</v>
      </c>
      <c r="B42" s="75" t="s">
        <v>133</v>
      </c>
      <c r="C42" s="76">
        <v>37145</v>
      </c>
      <c r="D42" s="75" t="s">
        <v>151</v>
      </c>
      <c r="E42" s="77" t="s">
        <v>17</v>
      </c>
      <c r="F42" s="75">
        <v>90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1</v>
      </c>
      <c r="N42" s="75">
        <v>0</v>
      </c>
    </row>
    <row r="43" spans="1:14">
      <c r="A43" s="75" t="s">
        <v>760</v>
      </c>
      <c r="B43" s="75" t="s">
        <v>150</v>
      </c>
      <c r="C43" s="76">
        <v>37142</v>
      </c>
      <c r="D43" s="75" t="s">
        <v>606</v>
      </c>
      <c r="E43" s="77" t="s">
        <v>22</v>
      </c>
      <c r="F43" s="75">
        <v>0</v>
      </c>
      <c r="G43" s="75"/>
      <c r="H43" s="75"/>
      <c r="I43" s="75"/>
      <c r="J43" s="75"/>
      <c r="K43" s="75"/>
      <c r="L43" s="75"/>
      <c r="M43" s="75"/>
      <c r="N43" s="75"/>
    </row>
    <row r="44" spans="1:14">
      <c r="A44" s="75" t="s">
        <v>760</v>
      </c>
      <c r="B44" s="75" t="s">
        <v>608</v>
      </c>
      <c r="C44" s="76">
        <v>37128</v>
      </c>
      <c r="D44" s="75" t="s">
        <v>606</v>
      </c>
      <c r="E44" s="77" t="s">
        <v>51</v>
      </c>
      <c r="F44" s="75">
        <f>90- 67</f>
        <v>23</v>
      </c>
      <c r="G44" s="75">
        <v>1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</row>
    <row r="45" spans="1:14">
      <c r="A45" s="75" t="s">
        <v>760</v>
      </c>
      <c r="B45" s="75" t="s">
        <v>615</v>
      </c>
      <c r="C45" s="76">
        <v>37124</v>
      </c>
      <c r="D45" s="75" t="s">
        <v>606</v>
      </c>
      <c r="E45" s="77" t="s">
        <v>40</v>
      </c>
      <c r="F45" s="75">
        <v>0</v>
      </c>
      <c r="G45" s="75"/>
      <c r="H45" s="75"/>
      <c r="I45" s="75"/>
      <c r="J45" s="75"/>
      <c r="K45" s="75"/>
      <c r="L45" s="75"/>
      <c r="M45" s="75"/>
      <c r="N45" s="75"/>
    </row>
    <row r="46" spans="1:14">
      <c r="A46" s="75" t="s">
        <v>760</v>
      </c>
      <c r="B46" s="75" t="s">
        <v>644</v>
      </c>
      <c r="C46" s="76">
        <v>37121</v>
      </c>
      <c r="D46" s="75" t="s">
        <v>606</v>
      </c>
      <c r="E46" s="77" t="s">
        <v>95</v>
      </c>
      <c r="F46" s="75">
        <v>0</v>
      </c>
      <c r="G46" s="75"/>
      <c r="H46" s="75"/>
      <c r="I46" s="75"/>
      <c r="J46" s="75"/>
      <c r="K46" s="75"/>
      <c r="L46" s="75"/>
      <c r="M46" s="75"/>
      <c r="N46" s="75"/>
    </row>
    <row r="47" spans="1:14">
      <c r="A47" s="75" t="s">
        <v>760</v>
      </c>
      <c r="B47" s="75" t="s">
        <v>620</v>
      </c>
      <c r="C47" s="76">
        <v>37758</v>
      </c>
      <c r="D47" s="75" t="s">
        <v>604</v>
      </c>
      <c r="E47" s="77" t="s">
        <v>31</v>
      </c>
      <c r="F47" s="75">
        <v>90</v>
      </c>
      <c r="G47" s="75">
        <v>0</v>
      </c>
      <c r="H47" s="75">
        <v>0</v>
      </c>
      <c r="I47" s="75">
        <v>6</v>
      </c>
      <c r="J47" s="75">
        <v>5</v>
      </c>
      <c r="K47" s="75">
        <v>0</v>
      </c>
      <c r="L47" s="75">
        <v>0</v>
      </c>
      <c r="M47" s="75">
        <v>1</v>
      </c>
      <c r="N47" s="75">
        <v>0</v>
      </c>
    </row>
    <row r="48" spans="1:14">
      <c r="A48" s="75" t="s">
        <v>760</v>
      </c>
      <c r="B48" s="75" t="s">
        <v>663</v>
      </c>
      <c r="C48" s="76">
        <v>37752</v>
      </c>
      <c r="D48" s="75" t="s">
        <v>606</v>
      </c>
      <c r="E48" s="77" t="s">
        <v>95</v>
      </c>
      <c r="F48" s="75">
        <v>90</v>
      </c>
      <c r="G48" s="75">
        <v>1</v>
      </c>
      <c r="H48" s="75">
        <v>3</v>
      </c>
      <c r="I48" s="75">
        <v>12</v>
      </c>
      <c r="J48" s="75">
        <v>7</v>
      </c>
      <c r="K48" s="75">
        <v>0</v>
      </c>
      <c r="L48" s="75">
        <v>0</v>
      </c>
      <c r="M48" s="75">
        <v>0</v>
      </c>
      <c r="N48" s="75">
        <v>0</v>
      </c>
    </row>
    <row r="49" spans="1:14">
      <c r="A49" s="75" t="s">
        <v>760</v>
      </c>
      <c r="B49" s="75" t="s">
        <v>620</v>
      </c>
      <c r="C49" s="76">
        <v>37748</v>
      </c>
      <c r="D49" s="75" t="s">
        <v>606</v>
      </c>
      <c r="E49" s="77" t="s">
        <v>480</v>
      </c>
      <c r="F49" s="75">
        <v>90</v>
      </c>
      <c r="G49" s="75">
        <v>0</v>
      </c>
      <c r="H49" s="75">
        <v>3</v>
      </c>
      <c r="I49" s="75">
        <v>4</v>
      </c>
      <c r="J49" s="75">
        <v>2</v>
      </c>
      <c r="K49" s="75">
        <v>0</v>
      </c>
      <c r="L49" s="75">
        <v>0</v>
      </c>
      <c r="M49" s="75">
        <v>1</v>
      </c>
      <c r="N49" s="75">
        <v>0</v>
      </c>
    </row>
    <row r="50" spans="1:14">
      <c r="A50" s="75" t="s">
        <v>760</v>
      </c>
      <c r="B50" s="75" t="s">
        <v>615</v>
      </c>
      <c r="C50" s="76">
        <v>37745</v>
      </c>
      <c r="D50" s="75" t="s">
        <v>606</v>
      </c>
      <c r="E50" s="77" t="s">
        <v>231</v>
      </c>
      <c r="F50" s="75">
        <v>90</v>
      </c>
      <c r="G50" s="75">
        <v>1</v>
      </c>
      <c r="H50" s="75">
        <v>0</v>
      </c>
      <c r="I50" s="75">
        <v>12</v>
      </c>
      <c r="J50" s="75">
        <v>5</v>
      </c>
      <c r="K50" s="75">
        <v>0</v>
      </c>
      <c r="L50" s="75">
        <v>0</v>
      </c>
      <c r="M50" s="75">
        <v>0</v>
      </c>
      <c r="N50" s="75">
        <v>0</v>
      </c>
    </row>
    <row r="51" spans="1:14">
      <c r="A51" s="75" t="s">
        <v>760</v>
      </c>
      <c r="B51" s="75" t="s">
        <v>649</v>
      </c>
      <c r="C51" s="76">
        <v>37737</v>
      </c>
      <c r="D51" s="75" t="s">
        <v>606</v>
      </c>
      <c r="E51" s="77" t="s">
        <v>53</v>
      </c>
      <c r="F51" s="75">
        <v>90</v>
      </c>
      <c r="G51" s="75">
        <v>0</v>
      </c>
      <c r="H51" s="75">
        <v>2</v>
      </c>
      <c r="I51" s="75">
        <v>3</v>
      </c>
      <c r="J51" s="75">
        <v>3</v>
      </c>
      <c r="K51" s="75">
        <v>0</v>
      </c>
      <c r="L51" s="75">
        <v>0</v>
      </c>
      <c r="M51" s="75">
        <v>1</v>
      </c>
      <c r="N51" s="75">
        <v>0</v>
      </c>
    </row>
    <row r="52" spans="1:14">
      <c r="A52" s="75" t="s">
        <v>760</v>
      </c>
      <c r="B52" s="75" t="s">
        <v>644</v>
      </c>
      <c r="C52" s="76">
        <v>37730</v>
      </c>
      <c r="D52" s="75" t="s">
        <v>606</v>
      </c>
      <c r="E52" s="77" t="s">
        <v>82</v>
      </c>
      <c r="F52" s="75">
        <v>88</v>
      </c>
      <c r="G52" s="75">
        <v>1</v>
      </c>
      <c r="H52" s="75">
        <v>1</v>
      </c>
      <c r="I52" s="75">
        <v>2</v>
      </c>
      <c r="J52" s="75">
        <v>1</v>
      </c>
      <c r="K52" s="75">
        <v>0</v>
      </c>
      <c r="L52" s="75">
        <v>0</v>
      </c>
      <c r="M52" s="75">
        <v>1</v>
      </c>
      <c r="N52" s="75">
        <v>0</v>
      </c>
    </row>
    <row r="53" spans="1:14">
      <c r="A53" s="75" t="s">
        <v>760</v>
      </c>
      <c r="B53" s="75" t="s">
        <v>284</v>
      </c>
      <c r="C53" s="76">
        <v>37727</v>
      </c>
      <c r="D53" s="75" t="s">
        <v>606</v>
      </c>
      <c r="E53" s="77" t="s">
        <v>53</v>
      </c>
      <c r="F53" s="75">
        <v>90</v>
      </c>
      <c r="G53" s="75">
        <v>2</v>
      </c>
      <c r="H53" s="75">
        <v>0</v>
      </c>
      <c r="I53" s="75">
        <v>4</v>
      </c>
      <c r="J53" s="75">
        <v>3</v>
      </c>
      <c r="K53" s="75">
        <v>0</v>
      </c>
      <c r="L53" s="75">
        <v>0</v>
      </c>
      <c r="M53" s="75">
        <v>0</v>
      </c>
      <c r="N53" s="75">
        <v>0</v>
      </c>
    </row>
    <row r="54" spans="1:14">
      <c r="A54" s="75" t="s">
        <v>760</v>
      </c>
      <c r="B54" s="75" t="s">
        <v>666</v>
      </c>
      <c r="C54" s="76">
        <v>37724</v>
      </c>
      <c r="D54" s="75" t="s">
        <v>604</v>
      </c>
      <c r="E54" s="77" t="s">
        <v>31</v>
      </c>
      <c r="F54" s="75">
        <f>90- 65</f>
        <v>25</v>
      </c>
      <c r="G54" s="75">
        <v>0</v>
      </c>
      <c r="H54" s="75">
        <v>0</v>
      </c>
      <c r="I54" s="75">
        <v>1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</row>
    <row r="55" spans="1:14">
      <c r="A55" s="75" t="s">
        <v>760</v>
      </c>
      <c r="B55" s="75" t="s">
        <v>605</v>
      </c>
      <c r="C55" s="76">
        <v>37716</v>
      </c>
      <c r="D55" s="75" t="s">
        <v>606</v>
      </c>
      <c r="E55" s="77" t="s">
        <v>22</v>
      </c>
      <c r="F55" s="75">
        <v>90</v>
      </c>
      <c r="G55" s="75">
        <v>0</v>
      </c>
      <c r="H55" s="75">
        <v>0</v>
      </c>
      <c r="I55" s="75">
        <v>2</v>
      </c>
      <c r="J55" s="75">
        <v>0</v>
      </c>
      <c r="K55" s="75">
        <v>0</v>
      </c>
      <c r="L55" s="75">
        <v>0</v>
      </c>
      <c r="M55" s="75">
        <v>0</v>
      </c>
      <c r="N55" s="75">
        <v>0</v>
      </c>
    </row>
    <row r="56" spans="1:14">
      <c r="A56" s="75" t="s">
        <v>760</v>
      </c>
      <c r="B56" s="75" t="s">
        <v>150</v>
      </c>
      <c r="C56" s="76">
        <v>37705</v>
      </c>
      <c r="D56" s="75" t="s">
        <v>604</v>
      </c>
      <c r="E56" s="77" t="s">
        <v>107</v>
      </c>
      <c r="F56" s="75">
        <f>90- 73</f>
        <v>17</v>
      </c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</row>
    <row r="57" spans="1:14">
      <c r="A57" s="75" t="s">
        <v>760</v>
      </c>
      <c r="B57" s="75" t="s">
        <v>623</v>
      </c>
      <c r="C57" s="76">
        <v>37703</v>
      </c>
      <c r="D57" s="75" t="s">
        <v>606</v>
      </c>
      <c r="E57" s="77" t="s">
        <v>63</v>
      </c>
      <c r="F57" s="75">
        <v>90</v>
      </c>
      <c r="G57" s="75">
        <v>0</v>
      </c>
      <c r="H57" s="75">
        <v>1</v>
      </c>
      <c r="I57" s="75">
        <v>5</v>
      </c>
      <c r="J57" s="75">
        <v>4</v>
      </c>
      <c r="K57" s="75">
        <v>0</v>
      </c>
      <c r="L57" s="75">
        <v>0</v>
      </c>
      <c r="M57" s="75">
        <v>1</v>
      </c>
      <c r="N57" s="75">
        <v>0</v>
      </c>
    </row>
    <row r="58" spans="1:14">
      <c r="A58" s="75" t="s">
        <v>760</v>
      </c>
      <c r="B58" s="75" t="s">
        <v>650</v>
      </c>
      <c r="C58" s="76">
        <v>37695</v>
      </c>
      <c r="D58" s="75" t="s">
        <v>606</v>
      </c>
      <c r="E58" s="77" t="s">
        <v>158</v>
      </c>
      <c r="F58" s="75">
        <v>90</v>
      </c>
      <c r="G58" s="75">
        <v>0</v>
      </c>
      <c r="H58" s="75">
        <v>0</v>
      </c>
      <c r="I58" s="75">
        <v>2</v>
      </c>
      <c r="J58" s="75">
        <v>1</v>
      </c>
      <c r="K58" s="75">
        <v>0</v>
      </c>
      <c r="L58" s="75">
        <v>0</v>
      </c>
      <c r="M58" s="75">
        <v>0</v>
      </c>
      <c r="N58" s="75">
        <v>0</v>
      </c>
    </row>
    <row r="59" spans="1:14">
      <c r="A59" s="75" t="s">
        <v>760</v>
      </c>
      <c r="B59" s="75" t="s">
        <v>153</v>
      </c>
      <c r="C59" s="76">
        <v>37688</v>
      </c>
      <c r="D59" s="75" t="s">
        <v>604</v>
      </c>
      <c r="E59" s="77" t="s">
        <v>53</v>
      </c>
      <c r="F59" s="75">
        <v>78</v>
      </c>
      <c r="G59" s="75">
        <v>1</v>
      </c>
      <c r="H59" s="75">
        <v>0</v>
      </c>
      <c r="I59" s="75">
        <v>0</v>
      </c>
      <c r="J59" s="75">
        <v>0</v>
      </c>
      <c r="K59" s="75">
        <v>0</v>
      </c>
      <c r="L59" s="75">
        <v>0</v>
      </c>
      <c r="M59" s="75">
        <v>0</v>
      </c>
      <c r="N59" s="75">
        <v>0</v>
      </c>
    </row>
    <row r="60" spans="1:14">
      <c r="A60" s="75" t="s">
        <v>760</v>
      </c>
      <c r="B60" s="75" t="s">
        <v>607</v>
      </c>
      <c r="C60" s="76">
        <v>37682</v>
      </c>
      <c r="D60" s="75" t="s">
        <v>606</v>
      </c>
      <c r="E60" s="77" t="s">
        <v>19</v>
      </c>
      <c r="F60" s="75">
        <v>90</v>
      </c>
      <c r="G60" s="75">
        <v>0</v>
      </c>
      <c r="H60" s="75">
        <v>1</v>
      </c>
      <c r="I60" s="75">
        <v>3</v>
      </c>
      <c r="J60" s="75">
        <v>1</v>
      </c>
      <c r="K60" s="75">
        <v>0</v>
      </c>
      <c r="L60" s="75">
        <v>0</v>
      </c>
      <c r="M60" s="75">
        <v>1</v>
      </c>
      <c r="N60" s="75">
        <v>0</v>
      </c>
    </row>
    <row r="61" spans="1:14">
      <c r="A61" s="75" t="s">
        <v>760</v>
      </c>
      <c r="B61" s="75" t="s">
        <v>611</v>
      </c>
      <c r="C61" s="76">
        <v>37674</v>
      </c>
      <c r="D61" s="75" t="s">
        <v>606</v>
      </c>
      <c r="E61" s="77" t="s">
        <v>191</v>
      </c>
      <c r="F61" s="75">
        <v>90</v>
      </c>
      <c r="G61" s="75">
        <v>1</v>
      </c>
      <c r="H61" s="75">
        <v>2</v>
      </c>
      <c r="I61" s="75">
        <v>2</v>
      </c>
      <c r="J61" s="75">
        <v>2</v>
      </c>
      <c r="K61" s="75">
        <v>0</v>
      </c>
      <c r="L61" s="75">
        <v>0</v>
      </c>
      <c r="M61" s="75">
        <v>0</v>
      </c>
      <c r="N61" s="75">
        <v>0</v>
      </c>
    </row>
    <row r="62" spans="1:14">
      <c r="A62" s="75" t="s">
        <v>760</v>
      </c>
      <c r="B62" s="75" t="s">
        <v>281</v>
      </c>
      <c r="C62" s="76">
        <v>37667</v>
      </c>
      <c r="D62" s="75" t="s">
        <v>604</v>
      </c>
      <c r="E62" s="77" t="s">
        <v>82</v>
      </c>
      <c r="F62" s="75">
        <f>90- 73</f>
        <v>17</v>
      </c>
      <c r="G62" s="75">
        <v>0</v>
      </c>
      <c r="H62" s="75">
        <v>0</v>
      </c>
      <c r="I62" s="75">
        <v>0</v>
      </c>
      <c r="J62" s="75">
        <v>0</v>
      </c>
      <c r="K62" s="75">
        <v>0</v>
      </c>
      <c r="L62" s="75">
        <v>0</v>
      </c>
      <c r="M62" s="75">
        <v>0</v>
      </c>
      <c r="N62" s="75">
        <v>0</v>
      </c>
    </row>
    <row r="63" spans="1:14">
      <c r="A63" s="75" t="s">
        <v>760</v>
      </c>
      <c r="B63" s="75" t="s">
        <v>636</v>
      </c>
      <c r="C63" s="76">
        <v>37661</v>
      </c>
      <c r="D63" s="75" t="s">
        <v>606</v>
      </c>
      <c r="E63" s="77" t="s">
        <v>22</v>
      </c>
      <c r="F63" s="75">
        <v>90</v>
      </c>
      <c r="G63" s="75">
        <v>1</v>
      </c>
      <c r="H63" s="75">
        <v>0</v>
      </c>
      <c r="I63" s="75">
        <v>1</v>
      </c>
      <c r="J63" s="75">
        <v>1</v>
      </c>
      <c r="K63" s="75">
        <v>0</v>
      </c>
      <c r="L63" s="75">
        <v>0</v>
      </c>
      <c r="M63" s="75">
        <v>0</v>
      </c>
      <c r="N63" s="75">
        <v>0</v>
      </c>
    </row>
    <row r="64" spans="1:14">
      <c r="A64" s="75" t="s">
        <v>760</v>
      </c>
      <c r="B64" s="75" t="s">
        <v>613</v>
      </c>
      <c r="C64" s="76">
        <v>37653</v>
      </c>
      <c r="D64" s="75" t="s">
        <v>606</v>
      </c>
      <c r="E64" s="77" t="s">
        <v>63</v>
      </c>
      <c r="F64" s="75">
        <v>90</v>
      </c>
      <c r="G64" s="75">
        <v>0</v>
      </c>
      <c r="H64" s="75">
        <v>1</v>
      </c>
      <c r="I64" s="75">
        <v>5</v>
      </c>
      <c r="J64" s="75">
        <v>3</v>
      </c>
      <c r="K64" s="75">
        <v>0</v>
      </c>
      <c r="L64" s="75">
        <v>0</v>
      </c>
      <c r="M64" s="75">
        <v>1</v>
      </c>
      <c r="N64" s="75">
        <v>0</v>
      </c>
    </row>
    <row r="65" spans="1:14">
      <c r="A65" s="75" t="s">
        <v>760</v>
      </c>
      <c r="B65" s="75" t="s">
        <v>196</v>
      </c>
      <c r="C65" s="76">
        <v>37650</v>
      </c>
      <c r="D65" s="75" t="s">
        <v>606</v>
      </c>
      <c r="E65" s="77" t="s">
        <v>53</v>
      </c>
      <c r="F65" s="75">
        <v>90</v>
      </c>
      <c r="G65" s="75">
        <v>0</v>
      </c>
      <c r="H65" s="75">
        <v>0</v>
      </c>
      <c r="I65" s="75">
        <v>9</v>
      </c>
      <c r="J65" s="75">
        <v>7</v>
      </c>
      <c r="K65" s="75">
        <v>0</v>
      </c>
      <c r="L65" s="75">
        <v>0</v>
      </c>
      <c r="M65" s="75">
        <v>0</v>
      </c>
      <c r="N65" s="75">
        <v>0</v>
      </c>
    </row>
    <row r="66" spans="1:14">
      <c r="A66" s="75" t="s">
        <v>760</v>
      </c>
      <c r="B66" s="75" t="s">
        <v>658</v>
      </c>
      <c r="C66" s="76">
        <v>37640</v>
      </c>
      <c r="D66" s="75" t="s">
        <v>606</v>
      </c>
      <c r="E66" s="77" t="s">
        <v>26</v>
      </c>
      <c r="F66" s="75">
        <v>90</v>
      </c>
      <c r="G66" s="75">
        <v>3</v>
      </c>
      <c r="H66" s="75">
        <v>0</v>
      </c>
      <c r="I66" s="75">
        <v>9</v>
      </c>
      <c r="J66" s="75">
        <v>5</v>
      </c>
      <c r="K66" s="75">
        <v>0</v>
      </c>
      <c r="L66" s="75">
        <v>0</v>
      </c>
      <c r="M66" s="75">
        <v>0</v>
      </c>
      <c r="N66" s="75">
        <v>0</v>
      </c>
    </row>
    <row r="67" spans="1:14">
      <c r="A67" s="75" t="s">
        <v>760</v>
      </c>
      <c r="B67" s="75" t="s">
        <v>609</v>
      </c>
      <c r="C67" s="76">
        <v>37633</v>
      </c>
      <c r="D67" s="75" t="s">
        <v>606</v>
      </c>
      <c r="E67" s="77" t="s">
        <v>95</v>
      </c>
      <c r="F67" s="75">
        <v>90</v>
      </c>
      <c r="G67" s="75">
        <v>2</v>
      </c>
      <c r="H67" s="75">
        <v>0</v>
      </c>
      <c r="I67" s="75">
        <v>6</v>
      </c>
      <c r="J67" s="75">
        <v>4</v>
      </c>
      <c r="K67" s="75">
        <v>0</v>
      </c>
      <c r="L67" s="75">
        <v>0</v>
      </c>
      <c r="M67" s="75">
        <v>0</v>
      </c>
      <c r="N67" s="75">
        <v>0</v>
      </c>
    </row>
    <row r="68" spans="1:14">
      <c r="A68" s="75" t="s">
        <v>760</v>
      </c>
      <c r="B68" s="75" t="s">
        <v>153</v>
      </c>
      <c r="C68" s="76">
        <v>37622</v>
      </c>
      <c r="D68" s="75" t="s">
        <v>606</v>
      </c>
      <c r="E68" s="77" t="s">
        <v>115</v>
      </c>
      <c r="F68" s="75">
        <v>90</v>
      </c>
      <c r="G68" s="75">
        <v>1</v>
      </c>
      <c r="H68" s="75">
        <v>1</v>
      </c>
      <c r="I68" s="75">
        <v>3</v>
      </c>
      <c r="J68" s="75">
        <v>3</v>
      </c>
      <c r="K68" s="75">
        <v>0</v>
      </c>
      <c r="L68" s="75">
        <v>0</v>
      </c>
      <c r="M68" s="75">
        <v>0</v>
      </c>
      <c r="N68" s="75">
        <v>0</v>
      </c>
    </row>
    <row r="69" spans="1:14">
      <c r="A69" s="75" t="s">
        <v>760</v>
      </c>
      <c r="B69" s="75" t="s">
        <v>199</v>
      </c>
      <c r="C69" s="76">
        <v>37619</v>
      </c>
      <c r="D69" s="75" t="s">
        <v>606</v>
      </c>
      <c r="E69" s="77" t="s">
        <v>22</v>
      </c>
      <c r="F69" s="75">
        <v>90</v>
      </c>
      <c r="G69" s="75">
        <v>1</v>
      </c>
      <c r="H69" s="75">
        <v>0</v>
      </c>
      <c r="I69" s="75">
        <v>3</v>
      </c>
      <c r="J69" s="75">
        <v>2</v>
      </c>
      <c r="K69" s="75">
        <v>0</v>
      </c>
      <c r="L69" s="75">
        <v>0</v>
      </c>
      <c r="M69" s="75">
        <v>0</v>
      </c>
      <c r="N69" s="75">
        <v>0</v>
      </c>
    </row>
    <row r="70" spans="1:14">
      <c r="A70" s="75" t="s">
        <v>760</v>
      </c>
      <c r="B70" s="75" t="s">
        <v>626</v>
      </c>
      <c r="C70" s="76">
        <v>37616</v>
      </c>
      <c r="D70" s="75" t="s">
        <v>606</v>
      </c>
      <c r="E70" s="77" t="s">
        <v>38</v>
      </c>
      <c r="F70" s="75">
        <v>90</v>
      </c>
      <c r="G70" s="75">
        <v>1</v>
      </c>
      <c r="H70" s="75">
        <v>0</v>
      </c>
      <c r="I70" s="75">
        <v>6</v>
      </c>
      <c r="J70" s="75">
        <v>3</v>
      </c>
      <c r="K70" s="75">
        <v>0</v>
      </c>
      <c r="L70" s="75">
        <v>0</v>
      </c>
      <c r="M70" s="75">
        <v>0</v>
      </c>
      <c r="N70" s="75">
        <v>0</v>
      </c>
    </row>
    <row r="71" spans="1:14">
      <c r="A71" s="75" t="s">
        <v>760</v>
      </c>
      <c r="B71" s="75" t="s">
        <v>617</v>
      </c>
      <c r="C71" s="76">
        <v>37611</v>
      </c>
      <c r="D71" s="75" t="s">
        <v>606</v>
      </c>
      <c r="E71" s="77" t="s">
        <v>19</v>
      </c>
      <c r="F71" s="75">
        <v>90</v>
      </c>
      <c r="G71" s="75">
        <v>0</v>
      </c>
      <c r="H71" s="75">
        <v>1</v>
      </c>
      <c r="I71" s="75">
        <v>5</v>
      </c>
      <c r="J71" s="75">
        <v>3</v>
      </c>
      <c r="K71" s="75">
        <v>0</v>
      </c>
      <c r="L71" s="75">
        <v>0</v>
      </c>
      <c r="M71" s="75">
        <v>0</v>
      </c>
      <c r="N71" s="75">
        <v>0</v>
      </c>
    </row>
    <row r="72" spans="1:14">
      <c r="A72" s="75" t="s">
        <v>760</v>
      </c>
      <c r="B72" s="75" t="s">
        <v>624</v>
      </c>
      <c r="C72" s="76">
        <v>37605</v>
      </c>
      <c r="D72" s="75" t="s">
        <v>606</v>
      </c>
      <c r="E72" s="77" t="s">
        <v>22</v>
      </c>
      <c r="F72" s="75">
        <v>90</v>
      </c>
      <c r="G72" s="75">
        <v>0</v>
      </c>
      <c r="H72" s="75">
        <v>0</v>
      </c>
      <c r="I72" s="75">
        <v>3</v>
      </c>
      <c r="J72" s="75">
        <v>2</v>
      </c>
      <c r="K72" s="75">
        <v>0</v>
      </c>
      <c r="L72" s="75">
        <v>0</v>
      </c>
      <c r="M72" s="75">
        <v>0</v>
      </c>
      <c r="N72" s="75">
        <v>0</v>
      </c>
    </row>
    <row r="73" spans="1:14">
      <c r="A73" s="75" t="s">
        <v>760</v>
      </c>
      <c r="B73" s="75" t="s">
        <v>281</v>
      </c>
      <c r="C73" s="76">
        <v>37597</v>
      </c>
      <c r="D73" s="75" t="s">
        <v>606</v>
      </c>
      <c r="E73" s="77" t="s">
        <v>158</v>
      </c>
      <c r="F73" s="75">
        <v>90</v>
      </c>
      <c r="G73" s="75">
        <v>0</v>
      </c>
      <c r="H73" s="75">
        <v>0</v>
      </c>
      <c r="I73" s="75">
        <v>5</v>
      </c>
      <c r="J73" s="75">
        <v>3</v>
      </c>
      <c r="K73" s="75">
        <v>0</v>
      </c>
      <c r="L73" s="75">
        <v>0</v>
      </c>
      <c r="M73" s="75">
        <v>0</v>
      </c>
      <c r="N73" s="75">
        <v>0</v>
      </c>
    </row>
    <row r="74" spans="1:14">
      <c r="A74" s="75" t="s">
        <v>760</v>
      </c>
      <c r="B74" s="75" t="s">
        <v>625</v>
      </c>
      <c r="C74" s="76">
        <v>37590</v>
      </c>
      <c r="D74" s="75" t="s">
        <v>606</v>
      </c>
      <c r="E74" s="77" t="s">
        <v>26</v>
      </c>
      <c r="F74" s="75">
        <v>90</v>
      </c>
      <c r="G74" s="75">
        <v>2</v>
      </c>
      <c r="H74" s="75">
        <v>0</v>
      </c>
      <c r="I74" s="75">
        <v>4</v>
      </c>
      <c r="J74" s="75">
        <v>2</v>
      </c>
      <c r="K74" s="75">
        <v>0</v>
      </c>
      <c r="L74" s="75">
        <v>0</v>
      </c>
      <c r="M74" s="75">
        <v>1</v>
      </c>
      <c r="N74" s="75">
        <v>0</v>
      </c>
    </row>
    <row r="75" spans="1:14">
      <c r="A75" s="75" t="s">
        <v>760</v>
      </c>
      <c r="B75" s="75" t="s">
        <v>634</v>
      </c>
      <c r="C75" s="76">
        <v>37583</v>
      </c>
      <c r="D75" s="75" t="s">
        <v>606</v>
      </c>
      <c r="E75" s="77" t="s">
        <v>69</v>
      </c>
      <c r="F75" s="75">
        <v>90</v>
      </c>
      <c r="G75" s="75">
        <v>0</v>
      </c>
      <c r="H75" s="75">
        <v>1</v>
      </c>
      <c r="I75" s="75">
        <v>3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</row>
    <row r="76" spans="1:14">
      <c r="A76" s="75" t="s">
        <v>756</v>
      </c>
      <c r="B76" s="75" t="s">
        <v>519</v>
      </c>
      <c r="C76" s="76">
        <v>37580</v>
      </c>
      <c r="D76" s="75" t="s">
        <v>78</v>
      </c>
      <c r="E76" s="77" t="s">
        <v>59</v>
      </c>
      <c r="F76" s="75">
        <v>75</v>
      </c>
      <c r="G76" s="75">
        <v>0</v>
      </c>
      <c r="H76" s="75">
        <v>0</v>
      </c>
      <c r="I76" s="75">
        <v>0</v>
      </c>
      <c r="J76" s="75">
        <v>0</v>
      </c>
      <c r="K76" s="75">
        <v>0</v>
      </c>
      <c r="L76" s="75">
        <v>0</v>
      </c>
      <c r="M76" s="75">
        <v>0</v>
      </c>
      <c r="N76" s="75">
        <v>0</v>
      </c>
    </row>
    <row r="77" spans="1:14">
      <c r="A77" s="75" t="s">
        <v>760</v>
      </c>
      <c r="B77" s="75" t="s">
        <v>610</v>
      </c>
      <c r="C77" s="76">
        <v>37576</v>
      </c>
      <c r="D77" s="75" t="s">
        <v>606</v>
      </c>
      <c r="E77" s="77" t="s">
        <v>59</v>
      </c>
      <c r="F77" s="75">
        <v>74</v>
      </c>
      <c r="G77" s="75">
        <v>1</v>
      </c>
      <c r="H77" s="75">
        <v>1</v>
      </c>
      <c r="I77" s="75">
        <v>5</v>
      </c>
      <c r="J77" s="75">
        <v>5</v>
      </c>
      <c r="K77" s="75">
        <v>0</v>
      </c>
      <c r="L77" s="75">
        <v>0</v>
      </c>
      <c r="M77" s="75">
        <v>0</v>
      </c>
      <c r="N77" s="75">
        <v>0</v>
      </c>
    </row>
    <row r="78" spans="1:14">
      <c r="A78" s="75" t="s">
        <v>760</v>
      </c>
      <c r="B78" s="75" t="s">
        <v>639</v>
      </c>
      <c r="C78" s="76">
        <v>37569</v>
      </c>
      <c r="D78" s="75" t="s">
        <v>606</v>
      </c>
      <c r="E78" s="77" t="s">
        <v>31</v>
      </c>
      <c r="F78" s="75">
        <v>90</v>
      </c>
      <c r="G78" s="75">
        <v>0</v>
      </c>
      <c r="H78" s="75">
        <v>0</v>
      </c>
      <c r="I78" s="75">
        <v>4</v>
      </c>
      <c r="J78" s="75">
        <v>2</v>
      </c>
      <c r="K78" s="75">
        <v>0</v>
      </c>
      <c r="L78" s="75">
        <v>0</v>
      </c>
      <c r="M78" s="75">
        <v>0</v>
      </c>
      <c r="N78" s="75">
        <v>0</v>
      </c>
    </row>
    <row r="79" spans="1:14">
      <c r="A79" s="75" t="s">
        <v>760</v>
      </c>
      <c r="B79" s="75" t="s">
        <v>614</v>
      </c>
      <c r="C79" s="76">
        <v>37563</v>
      </c>
      <c r="D79" s="75" t="s">
        <v>606</v>
      </c>
      <c r="E79" s="77" t="s">
        <v>24</v>
      </c>
      <c r="F79" s="75">
        <v>90</v>
      </c>
      <c r="G79" s="75">
        <v>0</v>
      </c>
      <c r="H79" s="75">
        <v>0</v>
      </c>
      <c r="I79" s="75">
        <v>3</v>
      </c>
      <c r="J79" s="75">
        <v>2</v>
      </c>
      <c r="K79" s="75">
        <v>0</v>
      </c>
      <c r="L79" s="75">
        <v>0</v>
      </c>
      <c r="M79" s="75">
        <v>0</v>
      </c>
      <c r="N79" s="75">
        <v>0</v>
      </c>
    </row>
    <row r="80" spans="1:14">
      <c r="A80" s="75" t="s">
        <v>760</v>
      </c>
      <c r="B80" s="75" t="s">
        <v>628</v>
      </c>
      <c r="C80" s="76">
        <v>37555</v>
      </c>
      <c r="D80" s="75" t="s">
        <v>606</v>
      </c>
      <c r="E80" s="77" t="s">
        <v>40</v>
      </c>
      <c r="F80" s="75">
        <v>90</v>
      </c>
      <c r="G80" s="75">
        <v>0</v>
      </c>
      <c r="H80" s="75">
        <v>0</v>
      </c>
      <c r="I80" s="75">
        <v>4</v>
      </c>
      <c r="J80" s="75">
        <v>2</v>
      </c>
      <c r="K80" s="75">
        <v>0</v>
      </c>
      <c r="L80" s="75">
        <v>0</v>
      </c>
      <c r="M80" s="75">
        <v>1</v>
      </c>
      <c r="N80" s="75">
        <v>0</v>
      </c>
    </row>
    <row r="81" spans="1:14">
      <c r="A81" s="75" t="s">
        <v>760</v>
      </c>
      <c r="B81" s="75" t="s">
        <v>618</v>
      </c>
      <c r="C81" s="76">
        <v>37548</v>
      </c>
      <c r="D81" s="75" t="s">
        <v>606</v>
      </c>
      <c r="E81" s="77" t="s">
        <v>85</v>
      </c>
      <c r="F81" s="75">
        <v>90</v>
      </c>
      <c r="G81" s="75">
        <v>0</v>
      </c>
      <c r="H81" s="75">
        <v>0</v>
      </c>
      <c r="I81" s="75">
        <v>3</v>
      </c>
      <c r="J81" s="75">
        <v>1</v>
      </c>
      <c r="K81" s="75">
        <v>0</v>
      </c>
      <c r="L81" s="75">
        <v>0</v>
      </c>
      <c r="M81" s="75">
        <v>0</v>
      </c>
      <c r="N81" s="75">
        <v>0</v>
      </c>
    </row>
    <row r="82" spans="1:14">
      <c r="A82" s="75" t="s">
        <v>760</v>
      </c>
      <c r="B82" s="75" t="s">
        <v>657</v>
      </c>
      <c r="C82" s="76">
        <v>37535</v>
      </c>
      <c r="D82" s="75" t="s">
        <v>606</v>
      </c>
      <c r="E82" s="77" t="s">
        <v>26</v>
      </c>
      <c r="F82" s="75">
        <v>76</v>
      </c>
      <c r="G82" s="75">
        <v>0</v>
      </c>
      <c r="H82" s="75">
        <v>1</v>
      </c>
      <c r="I82" s="75">
        <v>2</v>
      </c>
      <c r="J82" s="75">
        <v>1</v>
      </c>
      <c r="K82" s="75">
        <v>0</v>
      </c>
      <c r="L82" s="75">
        <v>0</v>
      </c>
      <c r="M82" s="75">
        <v>0</v>
      </c>
      <c r="N82" s="75">
        <v>0</v>
      </c>
    </row>
    <row r="83" spans="1:14">
      <c r="A83" s="75" t="s">
        <v>760</v>
      </c>
      <c r="B83" s="75" t="s">
        <v>630</v>
      </c>
      <c r="C83" s="76">
        <v>37527</v>
      </c>
      <c r="D83" s="75" t="s">
        <v>606</v>
      </c>
      <c r="E83" s="77" t="s">
        <v>154</v>
      </c>
      <c r="F83" s="75">
        <v>90</v>
      </c>
      <c r="G83" s="75">
        <v>1</v>
      </c>
      <c r="H83" s="75">
        <v>0</v>
      </c>
      <c r="I83" s="75">
        <v>2</v>
      </c>
      <c r="J83" s="75">
        <v>2</v>
      </c>
      <c r="K83" s="75">
        <v>0</v>
      </c>
      <c r="L83" s="75">
        <v>0</v>
      </c>
      <c r="M83" s="75">
        <v>0</v>
      </c>
      <c r="N83" s="75">
        <v>0</v>
      </c>
    </row>
    <row r="84" spans="1:14">
      <c r="A84" s="75" t="s">
        <v>760</v>
      </c>
      <c r="B84" s="75" t="s">
        <v>637</v>
      </c>
      <c r="C84" s="76">
        <v>37520</v>
      </c>
      <c r="D84" s="75" t="s">
        <v>606</v>
      </c>
      <c r="E84" s="77" t="s">
        <v>63</v>
      </c>
      <c r="F84" s="75">
        <v>90</v>
      </c>
      <c r="G84" s="75">
        <v>1</v>
      </c>
      <c r="H84" s="75">
        <v>1</v>
      </c>
      <c r="I84" s="75">
        <v>6</v>
      </c>
      <c r="J84" s="75">
        <v>4</v>
      </c>
      <c r="K84" s="75">
        <v>0</v>
      </c>
      <c r="L84" s="75">
        <v>0</v>
      </c>
      <c r="M84" s="75">
        <v>0</v>
      </c>
      <c r="N84" s="75">
        <v>0</v>
      </c>
    </row>
    <row r="85" spans="1:14">
      <c r="A85" s="75" t="s">
        <v>760</v>
      </c>
      <c r="B85" s="75" t="s">
        <v>633</v>
      </c>
      <c r="C85" s="76">
        <v>37513</v>
      </c>
      <c r="D85" s="75" t="s">
        <v>606</v>
      </c>
      <c r="E85" s="77" t="s">
        <v>67</v>
      </c>
      <c r="F85" s="75">
        <v>90</v>
      </c>
      <c r="G85" s="75">
        <v>1</v>
      </c>
      <c r="H85" s="75">
        <v>1</v>
      </c>
      <c r="I85" s="75">
        <v>1</v>
      </c>
      <c r="J85" s="75">
        <v>1</v>
      </c>
      <c r="K85" s="75">
        <v>0</v>
      </c>
      <c r="L85" s="75">
        <v>0</v>
      </c>
      <c r="M85" s="75">
        <v>0</v>
      </c>
      <c r="N85" s="75">
        <v>0</v>
      </c>
    </row>
    <row r="86" spans="1:14">
      <c r="A86" s="75" t="s">
        <v>760</v>
      </c>
      <c r="B86" s="75" t="s">
        <v>616</v>
      </c>
      <c r="C86" s="76">
        <v>37509</v>
      </c>
      <c r="D86" s="75" t="s">
        <v>606</v>
      </c>
      <c r="E86" s="77" t="s">
        <v>63</v>
      </c>
      <c r="F86" s="75">
        <v>90</v>
      </c>
      <c r="G86" s="75">
        <v>1</v>
      </c>
      <c r="H86" s="75">
        <v>0</v>
      </c>
      <c r="I86" s="75">
        <v>7</v>
      </c>
      <c r="J86" s="75">
        <v>2</v>
      </c>
      <c r="K86" s="75">
        <v>0</v>
      </c>
      <c r="L86" s="75">
        <v>0</v>
      </c>
      <c r="M86" s="75">
        <v>0</v>
      </c>
      <c r="N86" s="75">
        <v>0</v>
      </c>
    </row>
    <row r="87" spans="1:14">
      <c r="A87" s="75" t="s">
        <v>760</v>
      </c>
      <c r="B87" s="75" t="s">
        <v>638</v>
      </c>
      <c r="C87" s="76">
        <v>37495</v>
      </c>
      <c r="D87" s="75" t="s">
        <v>606</v>
      </c>
      <c r="E87" s="77" t="s">
        <v>287</v>
      </c>
      <c r="F87" s="75">
        <v>90</v>
      </c>
      <c r="G87" s="75">
        <v>0</v>
      </c>
      <c r="H87" s="75">
        <v>2</v>
      </c>
      <c r="I87" s="75">
        <v>0</v>
      </c>
      <c r="J87" s="75">
        <v>0</v>
      </c>
      <c r="K87" s="75">
        <v>0</v>
      </c>
      <c r="L87" s="75">
        <v>0</v>
      </c>
      <c r="M87" s="75">
        <v>0</v>
      </c>
      <c r="N87" s="75">
        <v>0</v>
      </c>
    </row>
    <row r="88" spans="1:14">
      <c r="A88" s="75" t="s">
        <v>760</v>
      </c>
      <c r="B88" s="75" t="s">
        <v>662</v>
      </c>
      <c r="C88" s="76">
        <v>37492</v>
      </c>
      <c r="D88" s="75" t="s">
        <v>606</v>
      </c>
      <c r="E88" s="77" t="s">
        <v>53</v>
      </c>
      <c r="F88" s="75">
        <v>90</v>
      </c>
      <c r="G88" s="75">
        <v>1</v>
      </c>
      <c r="H88" s="75">
        <v>0</v>
      </c>
      <c r="I88" s="75">
        <v>3</v>
      </c>
      <c r="J88" s="75">
        <v>2</v>
      </c>
      <c r="K88" s="75">
        <v>0</v>
      </c>
      <c r="L88" s="75">
        <v>0</v>
      </c>
      <c r="M88" s="75">
        <v>0</v>
      </c>
      <c r="N88" s="75">
        <v>0</v>
      </c>
    </row>
    <row r="89" spans="1:14">
      <c r="A89" s="75" t="s">
        <v>760</v>
      </c>
      <c r="B89" s="75" t="s">
        <v>631</v>
      </c>
      <c r="C89" s="76">
        <v>37486</v>
      </c>
      <c r="D89" s="75" t="s">
        <v>606</v>
      </c>
      <c r="E89" s="77" t="s">
        <v>19</v>
      </c>
      <c r="F89" s="75">
        <v>90</v>
      </c>
      <c r="G89" s="75">
        <v>1</v>
      </c>
      <c r="H89" s="75">
        <v>0</v>
      </c>
      <c r="I89" s="75">
        <v>6</v>
      </c>
      <c r="J89" s="75">
        <v>2</v>
      </c>
      <c r="K89" s="75">
        <v>0</v>
      </c>
      <c r="L89" s="75">
        <v>0</v>
      </c>
      <c r="M89" s="75">
        <v>0</v>
      </c>
      <c r="N89" s="75">
        <v>0</v>
      </c>
    </row>
    <row r="90" spans="1:14">
      <c r="A90" s="75" t="s">
        <v>760</v>
      </c>
      <c r="B90" s="75" t="s">
        <v>199</v>
      </c>
      <c r="C90" s="76">
        <v>37479</v>
      </c>
      <c r="D90" s="75" t="s">
        <v>764</v>
      </c>
      <c r="E90" s="77" t="s">
        <v>31</v>
      </c>
      <c r="F90" s="75">
        <v>90</v>
      </c>
      <c r="G90" s="75">
        <v>0</v>
      </c>
      <c r="H90" s="75">
        <v>0</v>
      </c>
      <c r="I90" s="75">
        <v>0</v>
      </c>
      <c r="J90" s="75">
        <v>0</v>
      </c>
      <c r="K90" s="75">
        <v>0</v>
      </c>
      <c r="L90" s="75">
        <v>0</v>
      </c>
      <c r="M90" s="75">
        <v>1</v>
      </c>
      <c r="N90" s="75">
        <v>0</v>
      </c>
    </row>
    <row r="91" spans="1:14">
      <c r="A91" s="75" t="s">
        <v>756</v>
      </c>
      <c r="B91" s="75" t="s">
        <v>222</v>
      </c>
      <c r="C91" s="76">
        <v>37413</v>
      </c>
      <c r="D91" s="75" t="s">
        <v>89</v>
      </c>
      <c r="E91" s="77" t="s">
        <v>33</v>
      </c>
      <c r="F91" s="75">
        <v>90</v>
      </c>
      <c r="G91" s="75">
        <v>0</v>
      </c>
      <c r="H91" s="75">
        <v>0</v>
      </c>
      <c r="I91" s="75">
        <v>0</v>
      </c>
      <c r="J91" s="75">
        <v>0</v>
      </c>
      <c r="K91" s="75">
        <v>3</v>
      </c>
      <c r="L91" s="75">
        <v>0</v>
      </c>
      <c r="M91" s="75">
        <v>0</v>
      </c>
      <c r="N91" s="75">
        <v>1</v>
      </c>
    </row>
    <row r="92" spans="1:14">
      <c r="A92" s="75" t="s">
        <v>756</v>
      </c>
      <c r="B92" s="75" t="s">
        <v>765</v>
      </c>
      <c r="C92" s="76">
        <v>37407</v>
      </c>
      <c r="D92" s="75" t="s">
        <v>89</v>
      </c>
      <c r="E92" s="77" t="s">
        <v>64</v>
      </c>
      <c r="F92" s="75">
        <v>90</v>
      </c>
      <c r="G92" s="75">
        <v>0</v>
      </c>
      <c r="H92" s="75">
        <v>0</v>
      </c>
      <c r="I92" s="75">
        <v>3</v>
      </c>
      <c r="J92" s="75">
        <v>1</v>
      </c>
      <c r="K92" s="75">
        <v>0</v>
      </c>
      <c r="L92" s="75">
        <v>2</v>
      </c>
      <c r="M92" s="75">
        <v>0</v>
      </c>
      <c r="N92" s="75">
        <v>0</v>
      </c>
    </row>
    <row r="93" spans="1:14">
      <c r="A93" s="75" t="s">
        <v>756</v>
      </c>
      <c r="B93" s="75" t="s">
        <v>91</v>
      </c>
      <c r="C93" s="76">
        <v>37394</v>
      </c>
      <c r="D93" s="75" t="s">
        <v>78</v>
      </c>
      <c r="E93" s="77" t="s">
        <v>40</v>
      </c>
      <c r="F93" s="75">
        <v>0</v>
      </c>
      <c r="G93" s="75"/>
      <c r="H93" s="75"/>
      <c r="I93" s="75"/>
      <c r="J93" s="75"/>
      <c r="K93" s="75"/>
      <c r="L93" s="75"/>
      <c r="M93" s="75"/>
      <c r="N93" s="75"/>
    </row>
    <row r="94" spans="1:14">
      <c r="A94" s="75" t="s">
        <v>756</v>
      </c>
      <c r="B94" s="75" t="s">
        <v>489</v>
      </c>
      <c r="C94" s="76">
        <v>37363</v>
      </c>
      <c r="D94" s="75" t="s">
        <v>78</v>
      </c>
      <c r="E94" s="77" t="s">
        <v>33</v>
      </c>
      <c r="F94" s="75">
        <v>90</v>
      </c>
      <c r="G94" s="75">
        <v>0</v>
      </c>
      <c r="H94" s="75">
        <v>0</v>
      </c>
      <c r="I94" s="75">
        <v>0</v>
      </c>
      <c r="J94" s="75">
        <v>0</v>
      </c>
      <c r="K94" s="75">
        <v>0</v>
      </c>
      <c r="L94" s="75">
        <v>0</v>
      </c>
      <c r="M94" s="75">
        <v>0</v>
      </c>
      <c r="N94" s="75">
        <v>0</v>
      </c>
    </row>
    <row r="95" spans="1:14">
      <c r="A95" s="75" t="s">
        <v>756</v>
      </c>
      <c r="B95" s="75" t="s">
        <v>766</v>
      </c>
      <c r="C95" s="76">
        <v>37342</v>
      </c>
      <c r="D95" s="75" t="s">
        <v>78</v>
      </c>
      <c r="E95" s="77" t="s">
        <v>35</v>
      </c>
      <c r="F95" s="75">
        <v>90</v>
      </c>
      <c r="G95" s="75">
        <v>1</v>
      </c>
      <c r="H95" s="75">
        <v>0</v>
      </c>
      <c r="I95" s="75">
        <v>0</v>
      </c>
      <c r="J95" s="75">
        <v>0</v>
      </c>
      <c r="K95" s="75">
        <v>0</v>
      </c>
      <c r="L95" s="75">
        <v>0</v>
      </c>
      <c r="M95" s="75">
        <v>0</v>
      </c>
      <c r="N95" s="75">
        <v>0</v>
      </c>
    </row>
    <row r="96" spans="1:14">
      <c r="A96" s="75" t="s">
        <v>756</v>
      </c>
      <c r="B96" s="75" t="s">
        <v>767</v>
      </c>
      <c r="C96" s="76">
        <v>37300</v>
      </c>
      <c r="D96" s="75" t="s">
        <v>78</v>
      </c>
      <c r="E96" s="77" t="s">
        <v>63</v>
      </c>
      <c r="F96" s="75">
        <v>71</v>
      </c>
      <c r="G96" s="75">
        <v>0</v>
      </c>
      <c r="H96" s="75">
        <v>0</v>
      </c>
      <c r="I96" s="75">
        <v>0</v>
      </c>
      <c r="J96" s="75">
        <v>0</v>
      </c>
      <c r="K96" s="75">
        <v>0</v>
      </c>
      <c r="L96" s="75">
        <v>0</v>
      </c>
      <c r="M96" s="75">
        <v>0</v>
      </c>
      <c r="N96" s="75">
        <v>0</v>
      </c>
    </row>
    <row r="97" spans="1:14">
      <c r="A97" s="75" t="s">
        <v>760</v>
      </c>
      <c r="B97" s="75" t="s">
        <v>608</v>
      </c>
      <c r="C97" s="76">
        <v>38122</v>
      </c>
      <c r="D97" s="75" t="s">
        <v>606</v>
      </c>
      <c r="E97" s="77" t="s">
        <v>63</v>
      </c>
      <c r="F97" s="75">
        <v>90</v>
      </c>
      <c r="G97" s="75">
        <v>1</v>
      </c>
      <c r="H97" s="75">
        <v>0</v>
      </c>
      <c r="I97" s="75">
        <v>5</v>
      </c>
      <c r="J97" s="75">
        <v>3</v>
      </c>
      <c r="K97" s="75">
        <v>1</v>
      </c>
      <c r="L97" s="75">
        <v>3</v>
      </c>
      <c r="M97" s="75">
        <v>0</v>
      </c>
      <c r="N97" s="75">
        <v>0</v>
      </c>
    </row>
    <row r="98" spans="1:14">
      <c r="A98" s="75" t="s">
        <v>760</v>
      </c>
      <c r="B98" s="75" t="s">
        <v>614</v>
      </c>
      <c r="C98" s="76">
        <v>38116</v>
      </c>
      <c r="D98" s="75" t="s">
        <v>606</v>
      </c>
      <c r="E98" s="77" t="s">
        <v>24</v>
      </c>
      <c r="F98" s="75">
        <v>90</v>
      </c>
      <c r="G98" s="75">
        <v>0</v>
      </c>
      <c r="H98" s="75">
        <v>0</v>
      </c>
      <c r="I98" s="75">
        <v>2</v>
      </c>
      <c r="J98" s="75">
        <v>2</v>
      </c>
      <c r="K98" s="75">
        <v>1</v>
      </c>
      <c r="L98" s="75">
        <v>3</v>
      </c>
      <c r="M98" s="75">
        <v>1</v>
      </c>
      <c r="N98" s="75">
        <v>0</v>
      </c>
    </row>
    <row r="99" spans="1:14">
      <c r="A99" s="75" t="s">
        <v>760</v>
      </c>
      <c r="B99" s="75" t="s">
        <v>253</v>
      </c>
      <c r="C99" s="76">
        <v>38111</v>
      </c>
      <c r="D99" s="75" t="s">
        <v>606</v>
      </c>
      <c r="E99" s="77" t="s">
        <v>22</v>
      </c>
      <c r="F99" s="75">
        <v>90</v>
      </c>
      <c r="G99" s="75">
        <v>0</v>
      </c>
      <c r="H99" s="75">
        <v>1</v>
      </c>
      <c r="I99" s="75">
        <v>4</v>
      </c>
      <c r="J99" s="75">
        <v>1</v>
      </c>
      <c r="K99" s="75">
        <v>0</v>
      </c>
      <c r="L99" s="75">
        <v>1</v>
      </c>
      <c r="M99" s="75">
        <v>0</v>
      </c>
      <c r="N99" s="75">
        <v>0</v>
      </c>
    </row>
    <row r="100" spans="1:14">
      <c r="A100" s="75" t="s">
        <v>760</v>
      </c>
      <c r="B100" s="75" t="s">
        <v>631</v>
      </c>
      <c r="C100" s="76">
        <v>38108</v>
      </c>
      <c r="D100" s="75" t="s">
        <v>606</v>
      </c>
      <c r="E100" s="77" t="s">
        <v>33</v>
      </c>
      <c r="F100" s="75">
        <v>90</v>
      </c>
      <c r="G100" s="75">
        <v>0</v>
      </c>
      <c r="H100" s="75">
        <v>0</v>
      </c>
      <c r="I100" s="75">
        <v>3</v>
      </c>
      <c r="J100" s="75">
        <v>0</v>
      </c>
      <c r="K100" s="75">
        <v>1</v>
      </c>
      <c r="L100" s="75">
        <v>4</v>
      </c>
      <c r="M100" s="75">
        <v>0</v>
      </c>
      <c r="N100" s="75">
        <v>0</v>
      </c>
    </row>
    <row r="101" spans="1:14">
      <c r="A101" s="75" t="s">
        <v>760</v>
      </c>
      <c r="B101" s="75" t="s">
        <v>624</v>
      </c>
      <c r="C101" s="76">
        <v>38102</v>
      </c>
      <c r="D101" s="75" t="s">
        <v>606</v>
      </c>
      <c r="E101" s="77" t="s">
        <v>53</v>
      </c>
      <c r="F101" s="75">
        <v>90</v>
      </c>
      <c r="G101" s="75">
        <v>0</v>
      </c>
      <c r="H101" s="75">
        <v>0</v>
      </c>
      <c r="I101" s="75">
        <v>4</v>
      </c>
      <c r="J101" s="75">
        <v>3</v>
      </c>
      <c r="K101" s="75">
        <v>1</v>
      </c>
      <c r="L101" s="75">
        <v>1</v>
      </c>
      <c r="M101" s="75">
        <v>0</v>
      </c>
      <c r="N101" s="75">
        <v>0</v>
      </c>
    </row>
    <row r="102" spans="1:14">
      <c r="A102" s="75" t="s">
        <v>760</v>
      </c>
      <c r="B102" s="75" t="s">
        <v>615</v>
      </c>
      <c r="C102" s="76">
        <v>38093</v>
      </c>
      <c r="D102" s="75" t="s">
        <v>606</v>
      </c>
      <c r="E102" s="77" t="s">
        <v>35</v>
      </c>
      <c r="F102" s="75">
        <v>90</v>
      </c>
      <c r="G102" s="75">
        <v>4</v>
      </c>
      <c r="H102" s="75">
        <v>0</v>
      </c>
      <c r="I102" s="75">
        <v>7</v>
      </c>
      <c r="J102" s="75">
        <v>3</v>
      </c>
      <c r="K102" s="75">
        <v>1</v>
      </c>
      <c r="L102" s="75">
        <v>2</v>
      </c>
      <c r="M102" s="75">
        <v>0</v>
      </c>
      <c r="N102" s="75">
        <v>0</v>
      </c>
    </row>
    <row r="103" spans="1:14">
      <c r="A103" s="75" t="s">
        <v>760</v>
      </c>
      <c r="B103" s="75" t="s">
        <v>636</v>
      </c>
      <c r="C103" s="76">
        <v>38088</v>
      </c>
      <c r="D103" s="75" t="s">
        <v>606</v>
      </c>
      <c r="E103" s="77" t="s">
        <v>33</v>
      </c>
      <c r="F103" s="75">
        <v>90</v>
      </c>
      <c r="G103" s="75">
        <v>0</v>
      </c>
      <c r="H103" s="75">
        <v>0</v>
      </c>
      <c r="I103" s="75">
        <v>6</v>
      </c>
      <c r="J103" s="75">
        <v>2</v>
      </c>
      <c r="K103" s="75">
        <v>0</v>
      </c>
      <c r="L103" s="75">
        <v>2</v>
      </c>
      <c r="M103" s="75">
        <v>0</v>
      </c>
      <c r="N103" s="75">
        <v>0</v>
      </c>
    </row>
    <row r="104" spans="1:14">
      <c r="A104" s="75" t="s">
        <v>760</v>
      </c>
      <c r="B104" s="75" t="s">
        <v>199</v>
      </c>
      <c r="C104" s="76">
        <v>38086</v>
      </c>
      <c r="D104" s="75" t="s">
        <v>606</v>
      </c>
      <c r="E104" s="77" t="s">
        <v>68</v>
      </c>
      <c r="F104" s="75">
        <v>90</v>
      </c>
      <c r="G104" s="75">
        <v>3</v>
      </c>
      <c r="H104" s="75">
        <v>0</v>
      </c>
      <c r="I104" s="75">
        <v>9</v>
      </c>
      <c r="J104" s="75">
        <v>5</v>
      </c>
      <c r="K104" s="75">
        <v>2</v>
      </c>
      <c r="L104" s="75">
        <v>2</v>
      </c>
      <c r="M104" s="75">
        <v>0</v>
      </c>
      <c r="N104" s="75">
        <v>0</v>
      </c>
    </row>
    <row r="105" spans="1:14">
      <c r="A105" s="75" t="s">
        <v>760</v>
      </c>
      <c r="B105" s="75" t="s">
        <v>153</v>
      </c>
      <c r="C105" s="76">
        <v>38083</v>
      </c>
      <c r="D105" s="75" t="s">
        <v>151</v>
      </c>
      <c r="E105" s="77" t="s">
        <v>40</v>
      </c>
      <c r="F105" s="75">
        <v>81</v>
      </c>
      <c r="G105" s="75">
        <v>0</v>
      </c>
      <c r="H105" s="75">
        <v>0</v>
      </c>
      <c r="I105" s="75">
        <v>0</v>
      </c>
      <c r="J105" s="75">
        <v>0</v>
      </c>
      <c r="K105" s="75">
        <v>0</v>
      </c>
      <c r="L105" s="75">
        <v>0</v>
      </c>
      <c r="M105" s="75">
        <v>0</v>
      </c>
      <c r="N105" s="75">
        <v>0</v>
      </c>
    </row>
    <row r="106" spans="1:14">
      <c r="A106" s="75" t="s">
        <v>760</v>
      </c>
      <c r="B106" s="75" t="s">
        <v>284</v>
      </c>
      <c r="C106" s="76">
        <v>38080</v>
      </c>
      <c r="D106" s="75" t="s">
        <v>604</v>
      </c>
      <c r="E106" s="77" t="s">
        <v>64</v>
      </c>
      <c r="F106" s="75">
        <f>90- 56</f>
        <v>34</v>
      </c>
      <c r="G106" s="75">
        <v>0</v>
      </c>
      <c r="H106" s="75">
        <v>0</v>
      </c>
      <c r="I106" s="75">
        <v>2</v>
      </c>
      <c r="J106" s="75">
        <v>0</v>
      </c>
      <c r="K106" s="75">
        <v>0</v>
      </c>
      <c r="L106" s="75">
        <v>0</v>
      </c>
      <c r="M106" s="75">
        <v>0</v>
      </c>
      <c r="N106" s="75">
        <v>0</v>
      </c>
    </row>
    <row r="107" spans="1:14">
      <c r="A107" s="75" t="s">
        <v>760</v>
      </c>
      <c r="B107" s="75" t="s">
        <v>284</v>
      </c>
      <c r="C107" s="76">
        <v>38074</v>
      </c>
      <c r="D107" s="75" t="s">
        <v>606</v>
      </c>
      <c r="E107" s="77" t="s">
        <v>22</v>
      </c>
      <c r="F107" s="75">
        <v>90</v>
      </c>
      <c r="G107" s="75">
        <v>1</v>
      </c>
      <c r="H107" s="75">
        <v>0</v>
      </c>
      <c r="I107" s="75">
        <v>8</v>
      </c>
      <c r="J107" s="75">
        <v>5</v>
      </c>
      <c r="K107" s="75">
        <v>1</v>
      </c>
      <c r="L107" s="75">
        <v>5</v>
      </c>
      <c r="M107" s="75">
        <v>0</v>
      </c>
      <c r="N107" s="75">
        <v>0</v>
      </c>
    </row>
    <row r="108" spans="1:14">
      <c r="A108" s="75" t="s">
        <v>760</v>
      </c>
      <c r="B108" s="75" t="s">
        <v>150</v>
      </c>
      <c r="C108" s="76">
        <v>38070</v>
      </c>
      <c r="D108" s="75" t="s">
        <v>151</v>
      </c>
      <c r="E108" s="77" t="s">
        <v>22</v>
      </c>
      <c r="F108" s="75">
        <v>90</v>
      </c>
      <c r="G108" s="75">
        <v>0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0</v>
      </c>
    </row>
    <row r="109" spans="1:14">
      <c r="A109" s="75" t="s">
        <v>760</v>
      </c>
      <c r="B109" s="75" t="s">
        <v>637</v>
      </c>
      <c r="C109" s="76">
        <v>38066</v>
      </c>
      <c r="D109" s="75" t="s">
        <v>606</v>
      </c>
      <c r="E109" s="77" t="s">
        <v>63</v>
      </c>
      <c r="F109" s="75">
        <v>90</v>
      </c>
      <c r="G109" s="75">
        <v>0</v>
      </c>
      <c r="H109" s="75">
        <v>1</v>
      </c>
      <c r="I109" s="75">
        <v>4</v>
      </c>
      <c r="J109" s="75">
        <v>3</v>
      </c>
      <c r="K109" s="75">
        <v>0</v>
      </c>
      <c r="L109" s="75">
        <v>1</v>
      </c>
      <c r="M109" s="75">
        <v>0</v>
      </c>
      <c r="N109" s="75">
        <v>0</v>
      </c>
    </row>
    <row r="110" spans="1:14">
      <c r="A110" s="75" t="s">
        <v>760</v>
      </c>
      <c r="B110" s="75" t="s">
        <v>650</v>
      </c>
      <c r="C110" s="76">
        <v>38059</v>
      </c>
      <c r="D110" s="75" t="s">
        <v>606</v>
      </c>
      <c r="E110" s="77" t="s">
        <v>82</v>
      </c>
      <c r="F110" s="75">
        <v>90</v>
      </c>
      <c r="G110" s="75">
        <v>1</v>
      </c>
      <c r="H110" s="75">
        <v>0</v>
      </c>
      <c r="I110" s="75">
        <v>8</v>
      </c>
      <c r="J110" s="75">
        <v>4</v>
      </c>
      <c r="K110" s="75">
        <v>1</v>
      </c>
      <c r="L110" s="75">
        <v>1</v>
      </c>
      <c r="M110" s="75">
        <v>0</v>
      </c>
      <c r="N110" s="75">
        <v>0</v>
      </c>
    </row>
    <row r="111" spans="1:14">
      <c r="A111" s="75" t="s">
        <v>760</v>
      </c>
      <c r="B111" s="75" t="s">
        <v>126</v>
      </c>
      <c r="C111" s="76">
        <v>38056</v>
      </c>
      <c r="D111" s="75" t="s">
        <v>151</v>
      </c>
      <c r="E111" s="77" t="s">
        <v>19</v>
      </c>
      <c r="F111" s="75">
        <v>90</v>
      </c>
      <c r="G111" s="75">
        <v>2</v>
      </c>
      <c r="H111" s="75">
        <v>0</v>
      </c>
      <c r="I111" s="75">
        <v>0</v>
      </c>
      <c r="J111" s="75">
        <v>0</v>
      </c>
      <c r="K111" s="75">
        <v>0</v>
      </c>
      <c r="L111" s="75">
        <v>0</v>
      </c>
      <c r="M111" s="75">
        <v>0</v>
      </c>
      <c r="N111" s="75">
        <v>0</v>
      </c>
    </row>
    <row r="112" spans="1:14">
      <c r="A112" s="75" t="s">
        <v>760</v>
      </c>
      <c r="B112" s="75" t="s">
        <v>253</v>
      </c>
      <c r="C112" s="76">
        <v>38052</v>
      </c>
      <c r="D112" s="75" t="s">
        <v>604</v>
      </c>
      <c r="E112" s="77" t="s">
        <v>191</v>
      </c>
      <c r="F112" s="75">
        <v>72</v>
      </c>
      <c r="G112" s="75">
        <v>2</v>
      </c>
      <c r="H112" s="75">
        <v>0</v>
      </c>
      <c r="I112" s="75">
        <v>0</v>
      </c>
      <c r="J112" s="75">
        <v>0</v>
      </c>
      <c r="K112" s="75">
        <v>0</v>
      </c>
      <c r="L112" s="75">
        <v>0</v>
      </c>
      <c r="M112" s="75">
        <v>0</v>
      </c>
      <c r="N112" s="75">
        <v>0</v>
      </c>
    </row>
    <row r="113" spans="1:14">
      <c r="A113" s="75" t="s">
        <v>760</v>
      </c>
      <c r="B113" s="75" t="s">
        <v>607</v>
      </c>
      <c r="C113" s="76">
        <v>38045</v>
      </c>
      <c r="D113" s="75" t="s">
        <v>606</v>
      </c>
      <c r="E113" s="77" t="s">
        <v>63</v>
      </c>
      <c r="F113" s="75">
        <v>90</v>
      </c>
      <c r="G113" s="75">
        <v>1</v>
      </c>
      <c r="H113" s="75">
        <v>0</v>
      </c>
      <c r="I113" s="75">
        <v>6</v>
      </c>
      <c r="J113" s="75">
        <v>5</v>
      </c>
      <c r="K113" s="75">
        <v>0</v>
      </c>
      <c r="L113" s="75">
        <v>0</v>
      </c>
      <c r="M113" s="75">
        <v>0</v>
      </c>
      <c r="N113" s="75">
        <v>0</v>
      </c>
    </row>
    <row r="114" spans="1:14">
      <c r="A114" s="75" t="s">
        <v>760</v>
      </c>
      <c r="B114" s="75" t="s">
        <v>101</v>
      </c>
      <c r="C114" s="76">
        <v>38041</v>
      </c>
      <c r="D114" s="75" t="s">
        <v>151</v>
      </c>
      <c r="E114" s="77" t="s">
        <v>79</v>
      </c>
      <c r="F114" s="75">
        <v>90</v>
      </c>
      <c r="G114" s="75">
        <v>0</v>
      </c>
      <c r="H114" s="75">
        <v>0</v>
      </c>
      <c r="I114" s="75">
        <v>0</v>
      </c>
      <c r="J114" s="75">
        <v>0</v>
      </c>
      <c r="K114" s="75">
        <v>0</v>
      </c>
      <c r="L114" s="75">
        <v>0</v>
      </c>
      <c r="M114" s="75">
        <v>1</v>
      </c>
      <c r="N114" s="75">
        <v>0</v>
      </c>
    </row>
    <row r="115" spans="1:14">
      <c r="A115" s="75" t="s">
        <v>760</v>
      </c>
      <c r="B115" s="75" t="s">
        <v>150</v>
      </c>
      <c r="C115" s="76">
        <v>38038</v>
      </c>
      <c r="D115" s="75" t="s">
        <v>606</v>
      </c>
      <c r="E115" s="77" t="s">
        <v>38</v>
      </c>
      <c r="F115" s="75">
        <v>90</v>
      </c>
      <c r="G115" s="75">
        <v>0</v>
      </c>
      <c r="H115" s="75">
        <v>1</v>
      </c>
      <c r="I115" s="75">
        <v>1</v>
      </c>
      <c r="J115" s="75">
        <v>0</v>
      </c>
      <c r="K115" s="75">
        <v>2</v>
      </c>
      <c r="L115" s="75">
        <v>1</v>
      </c>
      <c r="M115" s="75">
        <v>1</v>
      </c>
      <c r="N115" s="75">
        <v>0</v>
      </c>
    </row>
    <row r="116" spans="1:14">
      <c r="A116" s="75" t="s">
        <v>760</v>
      </c>
      <c r="B116" s="75" t="s">
        <v>620</v>
      </c>
      <c r="C116" s="76">
        <v>38027</v>
      </c>
      <c r="D116" s="75" t="s">
        <v>606</v>
      </c>
      <c r="E116" s="77" t="s">
        <v>19</v>
      </c>
      <c r="F116" s="75">
        <v>90</v>
      </c>
      <c r="G116" s="75">
        <v>2</v>
      </c>
      <c r="H116" s="75">
        <v>0</v>
      </c>
      <c r="I116" s="75">
        <v>5</v>
      </c>
      <c r="J116" s="75">
        <v>2</v>
      </c>
      <c r="K116" s="75">
        <v>1</v>
      </c>
      <c r="L116" s="75">
        <v>1</v>
      </c>
      <c r="M116" s="75">
        <v>0</v>
      </c>
      <c r="N116" s="75">
        <v>0</v>
      </c>
    </row>
    <row r="117" spans="1:14">
      <c r="A117" s="75" t="s">
        <v>760</v>
      </c>
      <c r="B117" s="75" t="s">
        <v>622</v>
      </c>
      <c r="C117" s="76">
        <v>38024</v>
      </c>
      <c r="D117" s="75" t="s">
        <v>606</v>
      </c>
      <c r="E117" s="77" t="s">
        <v>107</v>
      </c>
      <c r="F117" s="75">
        <v>90</v>
      </c>
      <c r="G117" s="75">
        <v>1</v>
      </c>
      <c r="H117" s="75">
        <v>0</v>
      </c>
      <c r="I117" s="75">
        <v>3</v>
      </c>
      <c r="J117" s="75">
        <v>3</v>
      </c>
      <c r="K117" s="75">
        <v>2</v>
      </c>
      <c r="L117" s="75">
        <v>1</v>
      </c>
      <c r="M117" s="75">
        <v>0</v>
      </c>
      <c r="N117" s="75">
        <v>0</v>
      </c>
    </row>
    <row r="118" spans="1:14">
      <c r="A118" s="75" t="s">
        <v>760</v>
      </c>
      <c r="B118" s="75" t="s">
        <v>616</v>
      </c>
      <c r="C118" s="76">
        <v>38018</v>
      </c>
      <c r="D118" s="75" t="s">
        <v>606</v>
      </c>
      <c r="E118" s="77" t="s">
        <v>63</v>
      </c>
      <c r="F118" s="75">
        <v>90</v>
      </c>
      <c r="G118" s="75">
        <v>1</v>
      </c>
      <c r="H118" s="75">
        <v>0</v>
      </c>
      <c r="I118" s="75">
        <v>4</v>
      </c>
      <c r="J118" s="75">
        <v>4</v>
      </c>
      <c r="K118" s="75">
        <v>1</v>
      </c>
      <c r="L118" s="75">
        <v>0</v>
      </c>
      <c r="M118" s="75">
        <v>0</v>
      </c>
      <c r="N118" s="75">
        <v>0</v>
      </c>
    </row>
    <row r="119" spans="1:14">
      <c r="A119" s="75" t="s">
        <v>760</v>
      </c>
      <c r="B119" s="75" t="s">
        <v>605</v>
      </c>
      <c r="C119" s="76">
        <v>38004</v>
      </c>
      <c r="D119" s="75" t="s">
        <v>606</v>
      </c>
      <c r="E119" s="77" t="s">
        <v>82</v>
      </c>
      <c r="F119" s="75">
        <v>90</v>
      </c>
      <c r="G119" s="75">
        <v>2</v>
      </c>
      <c r="H119" s="75">
        <v>0</v>
      </c>
      <c r="I119" s="75">
        <v>5</v>
      </c>
      <c r="J119" s="75">
        <v>5</v>
      </c>
      <c r="K119" s="75">
        <v>4</v>
      </c>
      <c r="L119" s="75">
        <v>1</v>
      </c>
      <c r="M119" s="75">
        <v>0</v>
      </c>
      <c r="N119" s="75">
        <v>0</v>
      </c>
    </row>
    <row r="120" spans="1:14">
      <c r="A120" s="75" t="s">
        <v>760</v>
      </c>
      <c r="B120" s="75" t="s">
        <v>617</v>
      </c>
      <c r="C120" s="76">
        <v>37996</v>
      </c>
      <c r="D120" s="75" t="s">
        <v>606</v>
      </c>
      <c r="E120" s="77" t="s">
        <v>103</v>
      </c>
      <c r="F120" s="75">
        <v>90</v>
      </c>
      <c r="G120" s="75">
        <v>1</v>
      </c>
      <c r="H120" s="75">
        <v>1</v>
      </c>
      <c r="I120" s="75">
        <v>7</v>
      </c>
      <c r="J120" s="75">
        <v>6</v>
      </c>
      <c r="K120" s="75">
        <v>0</v>
      </c>
      <c r="L120" s="75">
        <v>2</v>
      </c>
      <c r="M120" s="75">
        <v>0</v>
      </c>
      <c r="N120" s="75">
        <v>0</v>
      </c>
    </row>
    <row r="121" spans="1:14">
      <c r="A121" s="75" t="s">
        <v>760</v>
      </c>
      <c r="B121" s="75" t="s">
        <v>618</v>
      </c>
      <c r="C121" s="76">
        <v>37993</v>
      </c>
      <c r="D121" s="75" t="s">
        <v>606</v>
      </c>
      <c r="E121" s="77" t="s">
        <v>22</v>
      </c>
      <c r="F121" s="75">
        <v>90</v>
      </c>
      <c r="G121" s="75">
        <v>0</v>
      </c>
      <c r="H121" s="75">
        <v>0</v>
      </c>
      <c r="I121" s="75">
        <v>4</v>
      </c>
      <c r="J121" s="75">
        <v>2</v>
      </c>
      <c r="K121" s="75">
        <v>1</v>
      </c>
      <c r="L121" s="75">
        <v>1</v>
      </c>
      <c r="M121" s="75">
        <v>0</v>
      </c>
      <c r="N121" s="75">
        <v>0</v>
      </c>
    </row>
    <row r="122" spans="1:14">
      <c r="A122" s="75" t="s">
        <v>760</v>
      </c>
      <c r="B122" s="75" t="s">
        <v>630</v>
      </c>
      <c r="C122" s="76">
        <v>37990</v>
      </c>
      <c r="D122" s="75" t="s">
        <v>604</v>
      </c>
      <c r="E122" s="77" t="s">
        <v>154</v>
      </c>
      <c r="F122" s="75">
        <v>90</v>
      </c>
      <c r="G122" s="75">
        <v>1</v>
      </c>
      <c r="H122" s="75">
        <v>0</v>
      </c>
      <c r="I122" s="75">
        <v>0</v>
      </c>
      <c r="J122" s="75">
        <v>0</v>
      </c>
      <c r="K122" s="75">
        <v>0</v>
      </c>
      <c r="L122" s="75">
        <v>0</v>
      </c>
      <c r="M122" s="75">
        <v>0</v>
      </c>
      <c r="N122" s="75">
        <v>0</v>
      </c>
    </row>
    <row r="123" spans="1:14">
      <c r="A123" s="75" t="s">
        <v>760</v>
      </c>
      <c r="B123" s="75" t="s">
        <v>634</v>
      </c>
      <c r="C123" s="76">
        <v>37984</v>
      </c>
      <c r="D123" s="75" t="s">
        <v>606</v>
      </c>
      <c r="E123" s="77" t="s">
        <v>24</v>
      </c>
      <c r="F123" s="75">
        <v>90</v>
      </c>
      <c r="G123" s="75">
        <v>0</v>
      </c>
      <c r="H123" s="75">
        <v>1</v>
      </c>
      <c r="I123" s="75">
        <v>9</v>
      </c>
      <c r="J123" s="75">
        <v>3</v>
      </c>
      <c r="K123" s="75">
        <v>0</v>
      </c>
      <c r="L123" s="75">
        <v>1</v>
      </c>
      <c r="M123" s="75">
        <v>0</v>
      </c>
      <c r="N123" s="75">
        <v>0</v>
      </c>
    </row>
    <row r="124" spans="1:14">
      <c r="A124" s="75" t="s">
        <v>760</v>
      </c>
      <c r="B124" s="75" t="s">
        <v>635</v>
      </c>
      <c r="C124" s="76">
        <v>37981</v>
      </c>
      <c r="D124" s="75" t="s">
        <v>606</v>
      </c>
      <c r="E124" s="77" t="s">
        <v>59</v>
      </c>
      <c r="F124" s="75">
        <v>90</v>
      </c>
      <c r="G124" s="75">
        <v>2</v>
      </c>
      <c r="H124" s="75">
        <v>1</v>
      </c>
      <c r="I124" s="75">
        <v>5</v>
      </c>
      <c r="J124" s="75">
        <v>5</v>
      </c>
      <c r="K124" s="75">
        <v>1</v>
      </c>
      <c r="L124" s="75">
        <v>0</v>
      </c>
      <c r="M124" s="75">
        <v>0</v>
      </c>
      <c r="N124" s="75">
        <v>0</v>
      </c>
    </row>
    <row r="125" spans="1:14">
      <c r="A125" s="75" t="s">
        <v>760</v>
      </c>
      <c r="B125" s="75" t="s">
        <v>649</v>
      </c>
      <c r="C125" s="76">
        <v>37975</v>
      </c>
      <c r="D125" s="75" t="s">
        <v>606</v>
      </c>
      <c r="E125" s="77" t="s">
        <v>22</v>
      </c>
      <c r="F125" s="75">
        <v>90</v>
      </c>
      <c r="G125" s="75">
        <v>0</v>
      </c>
      <c r="H125" s="75">
        <v>0</v>
      </c>
      <c r="I125" s="75">
        <v>2</v>
      </c>
      <c r="J125" s="75">
        <v>0</v>
      </c>
      <c r="K125" s="75">
        <v>2</v>
      </c>
      <c r="L125" s="75">
        <v>1</v>
      </c>
      <c r="M125" s="75">
        <v>1</v>
      </c>
      <c r="N125" s="75">
        <v>0</v>
      </c>
    </row>
    <row r="126" spans="1:14">
      <c r="A126" s="75" t="s">
        <v>760</v>
      </c>
      <c r="B126" s="75" t="s">
        <v>628</v>
      </c>
      <c r="C126" s="76">
        <v>37969</v>
      </c>
      <c r="D126" s="75" t="s">
        <v>606</v>
      </c>
      <c r="E126" s="77" t="s">
        <v>31</v>
      </c>
      <c r="F126" s="75">
        <v>90</v>
      </c>
      <c r="G126" s="75">
        <v>0</v>
      </c>
      <c r="H126" s="75">
        <v>0</v>
      </c>
      <c r="I126" s="75">
        <v>5</v>
      </c>
      <c r="J126" s="75">
        <v>4</v>
      </c>
      <c r="K126" s="75">
        <v>3</v>
      </c>
      <c r="L126" s="75">
        <v>0</v>
      </c>
      <c r="M126" s="75">
        <v>0</v>
      </c>
      <c r="N126" s="75">
        <v>0</v>
      </c>
    </row>
    <row r="127" spans="1:14">
      <c r="A127" s="75" t="s">
        <v>760</v>
      </c>
      <c r="B127" s="75" t="s">
        <v>768</v>
      </c>
      <c r="C127" s="76">
        <v>37965</v>
      </c>
      <c r="D127" s="75" t="s">
        <v>151</v>
      </c>
      <c r="E127" s="77" t="s">
        <v>19</v>
      </c>
      <c r="F127" s="75">
        <v>90</v>
      </c>
      <c r="G127" s="75">
        <v>0</v>
      </c>
      <c r="H127" s="75">
        <v>0</v>
      </c>
      <c r="I127" s="75">
        <v>0</v>
      </c>
      <c r="J127" s="75">
        <v>0</v>
      </c>
      <c r="K127" s="75">
        <v>0</v>
      </c>
      <c r="L127" s="75">
        <v>0</v>
      </c>
      <c r="M127" s="75">
        <v>0</v>
      </c>
      <c r="N127" s="75">
        <v>0</v>
      </c>
    </row>
    <row r="128" spans="1:14">
      <c r="A128" s="75" t="s">
        <v>760</v>
      </c>
      <c r="B128" s="75" t="s">
        <v>613</v>
      </c>
      <c r="C128" s="76">
        <v>37955</v>
      </c>
      <c r="D128" s="75" t="s">
        <v>606</v>
      </c>
      <c r="E128" s="77" t="s">
        <v>33</v>
      </c>
      <c r="F128" s="75">
        <v>90</v>
      </c>
      <c r="G128" s="75">
        <v>0</v>
      </c>
      <c r="H128" s="75">
        <v>0</v>
      </c>
      <c r="I128" s="75">
        <v>7</v>
      </c>
      <c r="J128" s="75">
        <v>5</v>
      </c>
      <c r="K128" s="75">
        <v>1</v>
      </c>
      <c r="L128" s="75">
        <v>1</v>
      </c>
      <c r="M128" s="75">
        <v>0</v>
      </c>
      <c r="N128" s="75">
        <v>0</v>
      </c>
    </row>
    <row r="129" spans="1:14">
      <c r="A129" s="75" t="s">
        <v>760</v>
      </c>
      <c r="B129" s="75" t="s">
        <v>243</v>
      </c>
      <c r="C129" s="76">
        <v>37950</v>
      </c>
      <c r="D129" s="75" t="s">
        <v>151</v>
      </c>
      <c r="E129" s="77" t="s">
        <v>191</v>
      </c>
      <c r="F129" s="75">
        <v>89</v>
      </c>
      <c r="G129" s="75">
        <v>2</v>
      </c>
      <c r="H129" s="75">
        <v>0</v>
      </c>
      <c r="I129" s="75">
        <v>0</v>
      </c>
      <c r="J129" s="75">
        <v>0</v>
      </c>
      <c r="K129" s="75">
        <v>0</v>
      </c>
      <c r="L129" s="75">
        <v>0</v>
      </c>
      <c r="M129" s="75">
        <v>0</v>
      </c>
      <c r="N129" s="75">
        <v>0</v>
      </c>
    </row>
    <row r="130" spans="1:14">
      <c r="A130" s="75" t="s">
        <v>760</v>
      </c>
      <c r="B130" s="75" t="s">
        <v>609</v>
      </c>
      <c r="C130" s="76">
        <v>37947</v>
      </c>
      <c r="D130" s="75" t="s">
        <v>606</v>
      </c>
      <c r="E130" s="77" t="s">
        <v>67</v>
      </c>
      <c r="F130" s="75">
        <v>90</v>
      </c>
      <c r="G130" s="75">
        <v>0</v>
      </c>
      <c r="H130" s="75">
        <v>2</v>
      </c>
      <c r="I130" s="75">
        <v>4</v>
      </c>
      <c r="J130" s="75">
        <v>3</v>
      </c>
      <c r="K130" s="75">
        <v>0</v>
      </c>
      <c r="L130" s="75">
        <v>0</v>
      </c>
      <c r="M130" s="75">
        <v>0</v>
      </c>
      <c r="N130" s="75">
        <v>0</v>
      </c>
    </row>
    <row r="131" spans="1:14">
      <c r="A131" s="75" t="s">
        <v>756</v>
      </c>
      <c r="B131" s="75" t="s">
        <v>88</v>
      </c>
      <c r="C131" s="76">
        <v>37940</v>
      </c>
      <c r="D131" s="75" t="s">
        <v>78</v>
      </c>
      <c r="E131" s="77" t="s">
        <v>67</v>
      </c>
      <c r="F131" s="75">
        <v>90</v>
      </c>
      <c r="G131" s="75">
        <v>1</v>
      </c>
      <c r="H131" s="75">
        <v>0</v>
      </c>
      <c r="I131" s="75">
        <v>0</v>
      </c>
      <c r="J131" s="75">
        <v>0</v>
      </c>
      <c r="K131" s="75">
        <v>0</v>
      </c>
      <c r="L131" s="75">
        <v>0</v>
      </c>
      <c r="M131" s="75">
        <v>0</v>
      </c>
      <c r="N131" s="75">
        <v>0</v>
      </c>
    </row>
    <row r="132" spans="1:14">
      <c r="A132" s="75" t="s">
        <v>760</v>
      </c>
      <c r="B132" s="75" t="s">
        <v>610</v>
      </c>
      <c r="C132" s="76">
        <v>37933</v>
      </c>
      <c r="D132" s="75" t="s">
        <v>606</v>
      </c>
      <c r="E132" s="77" t="s">
        <v>63</v>
      </c>
      <c r="F132" s="75">
        <v>90</v>
      </c>
      <c r="G132" s="75">
        <v>0</v>
      </c>
      <c r="H132" s="75">
        <v>0</v>
      </c>
      <c r="I132" s="75">
        <v>3</v>
      </c>
      <c r="J132" s="75">
        <v>1</v>
      </c>
      <c r="K132" s="75">
        <v>0</v>
      </c>
      <c r="L132" s="75">
        <v>2</v>
      </c>
      <c r="M132" s="75">
        <v>0</v>
      </c>
      <c r="N132" s="75">
        <v>0</v>
      </c>
    </row>
    <row r="133" spans="1:14">
      <c r="A133" s="75" t="s">
        <v>760</v>
      </c>
      <c r="B133" s="75" t="s">
        <v>482</v>
      </c>
      <c r="C133" s="76">
        <v>37930</v>
      </c>
      <c r="D133" s="75" t="s">
        <v>151</v>
      </c>
      <c r="E133" s="77" t="s">
        <v>31</v>
      </c>
      <c r="F133" s="75">
        <v>90</v>
      </c>
      <c r="G133" s="75">
        <v>0</v>
      </c>
      <c r="H133" s="75">
        <v>0</v>
      </c>
      <c r="I133" s="75">
        <v>0</v>
      </c>
      <c r="J133" s="75">
        <v>0</v>
      </c>
      <c r="K133" s="75">
        <v>0</v>
      </c>
      <c r="L133" s="75">
        <v>0</v>
      </c>
      <c r="M133" s="75">
        <v>0</v>
      </c>
      <c r="N133" s="75">
        <v>0</v>
      </c>
    </row>
    <row r="134" spans="1:14">
      <c r="A134" s="75" t="s">
        <v>760</v>
      </c>
      <c r="B134" s="75" t="s">
        <v>630</v>
      </c>
      <c r="C134" s="76">
        <v>37926</v>
      </c>
      <c r="D134" s="75" t="s">
        <v>606</v>
      </c>
      <c r="E134" s="77" t="s">
        <v>154</v>
      </c>
      <c r="F134" s="75">
        <v>90</v>
      </c>
      <c r="G134" s="75">
        <v>2</v>
      </c>
      <c r="H134" s="75">
        <v>0</v>
      </c>
      <c r="I134" s="75">
        <v>4</v>
      </c>
      <c r="J134" s="75">
        <v>3</v>
      </c>
      <c r="K134" s="75">
        <v>0</v>
      </c>
      <c r="L134" s="75">
        <v>1</v>
      </c>
      <c r="M134" s="75">
        <v>0</v>
      </c>
      <c r="N134" s="75">
        <v>0</v>
      </c>
    </row>
    <row r="135" spans="1:14">
      <c r="A135" s="75" t="s">
        <v>760</v>
      </c>
      <c r="B135" s="75" t="s">
        <v>633</v>
      </c>
      <c r="C135" s="76">
        <v>37920</v>
      </c>
      <c r="D135" s="75" t="s">
        <v>606</v>
      </c>
      <c r="E135" s="77" t="s">
        <v>22</v>
      </c>
      <c r="F135" s="75">
        <v>90</v>
      </c>
      <c r="G135" s="75">
        <v>1</v>
      </c>
      <c r="H135" s="75">
        <v>0</v>
      </c>
      <c r="I135" s="75">
        <v>7</v>
      </c>
      <c r="J135" s="75">
        <v>4</v>
      </c>
      <c r="K135" s="75">
        <v>1</v>
      </c>
      <c r="L135" s="75">
        <v>3</v>
      </c>
      <c r="M135" s="75">
        <v>0</v>
      </c>
      <c r="N135" s="75">
        <v>0</v>
      </c>
    </row>
    <row r="136" spans="1:14">
      <c r="A136" s="75" t="s">
        <v>760</v>
      </c>
      <c r="B136" s="75" t="s">
        <v>481</v>
      </c>
      <c r="C136" s="76">
        <v>37915</v>
      </c>
      <c r="D136" s="75" t="s">
        <v>151</v>
      </c>
      <c r="E136" s="77" t="s">
        <v>85</v>
      </c>
      <c r="F136" s="75">
        <v>90</v>
      </c>
      <c r="G136" s="75">
        <v>1</v>
      </c>
      <c r="H136" s="75">
        <v>0</v>
      </c>
      <c r="I136" s="75">
        <v>0</v>
      </c>
      <c r="J136" s="75">
        <v>0</v>
      </c>
      <c r="K136" s="75">
        <v>0</v>
      </c>
      <c r="L136" s="75">
        <v>0</v>
      </c>
      <c r="M136" s="75">
        <v>0</v>
      </c>
      <c r="N136" s="75">
        <v>0</v>
      </c>
    </row>
    <row r="137" spans="1:14">
      <c r="A137" s="75" t="s">
        <v>760</v>
      </c>
      <c r="B137" s="75" t="s">
        <v>153</v>
      </c>
      <c r="C137" s="76">
        <v>37912</v>
      </c>
      <c r="D137" s="75" t="s">
        <v>606</v>
      </c>
      <c r="E137" s="77" t="s">
        <v>63</v>
      </c>
      <c r="F137" s="75">
        <v>90</v>
      </c>
      <c r="G137" s="75">
        <v>1</v>
      </c>
      <c r="H137" s="75">
        <v>0</v>
      </c>
      <c r="I137" s="75">
        <v>4</v>
      </c>
      <c r="J137" s="75">
        <v>3</v>
      </c>
      <c r="K137" s="75">
        <v>0</v>
      </c>
      <c r="L137" s="75">
        <v>0</v>
      </c>
      <c r="M137" s="75">
        <v>0</v>
      </c>
      <c r="N137" s="75">
        <v>0</v>
      </c>
    </row>
    <row r="138" spans="1:14">
      <c r="A138" s="75" t="s">
        <v>760</v>
      </c>
      <c r="B138" s="75" t="s">
        <v>196</v>
      </c>
      <c r="C138" s="76">
        <v>37898</v>
      </c>
      <c r="D138" s="75" t="s">
        <v>606</v>
      </c>
      <c r="E138" s="77" t="s">
        <v>38</v>
      </c>
      <c r="F138" s="75">
        <v>90</v>
      </c>
      <c r="G138" s="75">
        <v>0</v>
      </c>
      <c r="H138" s="75">
        <v>0</v>
      </c>
      <c r="I138" s="75">
        <v>3</v>
      </c>
      <c r="J138" s="75">
        <v>3</v>
      </c>
      <c r="K138" s="75">
        <v>2</v>
      </c>
      <c r="L138" s="75">
        <v>2</v>
      </c>
      <c r="M138" s="75">
        <v>0</v>
      </c>
      <c r="N138" s="75">
        <v>0</v>
      </c>
    </row>
    <row r="139" spans="1:14">
      <c r="A139" s="75" t="s">
        <v>760</v>
      </c>
      <c r="B139" s="75" t="s">
        <v>769</v>
      </c>
      <c r="C139" s="76">
        <v>37894</v>
      </c>
      <c r="D139" s="75" t="s">
        <v>151</v>
      </c>
      <c r="E139" s="77" t="s">
        <v>33</v>
      </c>
      <c r="F139" s="75">
        <v>90</v>
      </c>
      <c r="G139" s="75">
        <v>0</v>
      </c>
      <c r="H139" s="75">
        <v>0</v>
      </c>
      <c r="I139" s="75">
        <v>0</v>
      </c>
      <c r="J139" s="75">
        <v>0</v>
      </c>
      <c r="K139" s="75">
        <v>0</v>
      </c>
      <c r="L139" s="75">
        <v>0</v>
      </c>
      <c r="M139" s="75">
        <v>0</v>
      </c>
      <c r="N139" s="75">
        <v>0</v>
      </c>
    </row>
    <row r="140" spans="1:14">
      <c r="A140" s="75" t="s">
        <v>760</v>
      </c>
      <c r="B140" s="75" t="s">
        <v>639</v>
      </c>
      <c r="C140" s="76">
        <v>37890</v>
      </c>
      <c r="D140" s="75" t="s">
        <v>606</v>
      </c>
      <c r="E140" s="77" t="s">
        <v>115</v>
      </c>
      <c r="F140" s="75">
        <v>90</v>
      </c>
      <c r="G140" s="75">
        <v>2</v>
      </c>
      <c r="H140" s="75">
        <v>0</v>
      </c>
      <c r="I140" s="75">
        <v>4</v>
      </c>
      <c r="J140" s="75">
        <v>3</v>
      </c>
      <c r="K140" s="75">
        <v>0</v>
      </c>
      <c r="L140" s="75">
        <v>2</v>
      </c>
      <c r="M140" s="75">
        <v>0</v>
      </c>
      <c r="N140" s="75">
        <v>0</v>
      </c>
    </row>
    <row r="141" spans="1:14">
      <c r="A141" s="75" t="s">
        <v>760</v>
      </c>
      <c r="B141" s="75" t="s">
        <v>281</v>
      </c>
      <c r="C141" s="76">
        <v>37885</v>
      </c>
      <c r="D141" s="75" t="s">
        <v>606</v>
      </c>
      <c r="E141" s="77" t="s">
        <v>33</v>
      </c>
      <c r="F141" s="75">
        <v>90</v>
      </c>
      <c r="G141" s="75">
        <v>0</v>
      </c>
      <c r="H141" s="75">
        <v>0</v>
      </c>
      <c r="I141" s="75">
        <v>1</v>
      </c>
      <c r="J141" s="75">
        <v>0</v>
      </c>
      <c r="K141" s="75">
        <v>1</v>
      </c>
      <c r="L141" s="75">
        <v>1</v>
      </c>
      <c r="M141" s="75">
        <v>0</v>
      </c>
      <c r="N141" s="75">
        <v>0</v>
      </c>
    </row>
    <row r="142" spans="1:14">
      <c r="A142" s="75" t="s">
        <v>760</v>
      </c>
      <c r="B142" s="75" t="s">
        <v>264</v>
      </c>
      <c r="C142" s="76">
        <v>37881</v>
      </c>
      <c r="D142" s="75" t="s">
        <v>151</v>
      </c>
      <c r="E142" s="77" t="s">
        <v>209</v>
      </c>
      <c r="F142" s="75">
        <v>90</v>
      </c>
      <c r="G142" s="75">
        <v>0</v>
      </c>
      <c r="H142" s="75">
        <v>0</v>
      </c>
      <c r="I142" s="75">
        <v>0</v>
      </c>
      <c r="J142" s="75">
        <v>0</v>
      </c>
      <c r="K142" s="75">
        <v>0</v>
      </c>
      <c r="L142" s="75">
        <v>0</v>
      </c>
      <c r="M142" s="75">
        <v>0</v>
      </c>
      <c r="N142" s="75">
        <v>0</v>
      </c>
    </row>
    <row r="143" spans="1:14">
      <c r="A143" s="75" t="s">
        <v>760</v>
      </c>
      <c r="B143" s="75" t="s">
        <v>629</v>
      </c>
      <c r="C143" s="76">
        <v>37877</v>
      </c>
      <c r="D143" s="75" t="s">
        <v>606</v>
      </c>
      <c r="E143" s="77" t="s">
        <v>22</v>
      </c>
      <c r="F143" s="75">
        <v>90</v>
      </c>
      <c r="G143" s="75">
        <v>1</v>
      </c>
      <c r="H143" s="75">
        <v>0</v>
      </c>
      <c r="I143" s="75">
        <v>3</v>
      </c>
      <c r="J143" s="75">
        <v>3</v>
      </c>
      <c r="K143" s="75">
        <v>0</v>
      </c>
      <c r="L143" s="75">
        <v>0</v>
      </c>
      <c r="M143" s="75">
        <v>0</v>
      </c>
      <c r="N143" s="75">
        <v>0</v>
      </c>
    </row>
    <row r="144" spans="1:14">
      <c r="A144" s="75" t="s">
        <v>760</v>
      </c>
      <c r="B144" s="75" t="s">
        <v>611</v>
      </c>
      <c r="C144" s="76">
        <v>37864</v>
      </c>
      <c r="D144" s="75" t="s">
        <v>606</v>
      </c>
      <c r="E144" s="77" t="s">
        <v>38</v>
      </c>
      <c r="F144" s="75">
        <v>90</v>
      </c>
      <c r="G144" s="75">
        <v>0</v>
      </c>
      <c r="H144" s="75">
        <v>0</v>
      </c>
      <c r="I144" s="75">
        <v>2</v>
      </c>
      <c r="J144" s="75">
        <v>0</v>
      </c>
      <c r="K144" s="75">
        <v>2</v>
      </c>
      <c r="L144" s="75">
        <v>1</v>
      </c>
      <c r="M144" s="75">
        <v>0</v>
      </c>
      <c r="N144" s="75">
        <v>0</v>
      </c>
    </row>
    <row r="145" spans="1:14">
      <c r="A145" s="75" t="s">
        <v>760</v>
      </c>
      <c r="B145" s="75" t="s">
        <v>625</v>
      </c>
      <c r="C145" s="76">
        <v>37860</v>
      </c>
      <c r="D145" s="75" t="s">
        <v>606</v>
      </c>
      <c r="E145" s="77" t="s">
        <v>19</v>
      </c>
      <c r="F145" s="75">
        <v>90</v>
      </c>
      <c r="G145" s="75">
        <v>1</v>
      </c>
      <c r="H145" s="75">
        <v>0</v>
      </c>
      <c r="I145" s="75">
        <v>4</v>
      </c>
      <c r="J145" s="75">
        <v>2</v>
      </c>
      <c r="K145" s="75">
        <v>2</v>
      </c>
      <c r="L145" s="75">
        <v>2</v>
      </c>
      <c r="M145" s="75">
        <v>0</v>
      </c>
      <c r="N145" s="75">
        <v>0</v>
      </c>
    </row>
    <row r="146" spans="1:14">
      <c r="A146" s="75" t="s">
        <v>760</v>
      </c>
      <c r="B146" s="75" t="s">
        <v>644</v>
      </c>
      <c r="C146" s="76">
        <v>37857</v>
      </c>
      <c r="D146" s="75" t="s">
        <v>606</v>
      </c>
      <c r="E146" s="77" t="s">
        <v>95</v>
      </c>
      <c r="F146" s="75">
        <v>90</v>
      </c>
      <c r="G146" s="75">
        <v>1</v>
      </c>
      <c r="H146" s="75">
        <v>1</v>
      </c>
      <c r="I146" s="75">
        <v>6</v>
      </c>
      <c r="J146" s="75">
        <v>4</v>
      </c>
      <c r="K146" s="75">
        <v>0</v>
      </c>
      <c r="L146" s="75">
        <v>0</v>
      </c>
      <c r="M146" s="75">
        <v>0</v>
      </c>
      <c r="N146" s="75">
        <v>0</v>
      </c>
    </row>
    <row r="147" spans="1:14">
      <c r="A147" s="75" t="s">
        <v>756</v>
      </c>
      <c r="B147" s="75" t="s">
        <v>699</v>
      </c>
      <c r="C147" s="76">
        <v>37853</v>
      </c>
      <c r="D147" s="75" t="s">
        <v>78</v>
      </c>
      <c r="E147" s="77" t="s">
        <v>82</v>
      </c>
      <c r="F147" s="75">
        <v>46</v>
      </c>
      <c r="G147" s="75">
        <v>0</v>
      </c>
      <c r="H147" s="75">
        <v>0</v>
      </c>
      <c r="I147" s="75">
        <v>0</v>
      </c>
      <c r="J147" s="75">
        <v>0</v>
      </c>
      <c r="K147" s="75">
        <v>0</v>
      </c>
      <c r="L147" s="75">
        <v>0</v>
      </c>
      <c r="M147" s="75">
        <v>0</v>
      </c>
      <c r="N147" s="75">
        <v>0</v>
      </c>
    </row>
    <row r="148" spans="1:14">
      <c r="A148" s="75" t="s">
        <v>760</v>
      </c>
      <c r="B148" s="75" t="s">
        <v>623</v>
      </c>
      <c r="C148" s="76">
        <v>37849</v>
      </c>
      <c r="D148" s="75" t="s">
        <v>606</v>
      </c>
      <c r="E148" s="77" t="s">
        <v>63</v>
      </c>
      <c r="F148" s="75">
        <v>90</v>
      </c>
      <c r="G148" s="75">
        <v>1</v>
      </c>
      <c r="H148" s="75">
        <v>0</v>
      </c>
      <c r="I148" s="75">
        <v>3</v>
      </c>
      <c r="J148" s="75">
        <v>1</v>
      </c>
      <c r="K148" s="75">
        <v>0</v>
      </c>
      <c r="L148" s="75">
        <v>2</v>
      </c>
      <c r="M148" s="75">
        <v>0</v>
      </c>
      <c r="N148" s="75">
        <v>0</v>
      </c>
    </row>
    <row r="149" spans="1:14">
      <c r="A149" s="75" t="s">
        <v>760</v>
      </c>
      <c r="B149" s="75" t="s">
        <v>281</v>
      </c>
      <c r="C149" s="76">
        <v>37843</v>
      </c>
      <c r="D149" s="75" t="s">
        <v>764</v>
      </c>
      <c r="E149" s="77" t="s">
        <v>22</v>
      </c>
      <c r="F149" s="75">
        <v>45</v>
      </c>
      <c r="G149" s="75">
        <v>1</v>
      </c>
      <c r="H149" s="75">
        <v>0</v>
      </c>
      <c r="I149" s="75">
        <v>2</v>
      </c>
      <c r="J149" s="75">
        <v>1</v>
      </c>
      <c r="K149" s="75">
        <v>0</v>
      </c>
      <c r="L149" s="75">
        <v>0</v>
      </c>
      <c r="M149" s="75">
        <v>0</v>
      </c>
      <c r="N149" s="75">
        <v>0</v>
      </c>
    </row>
    <row r="150" spans="1:14">
      <c r="A150" s="75" t="s">
        <v>756</v>
      </c>
      <c r="B150" s="75" t="s">
        <v>770</v>
      </c>
      <c r="C150" s="76">
        <v>37801</v>
      </c>
      <c r="D150" s="75" t="s">
        <v>184</v>
      </c>
      <c r="E150" s="77" t="s">
        <v>24</v>
      </c>
      <c r="F150" s="75">
        <v>90</v>
      </c>
      <c r="G150" s="75">
        <v>1</v>
      </c>
      <c r="H150" s="75">
        <v>0</v>
      </c>
      <c r="I150" s="75">
        <v>0</v>
      </c>
      <c r="J150" s="75">
        <v>0</v>
      </c>
      <c r="K150" s="75">
        <v>0</v>
      </c>
      <c r="L150" s="75">
        <v>0</v>
      </c>
      <c r="M150" s="75">
        <v>0</v>
      </c>
      <c r="N150" s="75">
        <v>0</v>
      </c>
    </row>
    <row r="151" spans="1:14">
      <c r="A151" s="75" t="s">
        <v>756</v>
      </c>
      <c r="B151" s="75" t="s">
        <v>93</v>
      </c>
      <c r="C151" s="76">
        <v>37798</v>
      </c>
      <c r="D151" s="75" t="s">
        <v>184</v>
      </c>
      <c r="E151" s="77" t="s">
        <v>115</v>
      </c>
      <c r="F151" s="75">
        <v>90</v>
      </c>
      <c r="G151" s="75">
        <v>1</v>
      </c>
      <c r="H151" s="75">
        <v>0</v>
      </c>
      <c r="I151" s="75">
        <v>0</v>
      </c>
      <c r="J151" s="75">
        <v>0</v>
      </c>
      <c r="K151" s="75">
        <v>0</v>
      </c>
      <c r="L151" s="75">
        <v>0</v>
      </c>
      <c r="M151" s="75">
        <v>0</v>
      </c>
      <c r="N151" s="75">
        <v>0</v>
      </c>
    </row>
    <row r="152" spans="1:14">
      <c r="A152" s="75" t="s">
        <v>756</v>
      </c>
      <c r="B152" s="75" t="s">
        <v>515</v>
      </c>
      <c r="C152" s="76">
        <v>37741</v>
      </c>
      <c r="D152" s="75" t="s">
        <v>78</v>
      </c>
      <c r="E152" s="77" t="s">
        <v>35</v>
      </c>
      <c r="F152" s="75">
        <v>58</v>
      </c>
      <c r="G152" s="75">
        <v>2</v>
      </c>
      <c r="H152" s="75">
        <v>0</v>
      </c>
      <c r="I152" s="75">
        <v>0</v>
      </c>
      <c r="J152" s="75">
        <v>0</v>
      </c>
      <c r="K152" s="75">
        <v>0</v>
      </c>
      <c r="L152" s="75">
        <v>0</v>
      </c>
      <c r="M152" s="75">
        <v>0</v>
      </c>
      <c r="N152" s="75">
        <v>0</v>
      </c>
    </row>
    <row r="153" spans="1:14">
      <c r="A153" s="75" t="s">
        <v>756</v>
      </c>
      <c r="B153" s="75" t="s">
        <v>771</v>
      </c>
      <c r="C153" s="76">
        <v>37664</v>
      </c>
      <c r="D153" s="75" t="s">
        <v>78</v>
      </c>
      <c r="E153" s="77" t="s">
        <v>135</v>
      </c>
      <c r="F153" s="75">
        <v>63</v>
      </c>
      <c r="G153" s="75">
        <v>0</v>
      </c>
      <c r="H153" s="75">
        <v>0</v>
      </c>
      <c r="I153" s="75">
        <v>0</v>
      </c>
      <c r="J153" s="75">
        <v>0</v>
      </c>
      <c r="K153" s="75">
        <v>0</v>
      </c>
      <c r="L153" s="75">
        <v>0</v>
      </c>
      <c r="M153" s="75">
        <v>0</v>
      </c>
      <c r="N153" s="75">
        <v>0</v>
      </c>
    </row>
    <row r="154" spans="1:14">
      <c r="A154" s="75" t="s">
        <v>760</v>
      </c>
      <c r="B154" s="75" t="s">
        <v>623</v>
      </c>
      <c r="C154" s="76">
        <v>38483</v>
      </c>
      <c r="D154" s="75" t="s">
        <v>606</v>
      </c>
      <c r="E154" s="77" t="s">
        <v>525</v>
      </c>
      <c r="F154" s="75">
        <f>90- 45</f>
        <v>45</v>
      </c>
      <c r="G154" s="75">
        <v>0</v>
      </c>
      <c r="H154" s="75">
        <v>1</v>
      </c>
      <c r="I154" s="75">
        <v>2</v>
      </c>
      <c r="J154" s="75">
        <v>1</v>
      </c>
      <c r="K154" s="75">
        <v>0</v>
      </c>
      <c r="L154" s="75">
        <v>0</v>
      </c>
      <c r="M154" s="75">
        <v>0</v>
      </c>
      <c r="N154" s="75">
        <v>0</v>
      </c>
    </row>
    <row r="155" spans="1:14">
      <c r="A155" s="75" t="s">
        <v>760</v>
      </c>
      <c r="B155" s="75" t="s">
        <v>644</v>
      </c>
      <c r="C155" s="76">
        <v>38451</v>
      </c>
      <c r="D155" s="75" t="s">
        <v>606</v>
      </c>
      <c r="E155" s="77" t="s">
        <v>24</v>
      </c>
      <c r="F155" s="75">
        <v>90</v>
      </c>
      <c r="G155" s="75">
        <v>0</v>
      </c>
      <c r="H155" s="75">
        <v>0</v>
      </c>
      <c r="I155" s="75">
        <v>1</v>
      </c>
      <c r="J155" s="75">
        <v>0</v>
      </c>
      <c r="K155" s="75">
        <v>1</v>
      </c>
      <c r="L155" s="75">
        <v>2</v>
      </c>
      <c r="M155" s="75">
        <v>0</v>
      </c>
      <c r="N155" s="75">
        <v>0</v>
      </c>
    </row>
    <row r="156" spans="1:14">
      <c r="A156" s="75" t="s">
        <v>760</v>
      </c>
      <c r="B156" s="75" t="s">
        <v>652</v>
      </c>
      <c r="C156" s="76">
        <v>38444</v>
      </c>
      <c r="D156" s="75" t="s">
        <v>606</v>
      </c>
      <c r="E156" s="77" t="s">
        <v>103</v>
      </c>
      <c r="F156" s="75">
        <v>90</v>
      </c>
      <c r="G156" s="75">
        <v>3</v>
      </c>
      <c r="H156" s="75">
        <v>0</v>
      </c>
      <c r="I156" s="75">
        <v>7</v>
      </c>
      <c r="J156" s="75">
        <v>6</v>
      </c>
      <c r="K156" s="75">
        <v>1</v>
      </c>
      <c r="L156" s="75">
        <v>1</v>
      </c>
      <c r="M156" s="75">
        <v>0</v>
      </c>
      <c r="N156" s="75">
        <v>0</v>
      </c>
    </row>
    <row r="157" spans="1:14">
      <c r="A157" s="75" t="s">
        <v>760</v>
      </c>
      <c r="B157" s="75" t="s">
        <v>509</v>
      </c>
      <c r="C157" s="76">
        <v>38420</v>
      </c>
      <c r="D157" s="75" t="s">
        <v>151</v>
      </c>
      <c r="E157" s="77" t="s">
        <v>17</v>
      </c>
      <c r="F157" s="75">
        <v>90</v>
      </c>
      <c r="G157" s="75">
        <v>1</v>
      </c>
      <c r="H157" s="75">
        <v>0</v>
      </c>
      <c r="I157" s="75">
        <v>1</v>
      </c>
      <c r="J157" s="75">
        <v>1</v>
      </c>
      <c r="K157" s="75">
        <v>2</v>
      </c>
      <c r="L157" s="75">
        <v>0</v>
      </c>
      <c r="M157" s="75">
        <v>0</v>
      </c>
      <c r="N157" s="75">
        <v>0</v>
      </c>
    </row>
    <row r="158" spans="1:14">
      <c r="A158" s="75" t="s">
        <v>760</v>
      </c>
      <c r="B158" s="75" t="s">
        <v>629</v>
      </c>
      <c r="C158" s="76">
        <v>38416</v>
      </c>
      <c r="D158" s="75" t="s">
        <v>606</v>
      </c>
      <c r="E158" s="77" t="s">
        <v>59</v>
      </c>
      <c r="F158" s="75">
        <v>90</v>
      </c>
      <c r="G158" s="75">
        <v>3</v>
      </c>
      <c r="H158" s="75">
        <v>0</v>
      </c>
      <c r="I158" s="75">
        <v>5</v>
      </c>
      <c r="J158" s="75">
        <v>3</v>
      </c>
      <c r="K158" s="75">
        <v>0</v>
      </c>
      <c r="L158" s="75">
        <v>3</v>
      </c>
      <c r="M158" s="75">
        <v>0</v>
      </c>
      <c r="N158" s="75">
        <v>0</v>
      </c>
    </row>
    <row r="159" spans="1:14">
      <c r="A159" s="75" t="s">
        <v>760</v>
      </c>
      <c r="B159" s="75" t="s">
        <v>634</v>
      </c>
      <c r="C159" s="76">
        <v>38409</v>
      </c>
      <c r="D159" s="75" t="s">
        <v>606</v>
      </c>
      <c r="E159" s="77" t="s">
        <v>22</v>
      </c>
      <c r="F159" s="75">
        <v>90</v>
      </c>
      <c r="G159" s="75">
        <v>0</v>
      </c>
      <c r="H159" s="75">
        <v>1</v>
      </c>
      <c r="I159" s="75">
        <v>5</v>
      </c>
      <c r="J159" s="75">
        <v>3</v>
      </c>
      <c r="K159" s="75">
        <v>1</v>
      </c>
      <c r="L159" s="75">
        <v>0</v>
      </c>
      <c r="M159" s="75">
        <v>0</v>
      </c>
      <c r="N159" s="75">
        <v>0</v>
      </c>
    </row>
    <row r="160" spans="1:14">
      <c r="A160" s="75" t="s">
        <v>760</v>
      </c>
      <c r="B160" s="75" t="s">
        <v>473</v>
      </c>
      <c r="C160" s="76">
        <v>38405</v>
      </c>
      <c r="D160" s="75" t="s">
        <v>151</v>
      </c>
      <c r="E160" s="77" t="s">
        <v>74</v>
      </c>
      <c r="F160" s="75">
        <v>90</v>
      </c>
      <c r="G160" s="75">
        <v>0</v>
      </c>
      <c r="H160" s="75">
        <v>0</v>
      </c>
      <c r="I160" s="75">
        <v>0</v>
      </c>
      <c r="J160" s="75">
        <v>0</v>
      </c>
      <c r="K160" s="75">
        <v>2</v>
      </c>
      <c r="L160" s="75">
        <v>0</v>
      </c>
      <c r="M160" s="75">
        <v>0</v>
      </c>
      <c r="N160" s="75">
        <v>0</v>
      </c>
    </row>
    <row r="161" spans="1:14">
      <c r="A161" s="75" t="s">
        <v>760</v>
      </c>
      <c r="B161" s="75" t="s">
        <v>772</v>
      </c>
      <c r="C161" s="76">
        <v>38397</v>
      </c>
      <c r="D161" s="75" t="s">
        <v>606</v>
      </c>
      <c r="E161" s="77" t="s">
        <v>175</v>
      </c>
      <c r="F161" s="75">
        <v>90</v>
      </c>
      <c r="G161" s="75">
        <v>2</v>
      </c>
      <c r="H161" s="75">
        <v>1</v>
      </c>
      <c r="I161" s="75">
        <v>6</v>
      </c>
      <c r="J161" s="75">
        <v>5</v>
      </c>
      <c r="K161" s="75">
        <v>1</v>
      </c>
      <c r="L161" s="75">
        <v>1</v>
      </c>
      <c r="M161" s="75">
        <v>0</v>
      </c>
      <c r="N161" s="75">
        <v>0</v>
      </c>
    </row>
    <row r="162" spans="1:14">
      <c r="A162" s="75" t="s">
        <v>760</v>
      </c>
      <c r="B162" s="75" t="s">
        <v>605</v>
      </c>
      <c r="C162" s="76">
        <v>38388</v>
      </c>
      <c r="D162" s="75" t="s">
        <v>606</v>
      </c>
      <c r="E162" s="77" t="s">
        <v>107</v>
      </c>
      <c r="F162" s="75">
        <v>90</v>
      </c>
      <c r="G162" s="75">
        <v>1</v>
      </c>
      <c r="H162" s="75">
        <v>0</v>
      </c>
      <c r="I162" s="75">
        <v>4</v>
      </c>
      <c r="J162" s="75">
        <v>2</v>
      </c>
      <c r="K162" s="75">
        <v>1</v>
      </c>
      <c r="L162" s="75">
        <v>1</v>
      </c>
      <c r="M162" s="75">
        <v>0</v>
      </c>
      <c r="N162" s="75">
        <v>0</v>
      </c>
    </row>
    <row r="163" spans="1:14">
      <c r="A163" s="75" t="s">
        <v>760</v>
      </c>
      <c r="B163" s="75" t="s">
        <v>284</v>
      </c>
      <c r="C163" s="76">
        <v>38384</v>
      </c>
      <c r="D163" s="75" t="s">
        <v>606</v>
      </c>
      <c r="E163" s="77" t="s">
        <v>579</v>
      </c>
      <c r="F163" s="75">
        <v>90</v>
      </c>
      <c r="G163" s="75">
        <v>0</v>
      </c>
      <c r="H163" s="75">
        <v>2</v>
      </c>
      <c r="I163" s="75">
        <v>4</v>
      </c>
      <c r="J163" s="75">
        <v>3</v>
      </c>
      <c r="K163" s="75">
        <v>1</v>
      </c>
      <c r="L163" s="75">
        <v>0</v>
      </c>
      <c r="M163" s="75">
        <v>0</v>
      </c>
      <c r="N163" s="75">
        <v>0</v>
      </c>
    </row>
    <row r="164" spans="1:14">
      <c r="A164" s="75" t="s">
        <v>760</v>
      </c>
      <c r="B164" s="75" t="s">
        <v>635</v>
      </c>
      <c r="C164" s="76">
        <v>38381</v>
      </c>
      <c r="D164" s="75" t="s">
        <v>604</v>
      </c>
      <c r="E164" s="77" t="s">
        <v>19</v>
      </c>
      <c r="F164" s="75">
        <v>90</v>
      </c>
      <c r="G164" s="75">
        <v>0</v>
      </c>
      <c r="H164" s="75">
        <v>0</v>
      </c>
      <c r="I164" s="75">
        <v>0</v>
      </c>
      <c r="J164" s="75">
        <v>0</v>
      </c>
      <c r="K164" s="75">
        <v>0</v>
      </c>
      <c r="L164" s="75">
        <v>0</v>
      </c>
      <c r="M164" s="75">
        <v>0</v>
      </c>
      <c r="N164" s="75">
        <v>0</v>
      </c>
    </row>
    <row r="165" spans="1:14">
      <c r="A165" s="75" t="s">
        <v>760</v>
      </c>
      <c r="B165" s="75" t="s">
        <v>639</v>
      </c>
      <c r="C165" s="76">
        <v>38375</v>
      </c>
      <c r="D165" s="75" t="s">
        <v>606</v>
      </c>
      <c r="E165" s="77" t="s">
        <v>31</v>
      </c>
      <c r="F165" s="75">
        <v>90</v>
      </c>
      <c r="G165" s="75">
        <v>0</v>
      </c>
      <c r="H165" s="75">
        <v>0</v>
      </c>
      <c r="I165" s="75">
        <v>5</v>
      </c>
      <c r="J165" s="75">
        <v>4</v>
      </c>
      <c r="K165" s="75">
        <v>0</v>
      </c>
      <c r="L165" s="75">
        <v>2</v>
      </c>
      <c r="M165" s="75">
        <v>0</v>
      </c>
      <c r="N165" s="75">
        <v>0</v>
      </c>
    </row>
    <row r="166" spans="1:14">
      <c r="A166" s="75" t="s">
        <v>760</v>
      </c>
      <c r="B166" s="75" t="s">
        <v>649</v>
      </c>
      <c r="C166" s="76">
        <v>38367</v>
      </c>
      <c r="D166" s="75" t="s">
        <v>606</v>
      </c>
      <c r="E166" s="77" t="s">
        <v>17</v>
      </c>
      <c r="F166" s="75">
        <v>90</v>
      </c>
      <c r="G166" s="75">
        <v>0</v>
      </c>
      <c r="H166" s="75">
        <v>0</v>
      </c>
      <c r="I166" s="75">
        <v>2</v>
      </c>
      <c r="J166" s="75">
        <v>2</v>
      </c>
      <c r="K166" s="75">
        <v>1</v>
      </c>
      <c r="L166" s="75">
        <v>0</v>
      </c>
      <c r="M166" s="75">
        <v>0</v>
      </c>
      <c r="N166" s="75">
        <v>0</v>
      </c>
    </row>
    <row r="167" spans="1:14">
      <c r="A167" s="75" t="s">
        <v>760</v>
      </c>
      <c r="B167" s="75" t="s">
        <v>616</v>
      </c>
      <c r="C167" s="76">
        <v>38356</v>
      </c>
      <c r="D167" s="75" t="s">
        <v>606</v>
      </c>
      <c r="E167" s="77" t="s">
        <v>22</v>
      </c>
      <c r="F167" s="75">
        <v>90</v>
      </c>
      <c r="G167" s="75">
        <v>0</v>
      </c>
      <c r="H167" s="75">
        <v>1</v>
      </c>
      <c r="I167" s="75">
        <v>3</v>
      </c>
      <c r="J167" s="75">
        <v>2</v>
      </c>
      <c r="K167" s="75">
        <v>1</v>
      </c>
      <c r="L167" s="75">
        <v>1</v>
      </c>
      <c r="M167" s="75">
        <v>0</v>
      </c>
      <c r="N167" s="75">
        <v>0</v>
      </c>
    </row>
    <row r="168" spans="1:14">
      <c r="A168" s="75" t="s">
        <v>760</v>
      </c>
      <c r="B168" s="75" t="s">
        <v>633</v>
      </c>
      <c r="C168" s="76">
        <v>38353</v>
      </c>
      <c r="D168" s="75" t="s">
        <v>606</v>
      </c>
      <c r="E168" s="77" t="s">
        <v>107</v>
      </c>
      <c r="F168" s="75">
        <v>90</v>
      </c>
      <c r="G168" s="75">
        <v>0</v>
      </c>
      <c r="H168" s="75">
        <v>0</v>
      </c>
      <c r="I168" s="75">
        <v>2</v>
      </c>
      <c r="J168" s="75">
        <v>2</v>
      </c>
      <c r="K168" s="75">
        <v>1</v>
      </c>
      <c r="L168" s="75">
        <v>1</v>
      </c>
      <c r="M168" s="75">
        <v>0</v>
      </c>
      <c r="N168" s="75">
        <v>0</v>
      </c>
    </row>
    <row r="169" spans="1:14">
      <c r="A169" s="75" t="s">
        <v>760</v>
      </c>
      <c r="B169" s="75" t="s">
        <v>636</v>
      </c>
      <c r="C169" s="76">
        <v>38350</v>
      </c>
      <c r="D169" s="75" t="s">
        <v>606</v>
      </c>
      <c r="E169" s="77" t="s">
        <v>24</v>
      </c>
      <c r="F169" s="75">
        <v>90</v>
      </c>
      <c r="G169" s="75">
        <v>0</v>
      </c>
      <c r="H169" s="75">
        <v>0</v>
      </c>
      <c r="I169" s="75">
        <v>4</v>
      </c>
      <c r="J169" s="75">
        <v>0</v>
      </c>
      <c r="K169" s="75">
        <v>1</v>
      </c>
      <c r="L169" s="75">
        <v>1</v>
      </c>
      <c r="M169" s="75">
        <v>0</v>
      </c>
      <c r="N169" s="75">
        <v>0</v>
      </c>
    </row>
    <row r="170" spans="1:14">
      <c r="A170" s="75" t="s">
        <v>760</v>
      </c>
      <c r="B170" s="75" t="s">
        <v>613</v>
      </c>
      <c r="C170" s="76">
        <v>38347</v>
      </c>
      <c r="D170" s="75" t="s">
        <v>606</v>
      </c>
      <c r="E170" s="77" t="s">
        <v>19</v>
      </c>
      <c r="F170" s="75">
        <v>90</v>
      </c>
      <c r="G170" s="75">
        <v>1</v>
      </c>
      <c r="H170" s="75">
        <v>0</v>
      </c>
      <c r="I170" s="75">
        <v>3</v>
      </c>
      <c r="J170" s="75">
        <v>2</v>
      </c>
      <c r="K170" s="75">
        <v>0</v>
      </c>
      <c r="L170" s="75">
        <v>1</v>
      </c>
      <c r="M170" s="75">
        <v>0</v>
      </c>
      <c r="N170" s="75">
        <v>0</v>
      </c>
    </row>
    <row r="171" spans="1:14">
      <c r="A171" s="75" t="s">
        <v>760</v>
      </c>
      <c r="B171" s="75" t="s">
        <v>253</v>
      </c>
      <c r="C171" s="76">
        <v>38340</v>
      </c>
      <c r="D171" s="75" t="s">
        <v>606</v>
      </c>
      <c r="E171" s="77" t="s">
        <v>24</v>
      </c>
      <c r="F171" s="75">
        <v>90</v>
      </c>
      <c r="G171" s="75">
        <v>0</v>
      </c>
      <c r="H171" s="75">
        <v>0</v>
      </c>
      <c r="I171" s="75">
        <v>4</v>
      </c>
      <c r="J171" s="75">
        <v>2</v>
      </c>
      <c r="K171" s="75">
        <v>2</v>
      </c>
      <c r="L171" s="75">
        <v>2</v>
      </c>
      <c r="M171" s="75">
        <v>0</v>
      </c>
      <c r="N171" s="75">
        <v>0</v>
      </c>
    </row>
    <row r="172" spans="1:14">
      <c r="A172" s="75" t="s">
        <v>760</v>
      </c>
      <c r="B172" s="75" t="s">
        <v>153</v>
      </c>
      <c r="C172" s="76">
        <v>38333</v>
      </c>
      <c r="D172" s="75" t="s">
        <v>606</v>
      </c>
      <c r="E172" s="77" t="s">
        <v>53</v>
      </c>
      <c r="F172" s="75">
        <v>90</v>
      </c>
      <c r="G172" s="75">
        <v>2</v>
      </c>
      <c r="H172" s="75">
        <v>0</v>
      </c>
      <c r="I172" s="75">
        <v>4</v>
      </c>
      <c r="J172" s="75">
        <v>2</v>
      </c>
      <c r="K172" s="75">
        <v>1</v>
      </c>
      <c r="L172" s="75">
        <v>1</v>
      </c>
      <c r="M172" s="75">
        <v>0</v>
      </c>
      <c r="N172" s="75">
        <v>0</v>
      </c>
    </row>
    <row r="173" spans="1:14">
      <c r="A173" s="75" t="s">
        <v>760</v>
      </c>
      <c r="B173" s="75" t="s">
        <v>504</v>
      </c>
      <c r="C173" s="76">
        <v>38328</v>
      </c>
      <c r="D173" s="75" t="s">
        <v>151</v>
      </c>
      <c r="E173" s="77" t="s">
        <v>175</v>
      </c>
      <c r="F173" s="75">
        <v>90</v>
      </c>
      <c r="G173" s="75">
        <v>1</v>
      </c>
      <c r="H173" s="75">
        <v>0</v>
      </c>
      <c r="I173" s="75">
        <v>0</v>
      </c>
      <c r="J173" s="75">
        <v>0</v>
      </c>
      <c r="K173" s="75">
        <v>0</v>
      </c>
      <c r="L173" s="75">
        <v>0</v>
      </c>
      <c r="M173" s="75">
        <v>0</v>
      </c>
      <c r="N173" s="75">
        <v>0</v>
      </c>
    </row>
    <row r="174" spans="1:14">
      <c r="A174" s="75" t="s">
        <v>760</v>
      </c>
      <c r="B174" s="75" t="s">
        <v>631</v>
      </c>
      <c r="C174" s="76">
        <v>38325</v>
      </c>
      <c r="D174" s="75" t="s">
        <v>606</v>
      </c>
      <c r="E174" s="77" t="s">
        <v>59</v>
      </c>
      <c r="F174" s="75">
        <v>90</v>
      </c>
      <c r="G174" s="75">
        <v>2</v>
      </c>
      <c r="H174" s="75">
        <v>0</v>
      </c>
      <c r="I174" s="75">
        <v>2</v>
      </c>
      <c r="J174" s="75">
        <v>2</v>
      </c>
      <c r="K174" s="75">
        <v>1</v>
      </c>
      <c r="L174" s="75">
        <v>0</v>
      </c>
      <c r="M174" s="75">
        <v>0</v>
      </c>
      <c r="N174" s="75">
        <v>0</v>
      </c>
    </row>
    <row r="175" spans="1:14">
      <c r="A175" s="75" t="s">
        <v>760</v>
      </c>
      <c r="B175" s="75" t="s">
        <v>196</v>
      </c>
      <c r="C175" s="76">
        <v>38319</v>
      </c>
      <c r="D175" s="75" t="s">
        <v>606</v>
      </c>
      <c r="E175" s="77" t="s">
        <v>85</v>
      </c>
      <c r="F175" s="75">
        <v>90</v>
      </c>
      <c r="G175" s="75">
        <v>0</v>
      </c>
      <c r="H175" s="75">
        <v>0</v>
      </c>
      <c r="I175" s="75">
        <v>1</v>
      </c>
      <c r="J175" s="75">
        <v>0</v>
      </c>
      <c r="K175" s="75">
        <v>2</v>
      </c>
      <c r="L175" s="75">
        <v>0</v>
      </c>
      <c r="M175" s="75">
        <v>1</v>
      </c>
      <c r="N175" s="75">
        <v>0</v>
      </c>
    </row>
    <row r="176" spans="1:14">
      <c r="A176" s="75" t="s">
        <v>760</v>
      </c>
      <c r="B176" s="75" t="s">
        <v>773</v>
      </c>
      <c r="C176" s="76">
        <v>38315</v>
      </c>
      <c r="D176" s="75" t="s">
        <v>151</v>
      </c>
      <c r="E176" s="77" t="s">
        <v>22</v>
      </c>
      <c r="F176" s="75">
        <v>90</v>
      </c>
      <c r="G176" s="75">
        <v>1</v>
      </c>
      <c r="H176" s="75">
        <v>0</v>
      </c>
      <c r="I176" s="75">
        <v>0</v>
      </c>
      <c r="J176" s="75">
        <v>0</v>
      </c>
      <c r="K176" s="75">
        <v>0</v>
      </c>
      <c r="L176" s="75">
        <v>0</v>
      </c>
      <c r="M176" s="75">
        <v>0</v>
      </c>
      <c r="N176" s="75">
        <v>0</v>
      </c>
    </row>
    <row r="177" spans="1:14">
      <c r="A177" s="75" t="s">
        <v>760</v>
      </c>
      <c r="B177" s="75" t="s">
        <v>638</v>
      </c>
      <c r="C177" s="76">
        <v>38311</v>
      </c>
      <c r="D177" s="75" t="s">
        <v>606</v>
      </c>
      <c r="E177" s="77" t="s">
        <v>22</v>
      </c>
      <c r="F177" s="75">
        <v>90</v>
      </c>
      <c r="G177" s="75">
        <v>0</v>
      </c>
      <c r="H177" s="75">
        <v>0</v>
      </c>
      <c r="I177" s="75">
        <v>4</v>
      </c>
      <c r="J177" s="75">
        <v>2</v>
      </c>
      <c r="K177" s="75">
        <v>1</v>
      </c>
      <c r="L177" s="75">
        <v>2</v>
      </c>
      <c r="M177" s="75">
        <v>0</v>
      </c>
      <c r="N177" s="75">
        <v>0</v>
      </c>
    </row>
    <row r="178" spans="1:14">
      <c r="A178" s="75" t="s">
        <v>756</v>
      </c>
      <c r="B178" s="75" t="s">
        <v>706</v>
      </c>
      <c r="C178" s="76">
        <v>38308</v>
      </c>
      <c r="D178" s="75" t="s">
        <v>78</v>
      </c>
      <c r="E178" s="77" t="s">
        <v>33</v>
      </c>
      <c r="F178" s="75">
        <v>90</v>
      </c>
      <c r="G178" s="75">
        <v>0</v>
      </c>
      <c r="H178" s="75">
        <v>0</v>
      </c>
      <c r="I178" s="75">
        <v>0</v>
      </c>
      <c r="J178" s="75">
        <v>0</v>
      </c>
      <c r="K178" s="75">
        <v>0</v>
      </c>
      <c r="L178" s="75">
        <v>0</v>
      </c>
      <c r="M178" s="75">
        <v>0</v>
      </c>
      <c r="N178" s="75">
        <v>0</v>
      </c>
    </row>
    <row r="179" spans="1:14">
      <c r="A179" s="75" t="s">
        <v>760</v>
      </c>
      <c r="B179" s="75" t="s">
        <v>624</v>
      </c>
      <c r="C179" s="76">
        <v>38304</v>
      </c>
      <c r="D179" s="75" t="s">
        <v>606</v>
      </c>
      <c r="E179" s="77" t="s">
        <v>338</v>
      </c>
      <c r="F179" s="75">
        <v>90</v>
      </c>
      <c r="G179" s="75">
        <v>1</v>
      </c>
      <c r="H179" s="75">
        <v>1</v>
      </c>
      <c r="I179" s="75">
        <v>1</v>
      </c>
      <c r="J179" s="75">
        <v>1</v>
      </c>
      <c r="K179" s="75">
        <v>0</v>
      </c>
      <c r="L179" s="75">
        <v>2</v>
      </c>
      <c r="M179" s="75">
        <v>0</v>
      </c>
      <c r="N179" s="75">
        <v>0</v>
      </c>
    </row>
    <row r="180" spans="1:14">
      <c r="A180" s="75" t="s">
        <v>760</v>
      </c>
      <c r="B180" s="75" t="s">
        <v>641</v>
      </c>
      <c r="C180" s="76">
        <v>38297</v>
      </c>
      <c r="D180" s="75" t="s">
        <v>606</v>
      </c>
      <c r="E180" s="77" t="s">
        <v>22</v>
      </c>
      <c r="F180" s="75">
        <v>90</v>
      </c>
      <c r="G180" s="75">
        <v>1</v>
      </c>
      <c r="H180" s="75">
        <v>0</v>
      </c>
      <c r="I180" s="75">
        <v>3</v>
      </c>
      <c r="J180" s="75">
        <v>1</v>
      </c>
      <c r="K180" s="75">
        <v>1</v>
      </c>
      <c r="L180" s="75">
        <v>0</v>
      </c>
      <c r="M180" s="75">
        <v>0</v>
      </c>
      <c r="N180" s="75">
        <v>0</v>
      </c>
    </row>
    <row r="181" spans="1:14">
      <c r="A181" s="75" t="s">
        <v>760</v>
      </c>
      <c r="B181" s="75" t="s">
        <v>178</v>
      </c>
      <c r="C181" s="76">
        <v>38293</v>
      </c>
      <c r="D181" s="75" t="s">
        <v>151</v>
      </c>
      <c r="E181" s="77" t="s">
        <v>22</v>
      </c>
      <c r="F181" s="75">
        <v>90</v>
      </c>
      <c r="G181" s="75">
        <v>1</v>
      </c>
      <c r="H181" s="75">
        <v>0</v>
      </c>
      <c r="I181" s="75">
        <v>0</v>
      </c>
      <c r="J181" s="75">
        <v>0</v>
      </c>
      <c r="K181" s="75">
        <v>0</v>
      </c>
      <c r="L181" s="75">
        <v>0</v>
      </c>
      <c r="M181" s="75">
        <v>1</v>
      </c>
      <c r="N181" s="75">
        <v>0</v>
      </c>
    </row>
    <row r="182" spans="1:14">
      <c r="A182" s="75" t="s">
        <v>760</v>
      </c>
      <c r="B182" s="75" t="s">
        <v>620</v>
      </c>
      <c r="C182" s="76">
        <v>38290</v>
      </c>
      <c r="D182" s="75" t="s">
        <v>606</v>
      </c>
      <c r="E182" s="77" t="s">
        <v>53</v>
      </c>
      <c r="F182" s="75">
        <v>90</v>
      </c>
      <c r="G182" s="75">
        <v>1</v>
      </c>
      <c r="H182" s="75">
        <v>0</v>
      </c>
      <c r="I182" s="75">
        <v>4</v>
      </c>
      <c r="J182" s="75">
        <v>3</v>
      </c>
      <c r="K182" s="75">
        <v>0</v>
      </c>
      <c r="L182" s="75">
        <v>2</v>
      </c>
      <c r="M182" s="75">
        <v>0</v>
      </c>
      <c r="N182" s="75">
        <v>0</v>
      </c>
    </row>
    <row r="183" spans="1:14">
      <c r="A183" s="75" t="s">
        <v>760</v>
      </c>
      <c r="B183" s="75" t="s">
        <v>281</v>
      </c>
      <c r="C183" s="76">
        <v>38284</v>
      </c>
      <c r="D183" s="75" t="s">
        <v>606</v>
      </c>
      <c r="E183" s="77" t="s">
        <v>158</v>
      </c>
      <c r="F183" s="75">
        <v>90</v>
      </c>
      <c r="G183" s="75">
        <v>0</v>
      </c>
      <c r="H183" s="75">
        <v>0</v>
      </c>
      <c r="I183" s="75">
        <v>5</v>
      </c>
      <c r="J183" s="75">
        <v>3</v>
      </c>
      <c r="K183" s="75">
        <v>2</v>
      </c>
      <c r="L183" s="75">
        <v>1</v>
      </c>
      <c r="M183" s="75">
        <v>0</v>
      </c>
      <c r="N183" s="75">
        <v>0</v>
      </c>
    </row>
    <row r="184" spans="1:14">
      <c r="A184" s="75" t="s">
        <v>760</v>
      </c>
      <c r="B184" s="75" t="s">
        <v>179</v>
      </c>
      <c r="C184" s="76">
        <v>38280</v>
      </c>
      <c r="D184" s="75" t="s">
        <v>151</v>
      </c>
      <c r="E184" s="77" t="s">
        <v>53</v>
      </c>
      <c r="F184" s="75">
        <v>90</v>
      </c>
      <c r="G184" s="75">
        <v>1</v>
      </c>
      <c r="H184" s="75">
        <v>0</v>
      </c>
      <c r="I184" s="75">
        <v>0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</row>
    <row r="185" spans="1:14">
      <c r="A185" s="75" t="s">
        <v>760</v>
      </c>
      <c r="B185" s="75" t="s">
        <v>625</v>
      </c>
      <c r="C185" s="76">
        <v>38276</v>
      </c>
      <c r="D185" s="75" t="s">
        <v>606</v>
      </c>
      <c r="E185" s="77" t="s">
        <v>26</v>
      </c>
      <c r="F185" s="75">
        <v>90</v>
      </c>
      <c r="G185" s="75">
        <v>1</v>
      </c>
      <c r="H185" s="75">
        <v>1</v>
      </c>
      <c r="I185" s="75">
        <v>3</v>
      </c>
      <c r="J185" s="75">
        <v>3</v>
      </c>
      <c r="K185" s="75">
        <v>0</v>
      </c>
      <c r="L185" s="75">
        <v>1</v>
      </c>
      <c r="M185" s="75">
        <v>0</v>
      </c>
      <c r="N185" s="75">
        <v>0</v>
      </c>
    </row>
    <row r="186" spans="1:14">
      <c r="A186" s="75" t="s">
        <v>760</v>
      </c>
      <c r="B186" s="75" t="s">
        <v>607</v>
      </c>
      <c r="C186" s="76">
        <v>38262</v>
      </c>
      <c r="D186" s="75" t="s">
        <v>606</v>
      </c>
      <c r="E186" s="77" t="s">
        <v>51</v>
      </c>
      <c r="F186" s="75">
        <v>81</v>
      </c>
      <c r="G186" s="75">
        <v>2</v>
      </c>
      <c r="H186" s="75">
        <v>0</v>
      </c>
      <c r="I186" s="75">
        <v>3</v>
      </c>
      <c r="J186" s="75">
        <v>2</v>
      </c>
      <c r="K186" s="75">
        <v>0</v>
      </c>
      <c r="L186" s="75">
        <v>1</v>
      </c>
      <c r="M186" s="75">
        <v>0</v>
      </c>
      <c r="N186" s="75">
        <v>0</v>
      </c>
    </row>
    <row r="187" spans="1:14">
      <c r="A187" s="75" t="s">
        <v>760</v>
      </c>
      <c r="B187" s="75" t="s">
        <v>503</v>
      </c>
      <c r="C187" s="76">
        <v>38259</v>
      </c>
      <c r="D187" s="75" t="s">
        <v>151</v>
      </c>
      <c r="E187" s="77" t="s">
        <v>22</v>
      </c>
      <c r="F187" s="75">
        <v>90</v>
      </c>
      <c r="G187" s="75">
        <v>0</v>
      </c>
      <c r="H187" s="75">
        <v>0</v>
      </c>
      <c r="I187" s="75">
        <v>0</v>
      </c>
      <c r="J187" s="75">
        <v>0</v>
      </c>
      <c r="K187" s="75">
        <v>0</v>
      </c>
      <c r="L187" s="75">
        <v>0</v>
      </c>
      <c r="M187" s="75">
        <v>0</v>
      </c>
      <c r="N187" s="75">
        <v>0</v>
      </c>
    </row>
    <row r="188" spans="1:14">
      <c r="A188" s="75" t="s">
        <v>760</v>
      </c>
      <c r="B188" s="75" t="s">
        <v>611</v>
      </c>
      <c r="C188" s="76">
        <v>38255</v>
      </c>
      <c r="D188" s="75" t="s">
        <v>606</v>
      </c>
      <c r="E188" s="77" t="s">
        <v>24</v>
      </c>
      <c r="F188" s="75">
        <v>90</v>
      </c>
      <c r="G188" s="75">
        <v>0</v>
      </c>
      <c r="H188" s="75">
        <v>0</v>
      </c>
      <c r="I188" s="75">
        <v>4</v>
      </c>
      <c r="J188" s="75">
        <v>3</v>
      </c>
      <c r="K188" s="75">
        <v>0</v>
      </c>
      <c r="L188" s="75">
        <v>1</v>
      </c>
      <c r="M188" s="75">
        <v>0</v>
      </c>
      <c r="N188" s="75">
        <v>0</v>
      </c>
    </row>
    <row r="189" spans="1:14">
      <c r="A189" s="75" t="s">
        <v>760</v>
      </c>
      <c r="B189" s="75" t="s">
        <v>637</v>
      </c>
      <c r="C189" s="76">
        <v>38248</v>
      </c>
      <c r="D189" s="75" t="s">
        <v>606</v>
      </c>
      <c r="E189" s="77" t="s">
        <v>53</v>
      </c>
      <c r="F189" s="75">
        <v>90</v>
      </c>
      <c r="G189" s="75">
        <v>1</v>
      </c>
      <c r="H189" s="75">
        <v>0</v>
      </c>
      <c r="I189" s="75">
        <v>4</v>
      </c>
      <c r="J189" s="75">
        <v>4</v>
      </c>
      <c r="K189" s="75">
        <v>0</v>
      </c>
      <c r="L189" s="75">
        <v>0</v>
      </c>
      <c r="M189" s="75">
        <v>0</v>
      </c>
      <c r="N189" s="75">
        <v>0</v>
      </c>
    </row>
    <row r="190" spans="1:14">
      <c r="A190" s="75" t="s">
        <v>760</v>
      </c>
      <c r="B190" s="75" t="s">
        <v>774</v>
      </c>
      <c r="C190" s="76">
        <v>38244</v>
      </c>
      <c r="D190" s="75" t="s">
        <v>151</v>
      </c>
      <c r="E190" s="77" t="s">
        <v>31</v>
      </c>
      <c r="F190" s="75">
        <v>90</v>
      </c>
      <c r="G190" s="75">
        <v>0</v>
      </c>
      <c r="H190" s="75">
        <v>0</v>
      </c>
      <c r="I190" s="75">
        <v>0</v>
      </c>
      <c r="J190" s="75">
        <v>0</v>
      </c>
      <c r="K190" s="75">
        <v>0</v>
      </c>
      <c r="L190" s="75">
        <v>0</v>
      </c>
      <c r="M190" s="75">
        <v>0</v>
      </c>
      <c r="N190" s="75">
        <v>0</v>
      </c>
    </row>
    <row r="191" spans="1:14">
      <c r="A191" s="75" t="s">
        <v>760</v>
      </c>
      <c r="B191" s="75" t="s">
        <v>614</v>
      </c>
      <c r="C191" s="76">
        <v>38241</v>
      </c>
      <c r="D191" s="75" t="s">
        <v>606</v>
      </c>
      <c r="E191" s="77" t="s">
        <v>67</v>
      </c>
      <c r="F191" s="75">
        <v>90</v>
      </c>
      <c r="G191" s="75">
        <v>0</v>
      </c>
      <c r="H191" s="75">
        <v>1</v>
      </c>
      <c r="I191" s="75">
        <v>2</v>
      </c>
      <c r="J191" s="75">
        <v>1</v>
      </c>
      <c r="K191" s="75">
        <v>0</v>
      </c>
      <c r="L191" s="75">
        <v>2</v>
      </c>
      <c r="M191" s="75">
        <v>0</v>
      </c>
      <c r="N191" s="75">
        <v>0</v>
      </c>
    </row>
    <row r="192" spans="1:14">
      <c r="A192" s="75" t="s">
        <v>760</v>
      </c>
      <c r="B192" s="75" t="s">
        <v>640</v>
      </c>
      <c r="C192" s="76">
        <v>38227</v>
      </c>
      <c r="D192" s="75" t="s">
        <v>606</v>
      </c>
      <c r="E192" s="77" t="s">
        <v>154</v>
      </c>
      <c r="F192" s="75">
        <v>90</v>
      </c>
      <c r="G192" s="75">
        <v>1</v>
      </c>
      <c r="H192" s="75">
        <v>2</v>
      </c>
      <c r="I192" s="75">
        <v>6</v>
      </c>
      <c r="J192" s="75">
        <v>5</v>
      </c>
      <c r="K192" s="75">
        <v>0</v>
      </c>
      <c r="L192" s="75">
        <v>2</v>
      </c>
      <c r="M192" s="75">
        <v>0</v>
      </c>
      <c r="N192" s="75">
        <v>0</v>
      </c>
    </row>
    <row r="193" spans="1:14">
      <c r="A193" s="75" t="s">
        <v>760</v>
      </c>
      <c r="B193" s="75" t="s">
        <v>628</v>
      </c>
      <c r="C193" s="76">
        <v>38224</v>
      </c>
      <c r="D193" s="75" t="s">
        <v>606</v>
      </c>
      <c r="E193" s="77" t="s">
        <v>59</v>
      </c>
      <c r="F193" s="75">
        <v>90</v>
      </c>
      <c r="G193" s="75">
        <v>1</v>
      </c>
      <c r="H193" s="75">
        <v>1</v>
      </c>
      <c r="I193" s="75">
        <v>4</v>
      </c>
      <c r="J193" s="75">
        <v>4</v>
      </c>
      <c r="K193" s="75">
        <v>1</v>
      </c>
      <c r="L193" s="75">
        <v>1</v>
      </c>
      <c r="M193" s="75">
        <v>1</v>
      </c>
      <c r="N193" s="75">
        <v>0</v>
      </c>
    </row>
    <row r="194" spans="1:14">
      <c r="A194" s="75" t="s">
        <v>760</v>
      </c>
      <c r="B194" s="75" t="s">
        <v>617</v>
      </c>
      <c r="C194" s="76">
        <v>38221</v>
      </c>
      <c r="D194" s="75" t="s">
        <v>606</v>
      </c>
      <c r="E194" s="77" t="s">
        <v>733</v>
      </c>
      <c r="F194" s="75">
        <v>90</v>
      </c>
      <c r="G194" s="75">
        <v>2</v>
      </c>
      <c r="H194" s="75">
        <v>1</v>
      </c>
      <c r="I194" s="75">
        <v>5</v>
      </c>
      <c r="J194" s="75">
        <v>4</v>
      </c>
      <c r="K194" s="75">
        <v>2</v>
      </c>
      <c r="L194" s="75">
        <v>3</v>
      </c>
      <c r="M194" s="75">
        <v>0</v>
      </c>
      <c r="N194" s="75">
        <v>0</v>
      </c>
    </row>
    <row r="195" spans="1:14">
      <c r="A195" s="75" t="s">
        <v>756</v>
      </c>
      <c r="B195" s="75" t="s">
        <v>520</v>
      </c>
      <c r="C195" s="76">
        <v>38217</v>
      </c>
      <c r="D195" s="75" t="s">
        <v>78</v>
      </c>
      <c r="E195" s="77" t="s">
        <v>22</v>
      </c>
      <c r="F195" s="75">
        <v>45</v>
      </c>
      <c r="G195" s="75">
        <v>0</v>
      </c>
      <c r="H195" s="75">
        <v>0</v>
      </c>
      <c r="I195" s="75">
        <v>0</v>
      </c>
      <c r="J195" s="75">
        <v>0</v>
      </c>
      <c r="K195" s="75">
        <v>0</v>
      </c>
      <c r="L195" s="75">
        <v>0</v>
      </c>
      <c r="M195" s="75">
        <v>0</v>
      </c>
      <c r="N195" s="75">
        <v>0</v>
      </c>
    </row>
    <row r="196" spans="1:14">
      <c r="A196" s="75" t="s">
        <v>760</v>
      </c>
      <c r="B196" s="75" t="s">
        <v>618</v>
      </c>
      <c r="C196" s="76">
        <v>38214</v>
      </c>
      <c r="D196" s="75" t="s">
        <v>606</v>
      </c>
      <c r="E196" s="77" t="s">
        <v>154</v>
      </c>
      <c r="F196" s="75">
        <v>90</v>
      </c>
      <c r="G196" s="75">
        <v>0</v>
      </c>
      <c r="H196" s="75">
        <v>2</v>
      </c>
      <c r="I196" s="75">
        <v>4</v>
      </c>
      <c r="J196" s="75">
        <v>2</v>
      </c>
      <c r="K196" s="75">
        <v>1</v>
      </c>
      <c r="L196" s="75">
        <v>0</v>
      </c>
      <c r="M196" s="75">
        <v>0</v>
      </c>
      <c r="N196" s="75">
        <v>0</v>
      </c>
    </row>
    <row r="197" spans="1:14">
      <c r="A197" s="75" t="s">
        <v>760</v>
      </c>
      <c r="B197" s="75" t="s">
        <v>284</v>
      </c>
      <c r="C197" s="76">
        <v>38207</v>
      </c>
      <c r="D197" s="75" t="s">
        <v>764</v>
      </c>
      <c r="E197" s="77" t="s">
        <v>26</v>
      </c>
      <c r="F197" s="75">
        <v>45</v>
      </c>
      <c r="G197" s="75">
        <v>0</v>
      </c>
      <c r="H197" s="75">
        <v>0</v>
      </c>
      <c r="I197" s="75">
        <v>4</v>
      </c>
      <c r="J197" s="75">
        <v>4</v>
      </c>
      <c r="K197" s="75">
        <v>1</v>
      </c>
      <c r="L197" s="75">
        <v>2</v>
      </c>
      <c r="M197" s="75">
        <v>0</v>
      </c>
      <c r="N197" s="75">
        <v>0</v>
      </c>
    </row>
    <row r="198" spans="1:14">
      <c r="A198" s="75" t="s">
        <v>756</v>
      </c>
      <c r="B198" s="75" t="s">
        <v>187</v>
      </c>
      <c r="C198" s="76">
        <v>38163</v>
      </c>
      <c r="D198" s="75" t="s">
        <v>487</v>
      </c>
      <c r="E198" s="77" t="s">
        <v>64</v>
      </c>
      <c r="F198" s="75">
        <v>90</v>
      </c>
      <c r="G198" s="75">
        <v>0</v>
      </c>
      <c r="H198" s="75">
        <v>0</v>
      </c>
      <c r="I198" s="75">
        <v>6</v>
      </c>
      <c r="J198" s="75">
        <v>3</v>
      </c>
      <c r="K198" s="75">
        <v>1</v>
      </c>
      <c r="L198" s="75">
        <v>2</v>
      </c>
      <c r="M198" s="75">
        <v>0</v>
      </c>
      <c r="N198" s="75">
        <v>0</v>
      </c>
    </row>
    <row r="199" spans="1:14">
      <c r="A199" s="75" t="s">
        <v>756</v>
      </c>
      <c r="B199" s="75" t="s">
        <v>699</v>
      </c>
      <c r="C199" s="76">
        <v>38159</v>
      </c>
      <c r="D199" s="75" t="s">
        <v>487</v>
      </c>
      <c r="E199" s="77" t="s">
        <v>107</v>
      </c>
      <c r="F199" s="75">
        <v>90</v>
      </c>
      <c r="G199" s="75">
        <v>2</v>
      </c>
      <c r="H199" s="75">
        <v>0</v>
      </c>
      <c r="I199" s="75">
        <v>8</v>
      </c>
      <c r="J199" s="75">
        <v>5</v>
      </c>
      <c r="K199" s="75">
        <v>3</v>
      </c>
      <c r="L199" s="75">
        <v>0</v>
      </c>
      <c r="M199" s="75">
        <v>1</v>
      </c>
      <c r="N199" s="75">
        <v>0</v>
      </c>
    </row>
    <row r="200" spans="1:14">
      <c r="A200" s="75" t="s">
        <v>756</v>
      </c>
      <c r="B200" s="75" t="s">
        <v>775</v>
      </c>
      <c r="C200" s="76">
        <v>38155</v>
      </c>
      <c r="D200" s="75" t="s">
        <v>487</v>
      </c>
      <c r="E200" s="77" t="s">
        <v>53</v>
      </c>
      <c r="F200" s="75">
        <v>90</v>
      </c>
      <c r="G200" s="75">
        <v>0</v>
      </c>
      <c r="H200" s="75">
        <v>0</v>
      </c>
      <c r="I200" s="75">
        <v>5</v>
      </c>
      <c r="J200" s="75">
        <v>3</v>
      </c>
      <c r="K200" s="75">
        <v>2</v>
      </c>
      <c r="L200" s="75">
        <v>1</v>
      </c>
      <c r="M200" s="75">
        <v>0</v>
      </c>
      <c r="N200" s="75">
        <v>0</v>
      </c>
    </row>
    <row r="201" spans="1:14">
      <c r="A201" s="75" t="s">
        <v>756</v>
      </c>
      <c r="B201" s="75" t="s">
        <v>90</v>
      </c>
      <c r="C201" s="76">
        <v>38151</v>
      </c>
      <c r="D201" s="75" t="s">
        <v>487</v>
      </c>
      <c r="E201" s="77" t="s">
        <v>63</v>
      </c>
      <c r="F201" s="75">
        <v>90</v>
      </c>
      <c r="G201" s="75">
        <v>0</v>
      </c>
      <c r="H201" s="75">
        <v>0</v>
      </c>
      <c r="I201" s="75">
        <v>4</v>
      </c>
      <c r="J201" s="75">
        <v>2</v>
      </c>
      <c r="K201" s="75">
        <v>3</v>
      </c>
      <c r="L201" s="75">
        <v>1</v>
      </c>
      <c r="M201" s="75">
        <v>0</v>
      </c>
      <c r="N201" s="75">
        <v>0</v>
      </c>
    </row>
    <row r="202" spans="1:14">
      <c r="A202" s="75" t="s">
        <v>756</v>
      </c>
      <c r="B202" s="75" t="s">
        <v>497</v>
      </c>
      <c r="C202" s="76">
        <v>38144</v>
      </c>
      <c r="D202" s="75" t="s">
        <v>78</v>
      </c>
      <c r="E202" s="77" t="s">
        <v>31</v>
      </c>
      <c r="F202" s="75">
        <v>90</v>
      </c>
      <c r="G202" s="75">
        <v>0</v>
      </c>
      <c r="H202" s="75">
        <v>0</v>
      </c>
      <c r="I202" s="75">
        <v>0</v>
      </c>
      <c r="J202" s="75">
        <v>0</v>
      </c>
      <c r="K202" s="75">
        <v>0</v>
      </c>
      <c r="L202" s="75">
        <v>0</v>
      </c>
      <c r="M202" s="75">
        <v>0</v>
      </c>
      <c r="N202" s="75">
        <v>0</v>
      </c>
    </row>
    <row r="203" spans="1:14">
      <c r="A203" s="75" t="s">
        <v>756</v>
      </c>
      <c r="B203" s="75" t="s">
        <v>490</v>
      </c>
      <c r="C203" s="76">
        <v>38135</v>
      </c>
      <c r="D203" s="75" t="s">
        <v>78</v>
      </c>
      <c r="E203" s="77" t="s">
        <v>51</v>
      </c>
      <c r="F203" s="75">
        <v>0</v>
      </c>
      <c r="G203" s="75"/>
      <c r="H203" s="75"/>
      <c r="I203" s="75"/>
      <c r="J203" s="75"/>
      <c r="K203" s="75"/>
      <c r="L203" s="75"/>
      <c r="M203" s="75"/>
      <c r="N203" s="75"/>
    </row>
    <row r="204" spans="1:14">
      <c r="A204" s="75" t="s">
        <v>756</v>
      </c>
      <c r="B204" s="75" t="s">
        <v>720</v>
      </c>
      <c r="C204" s="76">
        <v>38127</v>
      </c>
      <c r="D204" s="75" t="s">
        <v>78</v>
      </c>
      <c r="E204" s="77" t="s">
        <v>33</v>
      </c>
      <c r="F204" s="75">
        <v>90</v>
      </c>
      <c r="G204" s="75">
        <v>0</v>
      </c>
      <c r="H204" s="75">
        <v>0</v>
      </c>
      <c r="I204" s="75">
        <v>0</v>
      </c>
      <c r="J204" s="75">
        <v>0</v>
      </c>
      <c r="K204" s="75">
        <v>0</v>
      </c>
      <c r="L204" s="75">
        <v>0</v>
      </c>
      <c r="M204" s="75">
        <v>0</v>
      </c>
      <c r="N204" s="75">
        <v>0</v>
      </c>
    </row>
    <row r="205" spans="1:14">
      <c r="A205" s="75" t="s">
        <v>756</v>
      </c>
      <c r="B205" s="75" t="s">
        <v>471</v>
      </c>
      <c r="C205" s="76">
        <v>38077</v>
      </c>
      <c r="D205" s="75" t="s">
        <v>78</v>
      </c>
      <c r="E205" s="77" t="s">
        <v>33</v>
      </c>
      <c r="F205" s="75">
        <f>90- 46</f>
        <v>44</v>
      </c>
      <c r="G205" s="75">
        <v>0</v>
      </c>
      <c r="H205" s="75">
        <v>0</v>
      </c>
      <c r="I205" s="75">
        <v>0</v>
      </c>
      <c r="J205" s="75">
        <v>0</v>
      </c>
      <c r="K205" s="75">
        <v>0</v>
      </c>
      <c r="L205" s="75">
        <v>0</v>
      </c>
      <c r="M205" s="75">
        <v>0</v>
      </c>
      <c r="N205" s="75">
        <v>0</v>
      </c>
    </row>
    <row r="206" spans="1:14">
      <c r="A206" s="75" t="s">
        <v>756</v>
      </c>
      <c r="B206" s="75" t="s">
        <v>752</v>
      </c>
      <c r="C206" s="76">
        <v>37905</v>
      </c>
      <c r="D206" s="75" t="s">
        <v>494</v>
      </c>
      <c r="E206" s="77" t="s">
        <v>59</v>
      </c>
      <c r="F206" s="75">
        <v>78</v>
      </c>
      <c r="G206" s="75">
        <v>1</v>
      </c>
      <c r="H206" s="75">
        <v>0</v>
      </c>
      <c r="I206" s="75">
        <v>0</v>
      </c>
      <c r="J206" s="75">
        <v>0</v>
      </c>
      <c r="K206" s="75">
        <v>0</v>
      </c>
      <c r="L206" s="75">
        <v>0</v>
      </c>
      <c r="M206" s="75">
        <v>0</v>
      </c>
      <c r="N206" s="75">
        <v>0</v>
      </c>
    </row>
    <row r="207" spans="1:14">
      <c r="A207" s="75" t="s">
        <v>756</v>
      </c>
      <c r="B207" s="75" t="s">
        <v>776</v>
      </c>
      <c r="C207" s="76">
        <v>37874</v>
      </c>
      <c r="D207" s="75" t="s">
        <v>494</v>
      </c>
      <c r="E207" s="77" t="s">
        <v>82</v>
      </c>
      <c r="F207" s="75">
        <v>90</v>
      </c>
      <c r="G207" s="75">
        <v>0</v>
      </c>
      <c r="H207" s="75">
        <v>0</v>
      </c>
      <c r="I207" s="75">
        <v>0</v>
      </c>
      <c r="J207" s="75">
        <v>0</v>
      </c>
      <c r="K207" s="75">
        <v>0</v>
      </c>
      <c r="L207" s="75">
        <v>0</v>
      </c>
      <c r="M207" s="75">
        <v>0</v>
      </c>
      <c r="N207" s="75">
        <v>0</v>
      </c>
    </row>
    <row r="208" spans="1:14">
      <c r="A208" s="75" t="s">
        <v>756</v>
      </c>
      <c r="B208" s="75" t="s">
        <v>777</v>
      </c>
      <c r="C208" s="76">
        <v>37870</v>
      </c>
      <c r="D208" s="75" t="s">
        <v>494</v>
      </c>
      <c r="E208" s="77" t="s">
        <v>35</v>
      </c>
      <c r="F208" s="75">
        <v>77</v>
      </c>
      <c r="G208" s="75">
        <v>1</v>
      </c>
      <c r="H208" s="75">
        <v>0</v>
      </c>
      <c r="I208" s="75">
        <v>0</v>
      </c>
      <c r="J208" s="75">
        <v>0</v>
      </c>
      <c r="K208" s="75">
        <v>0</v>
      </c>
      <c r="L208" s="75">
        <v>0</v>
      </c>
      <c r="M208" s="75">
        <v>0</v>
      </c>
      <c r="N208" s="75">
        <v>0</v>
      </c>
    </row>
    <row r="209" spans="1:14">
      <c r="A209" s="75" t="s">
        <v>756</v>
      </c>
      <c r="B209" s="75" t="s">
        <v>741</v>
      </c>
      <c r="C209" s="76">
        <v>37713</v>
      </c>
      <c r="D209" s="75" t="s">
        <v>494</v>
      </c>
      <c r="E209" s="77" t="s">
        <v>38</v>
      </c>
      <c r="F209" s="75">
        <v>90</v>
      </c>
      <c r="G209" s="75">
        <v>0</v>
      </c>
      <c r="H209" s="75">
        <v>0</v>
      </c>
      <c r="I209" s="75">
        <v>0</v>
      </c>
      <c r="J209" s="75">
        <v>0</v>
      </c>
      <c r="K209" s="75">
        <v>0</v>
      </c>
      <c r="L209" s="75">
        <v>0</v>
      </c>
      <c r="M209" s="75">
        <v>0</v>
      </c>
      <c r="N209" s="75">
        <v>0</v>
      </c>
    </row>
    <row r="210" spans="1:14">
      <c r="A210" s="75" t="s">
        <v>756</v>
      </c>
      <c r="B210" s="75" t="s">
        <v>778</v>
      </c>
      <c r="C210" s="76">
        <v>37709</v>
      </c>
      <c r="D210" s="75" t="s">
        <v>494</v>
      </c>
      <c r="E210" s="77" t="s">
        <v>374</v>
      </c>
      <c r="F210" s="75">
        <v>81</v>
      </c>
      <c r="G210" s="75">
        <v>2</v>
      </c>
      <c r="H210" s="75">
        <v>0</v>
      </c>
      <c r="I210" s="75">
        <v>0</v>
      </c>
      <c r="J210" s="75">
        <v>0</v>
      </c>
      <c r="K210" s="75">
        <v>0</v>
      </c>
      <c r="L210" s="75">
        <v>0</v>
      </c>
      <c r="M210" s="75">
        <v>0</v>
      </c>
      <c r="N210" s="75">
        <v>0</v>
      </c>
    </row>
    <row r="211" spans="1:14">
      <c r="A211" s="75" t="s">
        <v>756</v>
      </c>
      <c r="B211" s="75" t="s">
        <v>779</v>
      </c>
      <c r="C211" s="76">
        <v>37545</v>
      </c>
      <c r="D211" s="75" t="s">
        <v>494</v>
      </c>
      <c r="E211" s="77" t="s">
        <v>95</v>
      </c>
      <c r="F211" s="75">
        <v>78</v>
      </c>
      <c r="G211" s="75">
        <v>2</v>
      </c>
      <c r="H211" s="75">
        <v>0</v>
      </c>
      <c r="I211" s="75">
        <v>0</v>
      </c>
      <c r="J211" s="75">
        <v>0</v>
      </c>
      <c r="K211" s="75">
        <v>0</v>
      </c>
      <c r="L211" s="75">
        <v>0</v>
      </c>
      <c r="M211" s="75">
        <v>0</v>
      </c>
      <c r="N211" s="75">
        <v>0</v>
      </c>
    </row>
    <row r="212" spans="1:14">
      <c r="A212" s="75" t="s">
        <v>756</v>
      </c>
      <c r="B212" s="75" t="s">
        <v>780</v>
      </c>
      <c r="C212" s="76">
        <v>37541</v>
      </c>
      <c r="D212" s="75" t="s">
        <v>494</v>
      </c>
      <c r="E212" s="77" t="s">
        <v>35</v>
      </c>
      <c r="F212" s="75">
        <v>90</v>
      </c>
      <c r="G212" s="75">
        <v>0</v>
      </c>
      <c r="H212" s="75">
        <v>0</v>
      </c>
      <c r="I212" s="75">
        <v>0</v>
      </c>
      <c r="J212" s="75">
        <v>0</v>
      </c>
      <c r="K212" s="75">
        <v>0</v>
      </c>
      <c r="L212" s="75">
        <v>0</v>
      </c>
      <c r="M212" s="75">
        <v>0</v>
      </c>
      <c r="N212" s="75">
        <v>0</v>
      </c>
    </row>
    <row r="213" spans="1:14">
      <c r="A213" s="75" t="s">
        <v>760</v>
      </c>
      <c r="B213" s="75" t="s">
        <v>459</v>
      </c>
      <c r="C213" s="76">
        <v>38854</v>
      </c>
      <c r="D213" s="75" t="s">
        <v>151</v>
      </c>
      <c r="E213" s="77" t="s">
        <v>85</v>
      </c>
      <c r="F213" s="75">
        <v>90</v>
      </c>
      <c r="G213" s="75">
        <v>0</v>
      </c>
      <c r="H213" s="75">
        <v>1</v>
      </c>
      <c r="I213" s="75">
        <v>4</v>
      </c>
      <c r="J213" s="75">
        <v>3</v>
      </c>
      <c r="K213" s="75">
        <v>4</v>
      </c>
      <c r="L213" s="75">
        <v>0</v>
      </c>
      <c r="M213" s="75">
        <v>1</v>
      </c>
      <c r="N213" s="75">
        <v>0</v>
      </c>
    </row>
    <row r="214" spans="1:14">
      <c r="A214" s="75" t="s">
        <v>760</v>
      </c>
      <c r="B214" s="75" t="s">
        <v>660</v>
      </c>
      <c r="C214" s="76">
        <v>38844</v>
      </c>
      <c r="D214" s="75" t="s">
        <v>606</v>
      </c>
      <c r="E214" s="77" t="s">
        <v>68</v>
      </c>
      <c r="F214" s="75">
        <v>90</v>
      </c>
      <c r="G214" s="75">
        <v>3</v>
      </c>
      <c r="H214" s="75">
        <v>0</v>
      </c>
      <c r="I214" s="75">
        <v>3</v>
      </c>
      <c r="J214" s="75">
        <v>3</v>
      </c>
      <c r="K214" s="75">
        <v>0</v>
      </c>
      <c r="L214" s="75">
        <v>2</v>
      </c>
      <c r="M214" s="75">
        <v>0</v>
      </c>
      <c r="N214" s="75">
        <v>0</v>
      </c>
    </row>
    <row r="215" spans="1:14">
      <c r="A215" s="75" t="s">
        <v>760</v>
      </c>
      <c r="B215" s="75" t="s">
        <v>611</v>
      </c>
      <c r="C215" s="76">
        <v>38841</v>
      </c>
      <c r="D215" s="75" t="s">
        <v>606</v>
      </c>
      <c r="E215" s="77" t="s">
        <v>107</v>
      </c>
      <c r="F215" s="75">
        <v>90</v>
      </c>
      <c r="G215" s="75">
        <v>0</v>
      </c>
      <c r="H215" s="75">
        <v>2</v>
      </c>
      <c r="I215" s="75">
        <v>5</v>
      </c>
      <c r="J215" s="75">
        <v>2</v>
      </c>
      <c r="K215" s="75">
        <v>1</v>
      </c>
      <c r="L215" s="75">
        <v>2</v>
      </c>
      <c r="M215" s="75">
        <v>0</v>
      </c>
      <c r="N215" s="75">
        <v>0</v>
      </c>
    </row>
    <row r="216" spans="1:14">
      <c r="A216" s="75" t="s">
        <v>760</v>
      </c>
      <c r="B216" s="75" t="s">
        <v>663</v>
      </c>
      <c r="C216" s="76">
        <v>38838</v>
      </c>
      <c r="D216" s="75" t="s">
        <v>606</v>
      </c>
      <c r="E216" s="77" t="s">
        <v>67</v>
      </c>
      <c r="F216" s="75">
        <v>71</v>
      </c>
      <c r="G216" s="75">
        <v>1</v>
      </c>
      <c r="H216" s="75">
        <v>1</v>
      </c>
      <c r="I216" s="75">
        <v>4</v>
      </c>
      <c r="J216" s="75">
        <v>3</v>
      </c>
      <c r="K216" s="75">
        <v>0</v>
      </c>
      <c r="L216" s="75">
        <v>0</v>
      </c>
      <c r="M216" s="75">
        <v>0</v>
      </c>
      <c r="N216" s="75">
        <v>0</v>
      </c>
    </row>
    <row r="217" spans="1:14">
      <c r="A217" s="75" t="s">
        <v>760</v>
      </c>
      <c r="B217" s="75" t="s">
        <v>155</v>
      </c>
      <c r="C217" s="76">
        <v>38832</v>
      </c>
      <c r="D217" s="75" t="s">
        <v>151</v>
      </c>
      <c r="E217" s="77" t="s">
        <v>171</v>
      </c>
      <c r="F217" s="75">
        <v>90</v>
      </c>
      <c r="G217" s="75">
        <v>0</v>
      </c>
      <c r="H217" s="75">
        <v>0</v>
      </c>
      <c r="I217" s="75">
        <v>3</v>
      </c>
      <c r="J217" s="75">
        <v>1</v>
      </c>
      <c r="K217" s="75">
        <v>2</v>
      </c>
      <c r="L217" s="75">
        <v>0</v>
      </c>
      <c r="M217" s="75">
        <v>0</v>
      </c>
      <c r="N217" s="75">
        <v>0</v>
      </c>
    </row>
    <row r="218" spans="1:14">
      <c r="A218" s="75" t="s">
        <v>760</v>
      </c>
      <c r="B218" s="75" t="s">
        <v>610</v>
      </c>
      <c r="C218" s="76">
        <v>38829</v>
      </c>
      <c r="D218" s="75" t="s">
        <v>606</v>
      </c>
      <c r="E218" s="77" t="s">
        <v>22</v>
      </c>
      <c r="F218" s="75">
        <f>90- 61</f>
        <v>29</v>
      </c>
      <c r="G218" s="75">
        <v>1</v>
      </c>
      <c r="H218" s="75">
        <v>0</v>
      </c>
      <c r="I218" s="75">
        <v>1</v>
      </c>
      <c r="J218" s="75">
        <v>1</v>
      </c>
      <c r="K218" s="75">
        <v>0</v>
      </c>
      <c r="L218" s="75">
        <v>0</v>
      </c>
      <c r="M218" s="75">
        <v>0</v>
      </c>
      <c r="N218" s="75">
        <v>0</v>
      </c>
    </row>
    <row r="219" spans="1:14">
      <c r="A219" s="75" t="s">
        <v>760</v>
      </c>
      <c r="B219" s="75" t="s">
        <v>108</v>
      </c>
      <c r="C219" s="76">
        <v>38826</v>
      </c>
      <c r="D219" s="75" t="s">
        <v>151</v>
      </c>
      <c r="E219" s="77" t="s">
        <v>31</v>
      </c>
      <c r="F219" s="75">
        <v>90</v>
      </c>
      <c r="G219" s="75">
        <v>0</v>
      </c>
      <c r="H219" s="75">
        <v>0</v>
      </c>
      <c r="I219" s="75">
        <v>3</v>
      </c>
      <c r="J219" s="75">
        <v>2</v>
      </c>
      <c r="K219" s="75">
        <v>1</v>
      </c>
      <c r="L219" s="75">
        <v>0</v>
      </c>
      <c r="M219" s="75">
        <v>0</v>
      </c>
      <c r="N219" s="75">
        <v>0</v>
      </c>
    </row>
    <row r="220" spans="1:14">
      <c r="A220" s="75" t="s">
        <v>760</v>
      </c>
      <c r="B220" s="75" t="s">
        <v>638</v>
      </c>
      <c r="C220" s="76">
        <v>38822</v>
      </c>
      <c r="D220" s="75" t="s">
        <v>606</v>
      </c>
      <c r="E220" s="77" t="s">
        <v>26</v>
      </c>
      <c r="F220" s="75">
        <v>61</v>
      </c>
      <c r="G220" s="75">
        <v>0</v>
      </c>
      <c r="H220" s="75">
        <v>0</v>
      </c>
      <c r="I220" s="75">
        <v>2</v>
      </c>
      <c r="J220" s="75">
        <v>1</v>
      </c>
      <c r="K220" s="75">
        <v>2</v>
      </c>
      <c r="L220" s="75">
        <v>0</v>
      </c>
      <c r="M220" s="75">
        <v>0</v>
      </c>
      <c r="N220" s="75">
        <v>0</v>
      </c>
    </row>
    <row r="221" spans="1:14">
      <c r="A221" s="75" t="s">
        <v>760</v>
      </c>
      <c r="B221" s="75" t="s">
        <v>253</v>
      </c>
      <c r="C221" s="76">
        <v>38819</v>
      </c>
      <c r="D221" s="75" t="s">
        <v>606</v>
      </c>
      <c r="E221" s="77" t="s">
        <v>22</v>
      </c>
      <c r="F221" s="75">
        <v>90</v>
      </c>
      <c r="G221" s="75">
        <v>1</v>
      </c>
      <c r="H221" s="75">
        <v>0</v>
      </c>
      <c r="I221" s="75">
        <v>4</v>
      </c>
      <c r="J221" s="75">
        <v>1</v>
      </c>
      <c r="K221" s="75">
        <v>1</v>
      </c>
      <c r="L221" s="75">
        <v>1</v>
      </c>
      <c r="M221" s="75">
        <v>0</v>
      </c>
      <c r="N221" s="75">
        <v>0</v>
      </c>
    </row>
    <row r="222" spans="1:14">
      <c r="A222" s="75" t="s">
        <v>760</v>
      </c>
      <c r="B222" s="75" t="s">
        <v>281</v>
      </c>
      <c r="C222" s="76">
        <v>38816</v>
      </c>
      <c r="D222" s="75" t="s">
        <v>606</v>
      </c>
      <c r="E222" s="77" t="s">
        <v>158</v>
      </c>
      <c r="F222" s="75">
        <f>90- 68</f>
        <v>22</v>
      </c>
      <c r="G222" s="75">
        <v>0</v>
      </c>
      <c r="H222" s="75">
        <v>0</v>
      </c>
      <c r="I222" s="75">
        <v>2</v>
      </c>
      <c r="J222" s="75">
        <v>0</v>
      </c>
      <c r="K222" s="75">
        <v>0</v>
      </c>
      <c r="L222" s="75">
        <v>0</v>
      </c>
      <c r="M222" s="75">
        <v>0</v>
      </c>
      <c r="N222" s="75">
        <v>0</v>
      </c>
    </row>
    <row r="223" spans="1:14">
      <c r="A223" s="75" t="s">
        <v>760</v>
      </c>
      <c r="B223" s="75" t="s">
        <v>251</v>
      </c>
      <c r="C223" s="76">
        <v>38812</v>
      </c>
      <c r="D223" s="75" t="s">
        <v>151</v>
      </c>
      <c r="E223" s="77" t="s">
        <v>171</v>
      </c>
      <c r="F223" s="75">
        <v>90</v>
      </c>
      <c r="G223" s="75">
        <v>0</v>
      </c>
      <c r="H223" s="75">
        <v>0</v>
      </c>
      <c r="I223" s="75">
        <v>2</v>
      </c>
      <c r="J223" s="75">
        <v>2</v>
      </c>
      <c r="K223" s="75">
        <v>3</v>
      </c>
      <c r="L223" s="75">
        <v>0</v>
      </c>
      <c r="M223" s="75">
        <v>0</v>
      </c>
      <c r="N223" s="75">
        <v>0</v>
      </c>
    </row>
    <row r="224" spans="1:14">
      <c r="A224" s="75" t="s">
        <v>760</v>
      </c>
      <c r="B224" s="75" t="s">
        <v>625</v>
      </c>
      <c r="C224" s="76">
        <v>38808</v>
      </c>
      <c r="D224" s="75" t="s">
        <v>606</v>
      </c>
      <c r="E224" s="77" t="s">
        <v>35</v>
      </c>
      <c r="F224" s="75">
        <v>64</v>
      </c>
      <c r="G224" s="75">
        <v>2</v>
      </c>
      <c r="H224" s="75">
        <v>0</v>
      </c>
      <c r="I224" s="75">
        <v>5</v>
      </c>
      <c r="J224" s="75">
        <v>4</v>
      </c>
      <c r="K224" s="75">
        <v>1</v>
      </c>
      <c r="L224" s="75">
        <v>1</v>
      </c>
      <c r="M224" s="75">
        <v>0</v>
      </c>
      <c r="N224" s="75">
        <v>0</v>
      </c>
    </row>
    <row r="225" spans="1:14">
      <c r="A225" s="75" t="s">
        <v>760</v>
      </c>
      <c r="B225" s="75" t="s">
        <v>233</v>
      </c>
      <c r="C225" s="76">
        <v>38804</v>
      </c>
      <c r="D225" s="75" t="s">
        <v>151</v>
      </c>
      <c r="E225" s="77" t="s">
        <v>19</v>
      </c>
      <c r="F225" s="75">
        <v>90</v>
      </c>
      <c r="G225" s="75">
        <v>1</v>
      </c>
      <c r="H225" s="75">
        <v>1</v>
      </c>
      <c r="I225" s="75">
        <v>5</v>
      </c>
      <c r="J225" s="75">
        <v>1</v>
      </c>
      <c r="K225" s="75">
        <v>1</v>
      </c>
      <c r="L225" s="75">
        <v>0</v>
      </c>
      <c r="M225" s="75">
        <v>0</v>
      </c>
      <c r="N225" s="75">
        <v>0</v>
      </c>
    </row>
    <row r="226" spans="1:14">
      <c r="A226" s="75" t="s">
        <v>760</v>
      </c>
      <c r="B226" s="75" t="s">
        <v>607</v>
      </c>
      <c r="C226" s="76">
        <v>38794</v>
      </c>
      <c r="D226" s="75" t="s">
        <v>606</v>
      </c>
      <c r="E226" s="77" t="s">
        <v>59</v>
      </c>
      <c r="F226" s="75">
        <v>90</v>
      </c>
      <c r="G226" s="75">
        <v>0</v>
      </c>
      <c r="H226" s="75">
        <v>1</v>
      </c>
      <c r="I226" s="75">
        <v>4</v>
      </c>
      <c r="J226" s="75">
        <v>0</v>
      </c>
      <c r="K226" s="75">
        <v>0</v>
      </c>
      <c r="L226" s="75">
        <v>2</v>
      </c>
      <c r="M226" s="75">
        <v>0</v>
      </c>
      <c r="N226" s="75">
        <v>0</v>
      </c>
    </row>
    <row r="227" spans="1:14">
      <c r="A227" s="75" t="s">
        <v>760</v>
      </c>
      <c r="B227" s="75" t="s">
        <v>199</v>
      </c>
      <c r="C227" s="76">
        <v>38788</v>
      </c>
      <c r="D227" s="75" t="s">
        <v>606</v>
      </c>
      <c r="E227" s="77" t="s">
        <v>63</v>
      </c>
      <c r="F227" s="75">
        <v>90</v>
      </c>
      <c r="G227" s="75">
        <v>2</v>
      </c>
      <c r="H227" s="75">
        <v>0</v>
      </c>
      <c r="I227" s="75">
        <v>7</v>
      </c>
      <c r="J227" s="75">
        <v>4</v>
      </c>
      <c r="K227" s="75">
        <v>0</v>
      </c>
      <c r="L227" s="75">
        <v>4</v>
      </c>
      <c r="M227" s="75">
        <v>0</v>
      </c>
      <c r="N227" s="75">
        <v>0</v>
      </c>
    </row>
    <row r="228" spans="1:14">
      <c r="A228" s="75" t="s">
        <v>760</v>
      </c>
      <c r="B228" s="75" t="s">
        <v>160</v>
      </c>
      <c r="C228" s="76">
        <v>38784</v>
      </c>
      <c r="D228" s="75" t="s">
        <v>151</v>
      </c>
      <c r="E228" s="77" t="s">
        <v>171</v>
      </c>
      <c r="F228" s="75">
        <v>90</v>
      </c>
      <c r="G228" s="75">
        <v>0</v>
      </c>
      <c r="H228" s="75">
        <v>0</v>
      </c>
      <c r="I228" s="75">
        <v>5</v>
      </c>
      <c r="J228" s="75">
        <v>1</v>
      </c>
      <c r="K228" s="75">
        <v>6</v>
      </c>
      <c r="L228" s="75">
        <v>0</v>
      </c>
      <c r="M228" s="75">
        <v>1</v>
      </c>
      <c r="N228" s="75">
        <v>0</v>
      </c>
    </row>
    <row r="229" spans="1:14">
      <c r="A229" s="75" t="s">
        <v>760</v>
      </c>
      <c r="B229" s="75" t="s">
        <v>614</v>
      </c>
      <c r="C229" s="76">
        <v>38780</v>
      </c>
      <c r="D229" s="75" t="s">
        <v>606</v>
      </c>
      <c r="E229" s="77" t="s">
        <v>95</v>
      </c>
      <c r="F229" s="75">
        <v>83</v>
      </c>
      <c r="G229" s="75">
        <v>2</v>
      </c>
      <c r="H229" s="75">
        <v>0</v>
      </c>
      <c r="I229" s="75">
        <v>5</v>
      </c>
      <c r="J229" s="75">
        <v>3</v>
      </c>
      <c r="K229" s="75">
        <v>2</v>
      </c>
      <c r="L229" s="75">
        <v>0</v>
      </c>
      <c r="M229" s="75">
        <v>0</v>
      </c>
      <c r="N229" s="75">
        <v>0</v>
      </c>
    </row>
    <row r="230" spans="1:14">
      <c r="A230" s="75" t="s">
        <v>760</v>
      </c>
      <c r="B230" s="75" t="s">
        <v>650</v>
      </c>
      <c r="C230" s="76">
        <v>38773</v>
      </c>
      <c r="D230" s="75" t="s">
        <v>606</v>
      </c>
      <c r="E230" s="77" t="s">
        <v>17</v>
      </c>
      <c r="F230" s="75">
        <v>90</v>
      </c>
      <c r="G230" s="75">
        <v>0</v>
      </c>
      <c r="H230" s="75">
        <v>0</v>
      </c>
      <c r="I230" s="75">
        <v>2</v>
      </c>
      <c r="J230" s="75">
        <v>1</v>
      </c>
      <c r="K230" s="75">
        <v>0</v>
      </c>
      <c r="L230" s="75">
        <v>0</v>
      </c>
      <c r="M230" s="75">
        <v>0</v>
      </c>
      <c r="N230" s="75">
        <v>0</v>
      </c>
    </row>
    <row r="231" spans="1:14">
      <c r="A231" s="75" t="s">
        <v>760</v>
      </c>
      <c r="B231" s="75" t="s">
        <v>104</v>
      </c>
      <c r="C231" s="76">
        <v>38769</v>
      </c>
      <c r="D231" s="75" t="s">
        <v>151</v>
      </c>
      <c r="E231" s="77" t="s">
        <v>24</v>
      </c>
      <c r="F231" s="75">
        <v>90</v>
      </c>
      <c r="G231" s="75">
        <v>1</v>
      </c>
      <c r="H231" s="75">
        <v>0</v>
      </c>
      <c r="I231" s="75">
        <v>4</v>
      </c>
      <c r="J231" s="75">
        <v>1</v>
      </c>
      <c r="K231" s="75">
        <v>3</v>
      </c>
      <c r="L231" s="75">
        <v>0</v>
      </c>
      <c r="M231" s="75">
        <v>0</v>
      </c>
      <c r="N231" s="75">
        <v>0</v>
      </c>
    </row>
    <row r="232" spans="1:14">
      <c r="A232" s="75" t="s">
        <v>760</v>
      </c>
      <c r="B232" s="75" t="s">
        <v>196</v>
      </c>
      <c r="C232" s="76">
        <v>38762</v>
      </c>
      <c r="D232" s="75" t="s">
        <v>606</v>
      </c>
      <c r="E232" s="77" t="s">
        <v>17</v>
      </c>
      <c r="F232" s="75">
        <v>90</v>
      </c>
      <c r="G232" s="75">
        <v>0</v>
      </c>
      <c r="H232" s="75">
        <v>0</v>
      </c>
      <c r="I232" s="75">
        <v>2</v>
      </c>
      <c r="J232" s="75">
        <v>1</v>
      </c>
      <c r="K232" s="75">
        <v>2</v>
      </c>
      <c r="L232" s="75">
        <v>0</v>
      </c>
      <c r="M232" s="75">
        <v>0</v>
      </c>
      <c r="N232" s="75">
        <v>0</v>
      </c>
    </row>
    <row r="233" spans="1:14">
      <c r="A233" s="75" t="s">
        <v>760</v>
      </c>
      <c r="B233" s="75" t="s">
        <v>637</v>
      </c>
      <c r="C233" s="76">
        <v>38759</v>
      </c>
      <c r="D233" s="75" t="s">
        <v>606</v>
      </c>
      <c r="E233" s="77" t="s">
        <v>22</v>
      </c>
      <c r="F233" s="75">
        <v>90</v>
      </c>
      <c r="G233" s="75">
        <v>0</v>
      </c>
      <c r="H233" s="75">
        <v>0</v>
      </c>
      <c r="I233" s="75">
        <v>4</v>
      </c>
      <c r="J233" s="75">
        <v>3</v>
      </c>
      <c r="K233" s="75">
        <v>1</v>
      </c>
      <c r="L233" s="75">
        <v>1</v>
      </c>
      <c r="M233" s="75">
        <v>0</v>
      </c>
      <c r="N233" s="75">
        <v>0</v>
      </c>
    </row>
    <row r="234" spans="1:14">
      <c r="A234" s="75" t="s">
        <v>760</v>
      </c>
      <c r="B234" s="75" t="s">
        <v>609</v>
      </c>
      <c r="C234" s="76">
        <v>38752</v>
      </c>
      <c r="D234" s="75" t="s">
        <v>606</v>
      </c>
      <c r="E234" s="77" t="s">
        <v>82</v>
      </c>
      <c r="F234" s="75">
        <v>90</v>
      </c>
      <c r="G234" s="75">
        <v>1</v>
      </c>
      <c r="H234" s="75">
        <v>0</v>
      </c>
      <c r="I234" s="75">
        <v>3</v>
      </c>
      <c r="J234" s="75">
        <v>3</v>
      </c>
      <c r="K234" s="75">
        <v>1</v>
      </c>
      <c r="L234" s="75">
        <v>1</v>
      </c>
      <c r="M234" s="75">
        <v>1</v>
      </c>
      <c r="N234" s="75">
        <v>0</v>
      </c>
    </row>
    <row r="235" spans="1:14">
      <c r="A235" s="75" t="s">
        <v>760</v>
      </c>
      <c r="B235" s="75" t="s">
        <v>658</v>
      </c>
      <c r="C235" s="76">
        <v>38749</v>
      </c>
      <c r="D235" s="75" t="s">
        <v>606</v>
      </c>
      <c r="E235" s="77" t="s">
        <v>231</v>
      </c>
      <c r="F235" s="75">
        <v>90</v>
      </c>
      <c r="G235" s="75">
        <v>1</v>
      </c>
      <c r="H235" s="75">
        <v>0</v>
      </c>
      <c r="I235" s="75">
        <v>4</v>
      </c>
      <c r="J235" s="75">
        <v>0</v>
      </c>
      <c r="K235" s="75">
        <v>0</v>
      </c>
      <c r="L235" s="75">
        <v>3</v>
      </c>
      <c r="M235" s="75">
        <v>0</v>
      </c>
      <c r="N235" s="75">
        <v>0</v>
      </c>
    </row>
    <row r="236" spans="1:14">
      <c r="A236" s="75" t="s">
        <v>760</v>
      </c>
      <c r="B236" s="75" t="s">
        <v>660</v>
      </c>
      <c r="C236" s="76">
        <v>38741</v>
      </c>
      <c r="D236" s="75" t="s">
        <v>627</v>
      </c>
      <c r="E236" s="77" t="s">
        <v>508</v>
      </c>
      <c r="F236" s="75">
        <v>78</v>
      </c>
      <c r="G236" s="75">
        <v>1</v>
      </c>
      <c r="H236" s="75">
        <v>0</v>
      </c>
      <c r="I236" s="75">
        <v>7</v>
      </c>
      <c r="J236" s="75">
        <v>5</v>
      </c>
      <c r="K236" s="75">
        <v>2</v>
      </c>
      <c r="L236" s="75">
        <v>4</v>
      </c>
      <c r="M236" s="75">
        <v>0</v>
      </c>
      <c r="N236" s="75">
        <v>0</v>
      </c>
    </row>
    <row r="237" spans="1:14">
      <c r="A237" s="75" t="s">
        <v>760</v>
      </c>
      <c r="B237" s="75" t="s">
        <v>618</v>
      </c>
      <c r="C237" s="76">
        <v>38738</v>
      </c>
      <c r="D237" s="75" t="s">
        <v>606</v>
      </c>
      <c r="E237" s="77" t="s">
        <v>17</v>
      </c>
      <c r="F237" s="75">
        <v>90</v>
      </c>
      <c r="G237" s="75">
        <v>0</v>
      </c>
      <c r="H237" s="75">
        <v>0</v>
      </c>
      <c r="I237" s="75">
        <v>3</v>
      </c>
      <c r="J237" s="75">
        <v>2</v>
      </c>
      <c r="K237" s="75">
        <v>2</v>
      </c>
      <c r="L237" s="75">
        <v>0</v>
      </c>
      <c r="M237" s="75">
        <v>0</v>
      </c>
      <c r="N237" s="75">
        <v>0</v>
      </c>
    </row>
    <row r="238" spans="1:14">
      <c r="A238" s="75" t="s">
        <v>760</v>
      </c>
      <c r="B238" s="75" t="s">
        <v>617</v>
      </c>
      <c r="C238" s="76">
        <v>38731</v>
      </c>
      <c r="D238" s="75" t="s">
        <v>606</v>
      </c>
      <c r="E238" s="77" t="s">
        <v>525</v>
      </c>
      <c r="F238" s="75">
        <v>90</v>
      </c>
      <c r="G238" s="75">
        <v>3</v>
      </c>
      <c r="H238" s="75">
        <v>1</v>
      </c>
      <c r="I238" s="75">
        <v>10</v>
      </c>
      <c r="J238" s="75">
        <v>6</v>
      </c>
      <c r="K238" s="75">
        <v>0</v>
      </c>
      <c r="L238" s="75">
        <v>1</v>
      </c>
      <c r="M238" s="75">
        <v>0</v>
      </c>
      <c r="N238" s="75">
        <v>0</v>
      </c>
    </row>
    <row r="239" spans="1:14">
      <c r="A239" s="75" t="s">
        <v>760</v>
      </c>
      <c r="B239" s="75" t="s">
        <v>284</v>
      </c>
      <c r="C239" s="76">
        <v>38720</v>
      </c>
      <c r="D239" s="75" t="s">
        <v>606</v>
      </c>
      <c r="E239" s="77" t="s">
        <v>33</v>
      </c>
      <c r="F239" s="75">
        <v>90</v>
      </c>
      <c r="G239" s="75">
        <v>0</v>
      </c>
      <c r="H239" s="75">
        <v>0</v>
      </c>
      <c r="I239" s="75">
        <v>3</v>
      </c>
      <c r="J239" s="75">
        <v>1</v>
      </c>
      <c r="K239" s="75">
        <v>2</v>
      </c>
      <c r="L239" s="75">
        <v>1</v>
      </c>
      <c r="M239" s="75">
        <v>0</v>
      </c>
      <c r="N239" s="75">
        <v>0</v>
      </c>
    </row>
    <row r="240" spans="1:14">
      <c r="A240" s="75" t="s">
        <v>760</v>
      </c>
      <c r="B240" s="75" t="s">
        <v>605</v>
      </c>
      <c r="C240" s="76">
        <v>38717</v>
      </c>
      <c r="D240" s="75" t="s">
        <v>606</v>
      </c>
      <c r="E240" s="77" t="s">
        <v>33</v>
      </c>
      <c r="F240" s="75">
        <v>90</v>
      </c>
      <c r="G240" s="75">
        <v>0</v>
      </c>
      <c r="H240" s="75">
        <v>0</v>
      </c>
      <c r="I240" s="75">
        <v>2</v>
      </c>
      <c r="J240" s="75">
        <v>1</v>
      </c>
      <c r="K240" s="75">
        <v>0</v>
      </c>
      <c r="L240" s="75">
        <v>0</v>
      </c>
      <c r="M240" s="75">
        <v>0</v>
      </c>
      <c r="N240" s="75">
        <v>0</v>
      </c>
    </row>
    <row r="241" spans="1:14">
      <c r="A241" s="75" t="s">
        <v>760</v>
      </c>
      <c r="B241" s="75" t="s">
        <v>629</v>
      </c>
      <c r="C241" s="76">
        <v>38714</v>
      </c>
      <c r="D241" s="75" t="s">
        <v>606</v>
      </c>
      <c r="E241" s="77" t="s">
        <v>51</v>
      </c>
      <c r="F241" s="75">
        <v>90</v>
      </c>
      <c r="G241" s="75">
        <v>2</v>
      </c>
      <c r="H241" s="75">
        <v>1</v>
      </c>
      <c r="I241" s="75">
        <v>2</v>
      </c>
      <c r="J241" s="75">
        <v>1</v>
      </c>
      <c r="K241" s="75">
        <v>3</v>
      </c>
      <c r="L241" s="75">
        <v>0</v>
      </c>
      <c r="M241" s="75">
        <v>0</v>
      </c>
      <c r="N241" s="75">
        <v>0</v>
      </c>
    </row>
    <row r="242" spans="1:14">
      <c r="A242" s="75" t="s">
        <v>760</v>
      </c>
      <c r="B242" s="75" t="s">
        <v>633</v>
      </c>
      <c r="C242" s="76">
        <v>38712</v>
      </c>
      <c r="D242" s="75" t="s">
        <v>606</v>
      </c>
      <c r="E242" s="77" t="s">
        <v>24</v>
      </c>
      <c r="F242" s="75">
        <v>90</v>
      </c>
      <c r="G242" s="75">
        <v>0</v>
      </c>
      <c r="H242" s="75">
        <v>0</v>
      </c>
      <c r="I242" s="75">
        <v>7</v>
      </c>
      <c r="J242" s="75">
        <v>5</v>
      </c>
      <c r="K242" s="75">
        <v>1</v>
      </c>
      <c r="L242" s="75">
        <v>1</v>
      </c>
      <c r="M242" s="75">
        <v>0</v>
      </c>
      <c r="N242" s="75">
        <v>0</v>
      </c>
    </row>
    <row r="243" spans="1:14">
      <c r="A243" s="75" t="s">
        <v>760</v>
      </c>
      <c r="B243" s="75" t="s">
        <v>153</v>
      </c>
      <c r="C243" s="76">
        <v>38704</v>
      </c>
      <c r="D243" s="75" t="s">
        <v>606</v>
      </c>
      <c r="E243" s="77" t="s">
        <v>135</v>
      </c>
      <c r="F243" s="75">
        <v>90</v>
      </c>
      <c r="G243" s="75">
        <v>0</v>
      </c>
      <c r="H243" s="75">
        <v>0</v>
      </c>
      <c r="I243" s="75">
        <v>3</v>
      </c>
      <c r="J243" s="75">
        <v>2</v>
      </c>
      <c r="K243" s="75">
        <v>3</v>
      </c>
      <c r="L243" s="75">
        <v>0</v>
      </c>
      <c r="M243" s="75">
        <v>1</v>
      </c>
      <c r="N243" s="75">
        <v>0</v>
      </c>
    </row>
    <row r="244" spans="1:14">
      <c r="A244" s="75" t="s">
        <v>760</v>
      </c>
      <c r="B244" s="75" t="s">
        <v>636</v>
      </c>
      <c r="C244" s="76">
        <v>38696</v>
      </c>
      <c r="D244" s="75" t="s">
        <v>606</v>
      </c>
      <c r="E244" s="77" t="s">
        <v>17</v>
      </c>
      <c r="F244" s="75">
        <v>90</v>
      </c>
      <c r="G244" s="75">
        <v>0</v>
      </c>
      <c r="H244" s="75">
        <v>0</v>
      </c>
      <c r="I244" s="75">
        <v>3</v>
      </c>
      <c r="J244" s="75">
        <v>1</v>
      </c>
      <c r="K244" s="75">
        <v>2</v>
      </c>
      <c r="L244" s="75">
        <v>2</v>
      </c>
      <c r="M244" s="75">
        <v>0</v>
      </c>
      <c r="N244" s="75">
        <v>0</v>
      </c>
    </row>
    <row r="245" spans="1:14">
      <c r="A245" s="75" t="s">
        <v>760</v>
      </c>
      <c r="B245" s="75" t="s">
        <v>298</v>
      </c>
      <c r="C245" s="76">
        <v>38693</v>
      </c>
      <c r="D245" s="75" t="s">
        <v>151</v>
      </c>
      <c r="E245" s="77" t="s">
        <v>33</v>
      </c>
      <c r="F245" s="75">
        <v>90</v>
      </c>
      <c r="G245" s="75">
        <v>0</v>
      </c>
      <c r="H245" s="75">
        <v>0</v>
      </c>
      <c r="I245" s="75">
        <v>5</v>
      </c>
      <c r="J245" s="75">
        <v>0</v>
      </c>
      <c r="K245" s="75">
        <v>1</v>
      </c>
      <c r="L245" s="75">
        <v>0</v>
      </c>
      <c r="M245" s="75">
        <v>0</v>
      </c>
      <c r="N245" s="75">
        <v>0</v>
      </c>
    </row>
    <row r="246" spans="1:14">
      <c r="A246" s="75" t="s">
        <v>760</v>
      </c>
      <c r="B246" s="75" t="s">
        <v>649</v>
      </c>
      <c r="C246" s="76">
        <v>38689</v>
      </c>
      <c r="D246" s="75" t="s">
        <v>606</v>
      </c>
      <c r="E246" s="77" t="s">
        <v>158</v>
      </c>
      <c r="F246" s="75">
        <v>90</v>
      </c>
      <c r="G246" s="75">
        <v>0</v>
      </c>
      <c r="H246" s="75">
        <v>0</v>
      </c>
      <c r="I246" s="75">
        <v>3</v>
      </c>
      <c r="J246" s="75">
        <v>1</v>
      </c>
      <c r="K246" s="75">
        <v>1</v>
      </c>
      <c r="L246" s="75">
        <v>0</v>
      </c>
      <c r="M246" s="75">
        <v>0</v>
      </c>
      <c r="N246" s="75">
        <v>0</v>
      </c>
    </row>
    <row r="247" spans="1:14">
      <c r="A247" s="75" t="s">
        <v>760</v>
      </c>
      <c r="B247" s="75" t="s">
        <v>628</v>
      </c>
      <c r="C247" s="76">
        <v>38682</v>
      </c>
      <c r="D247" s="75" t="s">
        <v>606</v>
      </c>
      <c r="E247" s="77" t="s">
        <v>59</v>
      </c>
      <c r="F247" s="75">
        <v>90</v>
      </c>
      <c r="G247" s="75">
        <v>1</v>
      </c>
      <c r="H247" s="75">
        <v>0</v>
      </c>
      <c r="I247" s="75">
        <v>4</v>
      </c>
      <c r="J247" s="75">
        <v>3</v>
      </c>
      <c r="K247" s="75">
        <v>1</v>
      </c>
      <c r="L247" s="75">
        <v>4</v>
      </c>
      <c r="M247" s="75">
        <v>0</v>
      </c>
      <c r="N247" s="75">
        <v>0</v>
      </c>
    </row>
    <row r="248" spans="1:14">
      <c r="A248" s="75" t="s">
        <v>760</v>
      </c>
      <c r="B248" s="75" t="s">
        <v>781</v>
      </c>
      <c r="C248" s="76">
        <v>38678</v>
      </c>
      <c r="D248" s="75" t="s">
        <v>151</v>
      </c>
      <c r="E248" s="77" t="s">
        <v>24</v>
      </c>
      <c r="F248" s="75">
        <v>70</v>
      </c>
      <c r="G248" s="75">
        <v>0</v>
      </c>
      <c r="H248" s="75">
        <v>0</v>
      </c>
      <c r="I248" s="75">
        <v>5</v>
      </c>
      <c r="J248" s="75">
        <v>1</v>
      </c>
      <c r="K248" s="75">
        <v>1</v>
      </c>
      <c r="L248" s="75">
        <v>0</v>
      </c>
      <c r="M248" s="75">
        <v>0</v>
      </c>
      <c r="N248" s="75">
        <v>0</v>
      </c>
    </row>
    <row r="249" spans="1:14">
      <c r="A249" s="75" t="s">
        <v>760</v>
      </c>
      <c r="B249" s="75" t="s">
        <v>659</v>
      </c>
      <c r="C249" s="76">
        <v>38675</v>
      </c>
      <c r="D249" s="75" t="s">
        <v>606</v>
      </c>
      <c r="E249" s="77" t="s">
        <v>79</v>
      </c>
      <c r="F249" s="75">
        <v>90</v>
      </c>
      <c r="G249" s="75">
        <v>2</v>
      </c>
      <c r="H249" s="75">
        <v>0</v>
      </c>
      <c r="I249" s="75">
        <v>5</v>
      </c>
      <c r="J249" s="75">
        <v>4</v>
      </c>
      <c r="K249" s="75">
        <v>0</v>
      </c>
      <c r="L249" s="75">
        <v>3</v>
      </c>
      <c r="M249" s="75">
        <v>0</v>
      </c>
      <c r="N249" s="75">
        <v>0</v>
      </c>
    </row>
    <row r="250" spans="1:14">
      <c r="A250" s="75" t="s">
        <v>756</v>
      </c>
      <c r="B250" s="75" t="s">
        <v>478</v>
      </c>
      <c r="C250" s="76">
        <v>38668</v>
      </c>
      <c r="D250" s="75" t="s">
        <v>78</v>
      </c>
      <c r="E250" s="77" t="s">
        <v>33</v>
      </c>
      <c r="F250" s="75">
        <v>46</v>
      </c>
      <c r="G250" s="75">
        <v>0</v>
      </c>
      <c r="H250" s="75">
        <v>0</v>
      </c>
      <c r="I250" s="75">
        <v>0</v>
      </c>
      <c r="J250" s="75">
        <v>0</v>
      </c>
      <c r="K250" s="75">
        <v>0</v>
      </c>
      <c r="L250" s="75">
        <v>0</v>
      </c>
      <c r="M250" s="75">
        <v>1</v>
      </c>
      <c r="N250" s="75">
        <v>0</v>
      </c>
    </row>
    <row r="251" spans="1:14">
      <c r="A251" s="75" t="s">
        <v>756</v>
      </c>
      <c r="B251" s="75" t="s">
        <v>782</v>
      </c>
      <c r="C251" s="76">
        <v>38665</v>
      </c>
      <c r="D251" s="75" t="s">
        <v>78</v>
      </c>
      <c r="E251" s="77" t="s">
        <v>115</v>
      </c>
      <c r="F251" s="75">
        <v>90</v>
      </c>
      <c r="G251" s="75">
        <v>1</v>
      </c>
      <c r="H251" s="75">
        <v>0</v>
      </c>
      <c r="I251" s="75">
        <v>0</v>
      </c>
      <c r="J251" s="75">
        <v>0</v>
      </c>
      <c r="K251" s="75">
        <v>0</v>
      </c>
      <c r="L251" s="75">
        <v>0</v>
      </c>
      <c r="M251" s="75">
        <v>0</v>
      </c>
      <c r="N251" s="75">
        <v>0</v>
      </c>
    </row>
    <row r="252" spans="1:14">
      <c r="A252" s="75" t="s">
        <v>760</v>
      </c>
      <c r="B252" s="75" t="s">
        <v>657</v>
      </c>
      <c r="C252" s="76">
        <v>38661</v>
      </c>
      <c r="D252" s="75" t="s">
        <v>606</v>
      </c>
      <c r="E252" s="77" t="s">
        <v>26</v>
      </c>
      <c r="F252" s="75">
        <v>90</v>
      </c>
      <c r="G252" s="75">
        <v>2</v>
      </c>
      <c r="H252" s="75">
        <v>0</v>
      </c>
      <c r="I252" s="75">
        <v>4</v>
      </c>
      <c r="J252" s="75">
        <v>4</v>
      </c>
      <c r="K252" s="75">
        <v>1</v>
      </c>
      <c r="L252" s="75">
        <v>1</v>
      </c>
      <c r="M252" s="75">
        <v>0</v>
      </c>
      <c r="N252" s="75">
        <v>0</v>
      </c>
    </row>
    <row r="253" spans="1:14">
      <c r="A253" s="75" t="s">
        <v>760</v>
      </c>
      <c r="B253" s="75" t="s">
        <v>646</v>
      </c>
      <c r="C253" s="76">
        <v>38658</v>
      </c>
      <c r="D253" s="75" t="s">
        <v>151</v>
      </c>
      <c r="E253" s="77" t="s">
        <v>59</v>
      </c>
      <c r="F253" s="75">
        <v>65</v>
      </c>
      <c r="G253" s="75">
        <v>1</v>
      </c>
      <c r="H253" s="75">
        <v>0</v>
      </c>
      <c r="I253" s="75">
        <v>1</v>
      </c>
      <c r="J253" s="75">
        <v>0</v>
      </c>
      <c r="K253" s="75">
        <v>1</v>
      </c>
      <c r="L253" s="75">
        <v>0</v>
      </c>
      <c r="M253" s="75">
        <v>0</v>
      </c>
      <c r="N253" s="75">
        <v>0</v>
      </c>
    </row>
    <row r="254" spans="1:14">
      <c r="A254" s="75" t="s">
        <v>760</v>
      </c>
      <c r="B254" s="75" t="s">
        <v>616</v>
      </c>
      <c r="C254" s="76">
        <v>38647</v>
      </c>
      <c r="D254" s="75" t="s">
        <v>606</v>
      </c>
      <c r="E254" s="77" t="s">
        <v>31</v>
      </c>
      <c r="F254" s="75">
        <v>90</v>
      </c>
      <c r="G254" s="75">
        <v>0</v>
      </c>
      <c r="H254" s="75">
        <v>0</v>
      </c>
      <c r="I254" s="75">
        <v>0</v>
      </c>
      <c r="J254" s="75">
        <v>0</v>
      </c>
      <c r="K254" s="75">
        <v>2</v>
      </c>
      <c r="L254" s="75">
        <v>2</v>
      </c>
      <c r="M254" s="75">
        <v>0</v>
      </c>
      <c r="N254" s="75">
        <v>0</v>
      </c>
    </row>
    <row r="255" spans="1:14">
      <c r="A255" s="75" t="s">
        <v>760</v>
      </c>
      <c r="B255" s="75" t="s">
        <v>647</v>
      </c>
      <c r="C255" s="76">
        <v>38643</v>
      </c>
      <c r="D255" s="75" t="s">
        <v>151</v>
      </c>
      <c r="E255" s="77" t="s">
        <v>82</v>
      </c>
      <c r="F255" s="75">
        <f>90- 14</f>
        <v>76</v>
      </c>
      <c r="G255" s="75">
        <v>2</v>
      </c>
      <c r="H255" s="75">
        <v>0</v>
      </c>
      <c r="I255" s="75">
        <v>3</v>
      </c>
      <c r="J255" s="75">
        <v>0</v>
      </c>
      <c r="K255" s="75">
        <v>1</v>
      </c>
      <c r="L255" s="75">
        <v>0</v>
      </c>
      <c r="M255" s="75">
        <v>0</v>
      </c>
      <c r="N255" s="75">
        <v>0</v>
      </c>
    </row>
    <row r="256" spans="1:14">
      <c r="A256" s="75" t="s">
        <v>760</v>
      </c>
      <c r="B256" s="75" t="s">
        <v>613</v>
      </c>
      <c r="C256" s="76">
        <v>38588</v>
      </c>
      <c r="D256" s="75" t="s">
        <v>606</v>
      </c>
      <c r="E256" s="77" t="s">
        <v>103</v>
      </c>
      <c r="F256" s="75">
        <v>90</v>
      </c>
      <c r="G256" s="75">
        <v>2</v>
      </c>
      <c r="H256" s="75">
        <v>0</v>
      </c>
      <c r="I256" s="75">
        <v>5</v>
      </c>
      <c r="J256" s="75">
        <v>3</v>
      </c>
      <c r="K256" s="75">
        <v>0</v>
      </c>
      <c r="L256" s="75">
        <v>1</v>
      </c>
      <c r="M256" s="75">
        <v>0</v>
      </c>
      <c r="N256" s="75">
        <v>0</v>
      </c>
    </row>
    <row r="257" spans="1:14">
      <c r="A257" s="75" t="s">
        <v>760</v>
      </c>
      <c r="B257" s="75" t="s">
        <v>150</v>
      </c>
      <c r="C257" s="76">
        <v>38585</v>
      </c>
      <c r="D257" s="75" t="s">
        <v>606</v>
      </c>
      <c r="E257" s="77" t="s">
        <v>17</v>
      </c>
      <c r="F257" s="75">
        <v>90</v>
      </c>
      <c r="G257" s="75">
        <v>0</v>
      </c>
      <c r="H257" s="75">
        <v>0</v>
      </c>
      <c r="I257" s="75">
        <v>4</v>
      </c>
      <c r="J257" s="75">
        <v>2</v>
      </c>
      <c r="K257" s="75">
        <v>2</v>
      </c>
      <c r="L257" s="75">
        <v>0</v>
      </c>
      <c r="M257" s="75">
        <v>0</v>
      </c>
      <c r="N257" s="75">
        <v>0</v>
      </c>
    </row>
    <row r="258" spans="1:14">
      <c r="A258" s="75" t="s">
        <v>756</v>
      </c>
      <c r="B258" s="75" t="s">
        <v>783</v>
      </c>
      <c r="C258" s="76">
        <v>38581</v>
      </c>
      <c r="D258" s="75" t="s">
        <v>78</v>
      </c>
      <c r="E258" s="77" t="s">
        <v>59</v>
      </c>
      <c r="F258" s="75">
        <v>71</v>
      </c>
      <c r="G258" s="75">
        <v>1</v>
      </c>
      <c r="H258" s="75">
        <v>0</v>
      </c>
      <c r="I258" s="75">
        <v>0</v>
      </c>
      <c r="J258" s="75">
        <v>0</v>
      </c>
      <c r="K258" s="75">
        <v>0</v>
      </c>
      <c r="L258" s="75">
        <v>0</v>
      </c>
      <c r="M258" s="75">
        <v>0</v>
      </c>
      <c r="N258" s="75">
        <v>0</v>
      </c>
    </row>
    <row r="259" spans="1:14">
      <c r="A259" s="75" t="s">
        <v>760</v>
      </c>
      <c r="B259" s="75" t="s">
        <v>639</v>
      </c>
      <c r="C259" s="76">
        <v>38578</v>
      </c>
      <c r="D259" s="75" t="s">
        <v>606</v>
      </c>
      <c r="E259" s="77" t="s">
        <v>19</v>
      </c>
      <c r="F259" s="75">
        <v>90</v>
      </c>
      <c r="G259" s="75">
        <v>1</v>
      </c>
      <c r="H259" s="75">
        <v>0</v>
      </c>
      <c r="I259" s="75">
        <v>3</v>
      </c>
      <c r="J259" s="75">
        <v>1</v>
      </c>
      <c r="K259" s="75">
        <v>1</v>
      </c>
      <c r="L259" s="75">
        <v>3</v>
      </c>
      <c r="M259" s="75">
        <v>0</v>
      </c>
      <c r="N259" s="75">
        <v>0</v>
      </c>
    </row>
    <row r="260" spans="1:14">
      <c r="A260" s="75" t="s">
        <v>760</v>
      </c>
      <c r="B260" s="75" t="s">
        <v>150</v>
      </c>
      <c r="C260" s="76">
        <v>38571</v>
      </c>
      <c r="D260" s="75" t="s">
        <v>764</v>
      </c>
      <c r="E260" s="77" t="s">
        <v>85</v>
      </c>
      <c r="F260" s="75">
        <v>90</v>
      </c>
      <c r="G260" s="75">
        <v>0</v>
      </c>
      <c r="H260" s="75">
        <v>0</v>
      </c>
      <c r="I260" s="75">
        <v>3</v>
      </c>
      <c r="J260" s="75">
        <v>3</v>
      </c>
      <c r="K260" s="75">
        <v>0</v>
      </c>
      <c r="L260" s="75">
        <v>2</v>
      </c>
      <c r="M260" s="75">
        <v>0</v>
      </c>
      <c r="N260" s="75">
        <v>0</v>
      </c>
    </row>
    <row r="261" spans="1:14">
      <c r="A261" s="75" t="s">
        <v>756</v>
      </c>
      <c r="B261" s="75" t="s">
        <v>688</v>
      </c>
      <c r="C261" s="76">
        <v>38392</v>
      </c>
      <c r="D261" s="75" t="s">
        <v>78</v>
      </c>
      <c r="E261" s="77" t="s">
        <v>22</v>
      </c>
      <c r="F261" s="75">
        <v>90</v>
      </c>
      <c r="G261" s="75">
        <v>0</v>
      </c>
      <c r="H261" s="75">
        <v>0</v>
      </c>
      <c r="I261" s="75">
        <v>0</v>
      </c>
      <c r="J261" s="75">
        <v>0</v>
      </c>
      <c r="K261" s="75">
        <v>0</v>
      </c>
      <c r="L261" s="75">
        <v>0</v>
      </c>
      <c r="M261" s="75">
        <v>0</v>
      </c>
      <c r="N261" s="75">
        <v>0</v>
      </c>
    </row>
    <row r="262" spans="1:14">
      <c r="A262" s="75" t="s">
        <v>760</v>
      </c>
      <c r="B262" s="75" t="s">
        <v>774</v>
      </c>
      <c r="C262" s="76">
        <v>39148</v>
      </c>
      <c r="D262" s="75" t="s">
        <v>151</v>
      </c>
      <c r="E262" s="77" t="s">
        <v>389</v>
      </c>
      <c r="F262" s="75">
        <f>90- 65</f>
        <v>25</v>
      </c>
      <c r="G262" s="75">
        <v>0</v>
      </c>
      <c r="H262" s="75">
        <v>0</v>
      </c>
      <c r="I262" s="75">
        <v>2</v>
      </c>
      <c r="J262" s="75">
        <v>1</v>
      </c>
      <c r="K262" s="75">
        <v>0</v>
      </c>
      <c r="L262" s="75">
        <v>0</v>
      </c>
      <c r="M262" s="75">
        <v>0</v>
      </c>
      <c r="N262" s="75">
        <v>0</v>
      </c>
    </row>
    <row r="263" spans="1:14">
      <c r="A263" s="75" t="s">
        <v>760</v>
      </c>
      <c r="B263" s="75" t="s">
        <v>774</v>
      </c>
      <c r="C263" s="76">
        <v>39148</v>
      </c>
      <c r="D263" s="75" t="s">
        <v>151</v>
      </c>
      <c r="E263" s="77" t="s">
        <v>389</v>
      </c>
      <c r="F263" s="75">
        <f>90- 65</f>
        <v>25</v>
      </c>
      <c r="G263" s="75">
        <v>0</v>
      </c>
      <c r="H263" s="75">
        <v>0</v>
      </c>
      <c r="I263" s="75">
        <v>2</v>
      </c>
      <c r="J263" s="75">
        <v>1</v>
      </c>
      <c r="K263" s="75">
        <v>0</v>
      </c>
      <c r="L263" s="75">
        <v>0</v>
      </c>
      <c r="M263" s="75">
        <v>0</v>
      </c>
      <c r="N263" s="75">
        <v>0</v>
      </c>
    </row>
    <row r="264" spans="1:14">
      <c r="A264" s="75" t="s">
        <v>760</v>
      </c>
      <c r="B264" s="75" t="s">
        <v>773</v>
      </c>
      <c r="C264" s="76">
        <v>39133</v>
      </c>
      <c r="D264" s="75" t="s">
        <v>151</v>
      </c>
      <c r="E264" s="77" t="s">
        <v>17</v>
      </c>
      <c r="F264" s="75">
        <v>90</v>
      </c>
      <c r="G264" s="75">
        <v>0</v>
      </c>
      <c r="H264" s="75">
        <v>0</v>
      </c>
      <c r="I264" s="75">
        <v>5</v>
      </c>
      <c r="J264" s="75">
        <v>2</v>
      </c>
      <c r="K264" s="75">
        <v>0</v>
      </c>
      <c r="L264" s="75">
        <v>0</v>
      </c>
      <c r="M264" s="75">
        <v>0</v>
      </c>
      <c r="N264" s="75">
        <v>0</v>
      </c>
    </row>
    <row r="265" spans="1:14">
      <c r="A265" s="75" t="s">
        <v>760</v>
      </c>
      <c r="B265" s="75" t="s">
        <v>628</v>
      </c>
      <c r="C265" s="76">
        <v>39130</v>
      </c>
      <c r="D265" s="75" t="s">
        <v>604</v>
      </c>
      <c r="E265" s="77" t="s">
        <v>33</v>
      </c>
      <c r="F265" s="75">
        <v>90</v>
      </c>
      <c r="G265" s="75">
        <v>0</v>
      </c>
      <c r="H265" s="75">
        <v>0</v>
      </c>
      <c r="I265" s="75">
        <v>6</v>
      </c>
      <c r="J265" s="75">
        <v>3</v>
      </c>
      <c r="K265" s="75">
        <v>0</v>
      </c>
      <c r="L265" s="75">
        <v>4</v>
      </c>
      <c r="M265" s="75">
        <v>0</v>
      </c>
      <c r="N265" s="75">
        <v>0</v>
      </c>
    </row>
    <row r="266" spans="1:14">
      <c r="A266" s="75" t="s">
        <v>760</v>
      </c>
      <c r="B266" s="75" t="s">
        <v>660</v>
      </c>
      <c r="C266" s="76">
        <v>39124</v>
      </c>
      <c r="D266" s="75" t="s">
        <v>606</v>
      </c>
      <c r="E266" s="77" t="s">
        <v>63</v>
      </c>
      <c r="F266" s="75">
        <v>90</v>
      </c>
      <c r="G266" s="75">
        <v>0</v>
      </c>
      <c r="H266" s="75">
        <v>0</v>
      </c>
      <c r="I266" s="75">
        <v>5</v>
      </c>
      <c r="J266" s="75">
        <v>1</v>
      </c>
      <c r="K266" s="75">
        <v>1</v>
      </c>
      <c r="L266" s="75">
        <v>3</v>
      </c>
      <c r="M266" s="75">
        <v>1</v>
      </c>
      <c r="N266" s="75">
        <v>0</v>
      </c>
    </row>
    <row r="267" spans="1:14">
      <c r="A267" s="75" t="s">
        <v>760</v>
      </c>
      <c r="B267" s="75" t="s">
        <v>644</v>
      </c>
      <c r="C267" s="76">
        <v>39116</v>
      </c>
      <c r="D267" s="75" t="s">
        <v>606</v>
      </c>
      <c r="E267" s="77" t="s">
        <v>22</v>
      </c>
      <c r="F267" s="75">
        <v>90</v>
      </c>
      <c r="G267" s="75">
        <v>1</v>
      </c>
      <c r="H267" s="75">
        <v>0</v>
      </c>
      <c r="I267" s="75">
        <v>3</v>
      </c>
      <c r="J267" s="75">
        <v>3</v>
      </c>
      <c r="K267" s="75">
        <v>1</v>
      </c>
      <c r="L267" s="75">
        <v>1</v>
      </c>
      <c r="M267" s="75">
        <v>0</v>
      </c>
      <c r="N267" s="75">
        <v>0</v>
      </c>
    </row>
    <row r="268" spans="1:14">
      <c r="A268" s="75" t="s">
        <v>760</v>
      </c>
      <c r="B268" s="75" t="s">
        <v>637</v>
      </c>
      <c r="C268" s="76">
        <v>39110</v>
      </c>
      <c r="D268" s="75" t="s">
        <v>604</v>
      </c>
      <c r="E268" s="77" t="s">
        <v>22</v>
      </c>
      <c r="F268" s="75">
        <v>90</v>
      </c>
      <c r="G268" s="75">
        <v>0</v>
      </c>
      <c r="H268" s="75">
        <v>0</v>
      </c>
      <c r="I268" s="75">
        <v>6</v>
      </c>
      <c r="J268" s="75">
        <v>4</v>
      </c>
      <c r="K268" s="75">
        <v>1</v>
      </c>
      <c r="L268" s="75">
        <v>0</v>
      </c>
      <c r="M268" s="75">
        <v>0</v>
      </c>
      <c r="N268" s="75">
        <v>0</v>
      </c>
    </row>
    <row r="269" spans="1:14">
      <c r="A269" s="75" t="s">
        <v>760</v>
      </c>
      <c r="B269" s="75" t="s">
        <v>284</v>
      </c>
      <c r="C269" s="76">
        <v>39103</v>
      </c>
      <c r="D269" s="75" t="s">
        <v>606</v>
      </c>
      <c r="E269" s="77" t="s">
        <v>63</v>
      </c>
      <c r="F269" s="75">
        <v>90</v>
      </c>
      <c r="G269" s="75">
        <v>1</v>
      </c>
      <c r="H269" s="75">
        <v>0</v>
      </c>
      <c r="I269" s="75">
        <v>6</v>
      </c>
      <c r="J269" s="75">
        <v>5</v>
      </c>
      <c r="K269" s="75">
        <v>2</v>
      </c>
      <c r="L269" s="75">
        <v>0</v>
      </c>
      <c r="M269" s="75">
        <v>0</v>
      </c>
      <c r="N269" s="75">
        <v>0</v>
      </c>
    </row>
    <row r="270" spans="1:14">
      <c r="A270" s="75" t="s">
        <v>760</v>
      </c>
      <c r="B270" s="75" t="s">
        <v>650</v>
      </c>
      <c r="C270" s="76">
        <v>39095</v>
      </c>
      <c r="D270" s="75" t="s">
        <v>606</v>
      </c>
      <c r="E270" s="77" t="s">
        <v>82</v>
      </c>
      <c r="F270" s="75">
        <v>79</v>
      </c>
      <c r="G270" s="75">
        <v>1</v>
      </c>
      <c r="H270" s="75">
        <v>1</v>
      </c>
      <c r="I270" s="75">
        <v>4</v>
      </c>
      <c r="J270" s="75">
        <v>1</v>
      </c>
      <c r="K270" s="75">
        <v>1</v>
      </c>
      <c r="L270" s="75">
        <v>1</v>
      </c>
      <c r="M270" s="75">
        <v>0</v>
      </c>
      <c r="N270" s="75">
        <v>0</v>
      </c>
    </row>
    <row r="271" spans="1:14">
      <c r="A271" s="75" t="s">
        <v>760</v>
      </c>
      <c r="B271" s="75" t="s">
        <v>196</v>
      </c>
      <c r="C271" s="76">
        <v>39088</v>
      </c>
      <c r="D271" s="75" t="s">
        <v>604</v>
      </c>
      <c r="E271" s="77" t="s">
        <v>107</v>
      </c>
      <c r="F271" s="75">
        <v>87</v>
      </c>
      <c r="G271" s="75">
        <v>1</v>
      </c>
      <c r="H271" s="75">
        <v>1</v>
      </c>
      <c r="I271" s="75">
        <v>1</v>
      </c>
      <c r="J271" s="75">
        <v>1</v>
      </c>
      <c r="K271" s="75">
        <v>1</v>
      </c>
      <c r="L271" s="75">
        <v>1</v>
      </c>
      <c r="M271" s="75">
        <v>0</v>
      </c>
      <c r="N271" s="75">
        <v>0</v>
      </c>
    </row>
    <row r="272" spans="1:14">
      <c r="A272" s="75" t="s">
        <v>760</v>
      </c>
      <c r="B272" s="75" t="s">
        <v>607</v>
      </c>
      <c r="C272" s="76">
        <v>39084</v>
      </c>
      <c r="D272" s="75" t="s">
        <v>606</v>
      </c>
      <c r="E272" s="77" t="s">
        <v>51</v>
      </c>
      <c r="F272" s="75">
        <v>90</v>
      </c>
      <c r="G272" s="75">
        <v>1</v>
      </c>
      <c r="H272" s="75">
        <v>2</v>
      </c>
      <c r="I272" s="75">
        <v>5</v>
      </c>
      <c r="J272" s="75">
        <v>3</v>
      </c>
      <c r="K272" s="75">
        <v>0</v>
      </c>
      <c r="L272" s="75">
        <v>3</v>
      </c>
      <c r="M272" s="75">
        <v>0</v>
      </c>
      <c r="N272" s="75">
        <v>0</v>
      </c>
    </row>
    <row r="273" spans="1:14">
      <c r="A273" s="75" t="s">
        <v>760</v>
      </c>
      <c r="B273" s="75" t="s">
        <v>614</v>
      </c>
      <c r="C273" s="76">
        <v>39050</v>
      </c>
      <c r="D273" s="75" t="s">
        <v>606</v>
      </c>
      <c r="E273" s="77" t="s">
        <v>85</v>
      </c>
      <c r="F273" s="75">
        <v>90</v>
      </c>
      <c r="G273" s="75">
        <v>0</v>
      </c>
      <c r="H273" s="75">
        <v>0</v>
      </c>
      <c r="I273" s="75">
        <v>3</v>
      </c>
      <c r="J273" s="75">
        <v>0</v>
      </c>
      <c r="K273" s="75">
        <v>1</v>
      </c>
      <c r="L273" s="75">
        <v>0</v>
      </c>
      <c r="M273" s="75">
        <v>0</v>
      </c>
      <c r="N273" s="75">
        <v>0</v>
      </c>
    </row>
    <row r="274" spans="1:14">
      <c r="A274" s="75" t="s">
        <v>760</v>
      </c>
      <c r="B274" s="75" t="s">
        <v>558</v>
      </c>
      <c r="C274" s="76">
        <v>39042</v>
      </c>
      <c r="D274" s="75" t="s">
        <v>151</v>
      </c>
      <c r="E274" s="77" t="s">
        <v>26</v>
      </c>
      <c r="F274" s="75">
        <v>90</v>
      </c>
      <c r="G274" s="75">
        <v>0</v>
      </c>
      <c r="H274" s="75">
        <v>0</v>
      </c>
      <c r="I274" s="75">
        <v>2</v>
      </c>
      <c r="J274" s="75">
        <v>1</v>
      </c>
      <c r="K274" s="75">
        <v>1</v>
      </c>
      <c r="L274" s="75">
        <v>0</v>
      </c>
      <c r="M274" s="75">
        <v>1</v>
      </c>
      <c r="N274" s="75">
        <v>0</v>
      </c>
    </row>
    <row r="275" spans="1:14">
      <c r="A275" s="75" t="s">
        <v>760</v>
      </c>
      <c r="B275" s="75" t="s">
        <v>639</v>
      </c>
      <c r="C275" s="76">
        <v>39039</v>
      </c>
      <c r="D275" s="75" t="s">
        <v>606</v>
      </c>
      <c r="E275" s="77" t="s">
        <v>22</v>
      </c>
      <c r="F275" s="75">
        <f>90- 45</f>
        <v>45</v>
      </c>
      <c r="G275" s="75">
        <v>1</v>
      </c>
      <c r="H275" s="75">
        <v>0</v>
      </c>
      <c r="I275" s="75">
        <v>6</v>
      </c>
      <c r="J275" s="75">
        <v>3</v>
      </c>
      <c r="K275" s="75">
        <v>1</v>
      </c>
      <c r="L275" s="75">
        <v>1</v>
      </c>
      <c r="M275" s="75">
        <v>0</v>
      </c>
      <c r="N275" s="75">
        <v>0</v>
      </c>
    </row>
    <row r="276" spans="1:14">
      <c r="A276" s="75" t="s">
        <v>756</v>
      </c>
      <c r="B276" s="75" t="s">
        <v>187</v>
      </c>
      <c r="C276" s="76">
        <v>39036</v>
      </c>
      <c r="D276" s="75" t="s">
        <v>78</v>
      </c>
      <c r="E276" s="77" t="s">
        <v>31</v>
      </c>
      <c r="F276" s="75">
        <v>90</v>
      </c>
      <c r="G276" s="75">
        <v>1</v>
      </c>
      <c r="H276" s="75">
        <v>0</v>
      </c>
      <c r="I276" s="75">
        <v>0</v>
      </c>
      <c r="J276" s="75">
        <v>0</v>
      </c>
      <c r="K276" s="75">
        <v>0</v>
      </c>
      <c r="L276" s="75">
        <v>0</v>
      </c>
      <c r="M276" s="75">
        <v>0</v>
      </c>
      <c r="N276" s="75">
        <v>0</v>
      </c>
    </row>
    <row r="277" spans="1:14">
      <c r="A277" s="75" t="s">
        <v>760</v>
      </c>
      <c r="B277" s="75" t="s">
        <v>199</v>
      </c>
      <c r="C277" s="76">
        <v>39033</v>
      </c>
      <c r="D277" s="75" t="s">
        <v>606</v>
      </c>
      <c r="E277" s="77" t="s">
        <v>59</v>
      </c>
      <c r="F277" s="75">
        <v>90</v>
      </c>
      <c r="G277" s="75">
        <v>0</v>
      </c>
      <c r="H277" s="75">
        <v>0</v>
      </c>
      <c r="I277" s="75">
        <v>1</v>
      </c>
      <c r="J277" s="75">
        <v>1</v>
      </c>
      <c r="K277" s="75">
        <v>2</v>
      </c>
      <c r="L277" s="75">
        <v>2</v>
      </c>
      <c r="M277" s="75">
        <v>0</v>
      </c>
      <c r="N277" s="75">
        <v>0</v>
      </c>
    </row>
    <row r="278" spans="1:14">
      <c r="A278" s="75" t="s">
        <v>760</v>
      </c>
      <c r="B278" s="75" t="s">
        <v>662</v>
      </c>
      <c r="C278" s="76">
        <v>39026</v>
      </c>
      <c r="D278" s="75" t="s">
        <v>606</v>
      </c>
      <c r="E278" s="77" t="s">
        <v>17</v>
      </c>
      <c r="F278" s="75">
        <v>90</v>
      </c>
      <c r="G278" s="75">
        <v>0</v>
      </c>
      <c r="H278" s="75">
        <v>0</v>
      </c>
      <c r="I278" s="75">
        <v>6</v>
      </c>
      <c r="J278" s="75">
        <v>4</v>
      </c>
      <c r="K278" s="75">
        <v>1</v>
      </c>
      <c r="L278" s="75">
        <v>1</v>
      </c>
      <c r="M278" s="75">
        <v>0</v>
      </c>
      <c r="N278" s="75">
        <v>0</v>
      </c>
    </row>
    <row r="279" spans="1:14">
      <c r="A279" s="75" t="s">
        <v>760</v>
      </c>
      <c r="B279" s="75" t="s">
        <v>728</v>
      </c>
      <c r="C279" s="76">
        <v>39022</v>
      </c>
      <c r="D279" s="75" t="s">
        <v>151</v>
      </c>
      <c r="E279" s="77" t="s">
        <v>33</v>
      </c>
      <c r="F279" s="75">
        <v>90</v>
      </c>
      <c r="G279" s="75">
        <v>0</v>
      </c>
      <c r="H279" s="75">
        <v>0</v>
      </c>
      <c r="I279" s="75">
        <v>8</v>
      </c>
      <c r="J279" s="75">
        <v>0</v>
      </c>
      <c r="K279" s="75">
        <v>2</v>
      </c>
      <c r="L279" s="75">
        <v>0</v>
      </c>
      <c r="M279" s="75">
        <v>1</v>
      </c>
      <c r="N279" s="75">
        <v>0</v>
      </c>
    </row>
    <row r="280" spans="1:14">
      <c r="A280" s="75" t="s">
        <v>760</v>
      </c>
      <c r="B280" s="75" t="s">
        <v>623</v>
      </c>
      <c r="C280" s="76">
        <v>39018</v>
      </c>
      <c r="D280" s="75" t="s">
        <v>606</v>
      </c>
      <c r="E280" s="77" t="s">
        <v>22</v>
      </c>
      <c r="F280" s="75">
        <v>90</v>
      </c>
      <c r="G280" s="75">
        <v>0</v>
      </c>
      <c r="H280" s="75">
        <v>0</v>
      </c>
      <c r="I280" s="75">
        <v>9</v>
      </c>
      <c r="J280" s="75">
        <v>4</v>
      </c>
      <c r="K280" s="75">
        <v>0</v>
      </c>
      <c r="L280" s="75">
        <v>1</v>
      </c>
      <c r="M280" s="75">
        <v>0</v>
      </c>
      <c r="N280" s="75">
        <v>0</v>
      </c>
    </row>
    <row r="281" spans="1:14">
      <c r="A281" s="75" t="s">
        <v>760</v>
      </c>
      <c r="B281" s="75" t="s">
        <v>668</v>
      </c>
      <c r="C281" s="76">
        <v>39012</v>
      </c>
      <c r="D281" s="75" t="s">
        <v>606</v>
      </c>
      <c r="E281" s="77" t="s">
        <v>95</v>
      </c>
      <c r="F281" s="75">
        <v>90</v>
      </c>
      <c r="G281" s="75">
        <v>2</v>
      </c>
      <c r="H281" s="75">
        <v>0</v>
      </c>
      <c r="I281" s="75">
        <v>5</v>
      </c>
      <c r="J281" s="75">
        <v>3</v>
      </c>
      <c r="K281" s="75">
        <v>0</v>
      </c>
      <c r="L281" s="75">
        <v>1</v>
      </c>
      <c r="M281" s="75">
        <v>0</v>
      </c>
      <c r="N281" s="75">
        <v>0</v>
      </c>
    </row>
    <row r="282" spans="1:14">
      <c r="A282" s="75" t="s">
        <v>760</v>
      </c>
      <c r="B282" s="75" t="s">
        <v>729</v>
      </c>
      <c r="C282" s="76">
        <v>39007</v>
      </c>
      <c r="D282" s="75" t="s">
        <v>151</v>
      </c>
      <c r="E282" s="77" t="s">
        <v>17</v>
      </c>
      <c r="F282" s="75">
        <v>90</v>
      </c>
      <c r="G282" s="75">
        <v>0</v>
      </c>
      <c r="H282" s="75">
        <v>0</v>
      </c>
      <c r="I282" s="75">
        <v>6</v>
      </c>
      <c r="J282" s="75">
        <v>0</v>
      </c>
      <c r="K282" s="75">
        <v>3</v>
      </c>
      <c r="L282" s="75">
        <v>0</v>
      </c>
      <c r="M282" s="75">
        <v>1</v>
      </c>
      <c r="N282" s="75">
        <v>0</v>
      </c>
    </row>
    <row r="283" spans="1:14">
      <c r="A283" s="75" t="s">
        <v>760</v>
      </c>
      <c r="B283" s="75" t="s">
        <v>670</v>
      </c>
      <c r="C283" s="76">
        <v>39004</v>
      </c>
      <c r="D283" s="75" t="s">
        <v>606</v>
      </c>
      <c r="E283" s="77" t="s">
        <v>59</v>
      </c>
      <c r="F283" s="75">
        <v>90</v>
      </c>
      <c r="G283" s="75">
        <v>1</v>
      </c>
      <c r="H283" s="75">
        <v>1</v>
      </c>
      <c r="I283" s="75">
        <v>2</v>
      </c>
      <c r="J283" s="75">
        <v>1</v>
      </c>
      <c r="K283" s="75">
        <v>0</v>
      </c>
      <c r="L283" s="75">
        <v>1</v>
      </c>
      <c r="M283" s="75">
        <v>0</v>
      </c>
      <c r="N283" s="75">
        <v>0</v>
      </c>
    </row>
    <row r="284" spans="1:14">
      <c r="A284" s="75" t="s">
        <v>760</v>
      </c>
      <c r="B284" s="75" t="s">
        <v>633</v>
      </c>
      <c r="C284" s="76">
        <v>38990</v>
      </c>
      <c r="D284" s="75" t="s">
        <v>606</v>
      </c>
      <c r="E284" s="77" t="s">
        <v>38</v>
      </c>
      <c r="F284" s="75">
        <v>90</v>
      </c>
      <c r="G284" s="75">
        <v>0</v>
      </c>
      <c r="H284" s="75">
        <v>0</v>
      </c>
      <c r="I284" s="75">
        <v>7</v>
      </c>
      <c r="J284" s="75">
        <v>3</v>
      </c>
      <c r="K284" s="75">
        <v>1</v>
      </c>
      <c r="L284" s="75">
        <v>0</v>
      </c>
      <c r="M284" s="75">
        <v>0</v>
      </c>
      <c r="N284" s="75">
        <v>0</v>
      </c>
    </row>
    <row r="285" spans="1:14">
      <c r="A285" s="75" t="s">
        <v>760</v>
      </c>
      <c r="B285" s="75" t="s">
        <v>612</v>
      </c>
      <c r="C285" s="76">
        <v>38986</v>
      </c>
      <c r="D285" s="75" t="s">
        <v>151</v>
      </c>
      <c r="E285" s="77" t="s">
        <v>19</v>
      </c>
      <c r="F285" s="75">
        <v>90</v>
      </c>
      <c r="G285" s="75">
        <v>1</v>
      </c>
      <c r="H285" s="75">
        <v>1</v>
      </c>
      <c r="I285" s="75">
        <v>0</v>
      </c>
      <c r="J285" s="75">
        <v>0</v>
      </c>
      <c r="K285" s="75">
        <v>0</v>
      </c>
      <c r="L285" s="75">
        <v>0</v>
      </c>
      <c r="M285" s="75">
        <v>0</v>
      </c>
      <c r="N285" s="75">
        <v>0</v>
      </c>
    </row>
    <row r="286" spans="1:14">
      <c r="A286" s="75" t="s">
        <v>760</v>
      </c>
      <c r="B286" s="75" t="s">
        <v>666</v>
      </c>
      <c r="C286" s="76">
        <v>38983</v>
      </c>
      <c r="D286" s="75" t="s">
        <v>606</v>
      </c>
      <c r="E286" s="77" t="s">
        <v>59</v>
      </c>
      <c r="F286" s="75">
        <v>90</v>
      </c>
      <c r="G286" s="75">
        <v>1</v>
      </c>
      <c r="H286" s="75">
        <v>1</v>
      </c>
      <c r="I286" s="75">
        <v>4</v>
      </c>
      <c r="J286" s="75">
        <v>4</v>
      </c>
      <c r="K286" s="75">
        <v>0</v>
      </c>
      <c r="L286" s="75">
        <v>0</v>
      </c>
      <c r="M286" s="75">
        <v>0</v>
      </c>
      <c r="N286" s="75">
        <v>0</v>
      </c>
    </row>
    <row r="287" spans="1:14">
      <c r="A287" s="75" t="s">
        <v>760</v>
      </c>
      <c r="B287" s="75" t="s">
        <v>617</v>
      </c>
      <c r="C287" s="76">
        <v>38969</v>
      </c>
      <c r="D287" s="75" t="s">
        <v>606</v>
      </c>
      <c r="E287" s="77" t="s">
        <v>22</v>
      </c>
      <c r="F287" s="75">
        <v>90</v>
      </c>
      <c r="G287" s="75">
        <v>1</v>
      </c>
      <c r="H287" s="75">
        <v>0</v>
      </c>
      <c r="I287" s="75">
        <v>9</v>
      </c>
      <c r="J287" s="75">
        <v>3</v>
      </c>
      <c r="K287" s="75">
        <v>0</v>
      </c>
      <c r="L287" s="75">
        <v>0</v>
      </c>
      <c r="M287" s="75">
        <v>0</v>
      </c>
      <c r="N287" s="75">
        <v>0</v>
      </c>
    </row>
    <row r="288" spans="1:14">
      <c r="A288" s="75" t="s">
        <v>760</v>
      </c>
      <c r="B288" s="75" t="s">
        <v>611</v>
      </c>
      <c r="C288" s="76">
        <v>38955</v>
      </c>
      <c r="D288" s="75" t="s">
        <v>606</v>
      </c>
      <c r="E288" s="77" t="s">
        <v>17</v>
      </c>
      <c r="F288" s="75">
        <v>90</v>
      </c>
      <c r="G288" s="75">
        <v>0</v>
      </c>
      <c r="H288" s="75">
        <v>0</v>
      </c>
      <c r="I288" s="75">
        <v>11</v>
      </c>
      <c r="J288" s="75">
        <v>4</v>
      </c>
      <c r="K288" s="75">
        <v>0</v>
      </c>
      <c r="L288" s="75">
        <v>4</v>
      </c>
      <c r="M288" s="75">
        <v>0</v>
      </c>
      <c r="N288" s="75">
        <v>0</v>
      </c>
    </row>
    <row r="289" spans="1:14">
      <c r="A289" s="75" t="s">
        <v>760</v>
      </c>
      <c r="B289" s="75" t="s">
        <v>731</v>
      </c>
      <c r="C289" s="76">
        <v>38952</v>
      </c>
      <c r="D289" s="75" t="s">
        <v>151</v>
      </c>
      <c r="E289" s="77" t="s">
        <v>63</v>
      </c>
      <c r="F289" s="75">
        <f>90- 64</f>
        <v>26</v>
      </c>
      <c r="G289" s="75">
        <v>0</v>
      </c>
      <c r="H289" s="75">
        <v>0</v>
      </c>
      <c r="I289" s="75">
        <v>2</v>
      </c>
      <c r="J289" s="75">
        <v>0</v>
      </c>
      <c r="K289" s="75">
        <v>1</v>
      </c>
      <c r="L289" s="75">
        <v>2</v>
      </c>
      <c r="M289" s="75">
        <v>0</v>
      </c>
      <c r="N289" s="75">
        <v>0</v>
      </c>
    </row>
    <row r="290" spans="1:14">
      <c r="A290" s="75" t="s">
        <v>760</v>
      </c>
      <c r="B290" s="75" t="s">
        <v>625</v>
      </c>
      <c r="C290" s="76">
        <v>38948</v>
      </c>
      <c r="D290" s="75" t="s">
        <v>606</v>
      </c>
      <c r="E290" s="77" t="s">
        <v>22</v>
      </c>
      <c r="F290" s="75">
        <v>90</v>
      </c>
      <c r="G290" s="75">
        <v>0</v>
      </c>
      <c r="H290" s="75">
        <v>0</v>
      </c>
      <c r="I290" s="75">
        <v>6</v>
      </c>
      <c r="J290" s="75">
        <v>1</v>
      </c>
      <c r="K290" s="75">
        <v>0</v>
      </c>
      <c r="L290" s="75">
        <v>1</v>
      </c>
      <c r="M290" s="75">
        <v>0</v>
      </c>
      <c r="N290" s="75">
        <v>0</v>
      </c>
    </row>
    <row r="291" spans="1:14">
      <c r="A291" s="75" t="s">
        <v>756</v>
      </c>
      <c r="B291" s="75" t="s">
        <v>386</v>
      </c>
      <c r="C291" s="76">
        <v>38945</v>
      </c>
      <c r="D291" s="75" t="s">
        <v>78</v>
      </c>
      <c r="E291" s="77" t="s">
        <v>38</v>
      </c>
      <c r="F291" s="75">
        <v>90</v>
      </c>
      <c r="G291" s="75">
        <v>0</v>
      </c>
      <c r="H291" s="75">
        <v>0</v>
      </c>
      <c r="I291" s="75">
        <v>0</v>
      </c>
      <c r="J291" s="75">
        <v>0</v>
      </c>
      <c r="K291" s="75">
        <v>0</v>
      </c>
      <c r="L291" s="75">
        <v>0</v>
      </c>
      <c r="M291" s="75">
        <v>0</v>
      </c>
      <c r="N291" s="75">
        <v>0</v>
      </c>
    </row>
    <row r="292" spans="1:14">
      <c r="A292" s="75" t="s">
        <v>756</v>
      </c>
      <c r="B292" s="75" t="s">
        <v>491</v>
      </c>
      <c r="C292" s="76">
        <v>38907</v>
      </c>
      <c r="D292" s="75" t="s">
        <v>89</v>
      </c>
      <c r="E292" s="77" t="s">
        <v>22</v>
      </c>
      <c r="F292" s="75">
        <v>106</v>
      </c>
      <c r="G292" s="75">
        <v>0</v>
      </c>
      <c r="H292" s="75">
        <v>0</v>
      </c>
      <c r="I292" s="75">
        <v>2</v>
      </c>
      <c r="J292" s="75">
        <v>2</v>
      </c>
      <c r="K292" s="75">
        <v>3</v>
      </c>
      <c r="L292" s="75">
        <v>0</v>
      </c>
      <c r="M292" s="75">
        <v>0</v>
      </c>
      <c r="N292" s="75">
        <v>0</v>
      </c>
    </row>
    <row r="293" spans="1:14">
      <c r="A293" s="75" t="s">
        <v>756</v>
      </c>
      <c r="B293" s="75" t="s">
        <v>96</v>
      </c>
      <c r="C293" s="76">
        <v>38903</v>
      </c>
      <c r="D293" s="75" t="s">
        <v>89</v>
      </c>
      <c r="E293" s="77" t="s">
        <v>24</v>
      </c>
      <c r="F293" s="75">
        <v>84</v>
      </c>
      <c r="G293" s="75">
        <v>0</v>
      </c>
      <c r="H293" s="75">
        <v>0</v>
      </c>
      <c r="I293" s="75">
        <v>2</v>
      </c>
      <c r="J293" s="75">
        <v>1</v>
      </c>
      <c r="K293" s="75">
        <v>3</v>
      </c>
      <c r="L293" s="75">
        <v>3</v>
      </c>
      <c r="M293" s="75">
        <v>0</v>
      </c>
      <c r="N293" s="75">
        <v>0</v>
      </c>
    </row>
    <row r="294" spans="1:14">
      <c r="A294" s="75" t="s">
        <v>756</v>
      </c>
      <c r="B294" s="75" t="s">
        <v>784</v>
      </c>
      <c r="C294" s="76">
        <v>38899</v>
      </c>
      <c r="D294" s="75" t="s">
        <v>89</v>
      </c>
      <c r="E294" s="77" t="s">
        <v>24</v>
      </c>
      <c r="F294" s="75">
        <v>84</v>
      </c>
      <c r="G294" s="75">
        <v>1</v>
      </c>
      <c r="H294" s="75">
        <v>0</v>
      </c>
      <c r="I294" s="75">
        <v>6</v>
      </c>
      <c r="J294" s="75">
        <v>3</v>
      </c>
      <c r="K294" s="75">
        <v>4</v>
      </c>
      <c r="L294" s="75">
        <v>2</v>
      </c>
      <c r="M294" s="75">
        <v>0</v>
      </c>
      <c r="N294" s="75">
        <v>0</v>
      </c>
    </row>
    <row r="295" spans="1:14">
      <c r="A295" s="75" t="s">
        <v>756</v>
      </c>
      <c r="B295" s="75" t="s">
        <v>655</v>
      </c>
      <c r="C295" s="76">
        <v>38895</v>
      </c>
      <c r="D295" s="75" t="s">
        <v>89</v>
      </c>
      <c r="E295" s="77" t="s">
        <v>107</v>
      </c>
      <c r="F295" s="75">
        <v>87</v>
      </c>
      <c r="G295" s="75">
        <v>0</v>
      </c>
      <c r="H295" s="75">
        <v>0</v>
      </c>
      <c r="I295" s="75">
        <v>1</v>
      </c>
      <c r="J295" s="75">
        <v>1</v>
      </c>
      <c r="K295" s="75">
        <v>3</v>
      </c>
      <c r="L295" s="75">
        <v>2</v>
      </c>
      <c r="M295" s="75">
        <v>0</v>
      </c>
      <c r="N295" s="75">
        <v>0</v>
      </c>
    </row>
    <row r="296" spans="1:14">
      <c r="A296" s="75" t="s">
        <v>756</v>
      </c>
      <c r="B296" s="75" t="s">
        <v>785</v>
      </c>
      <c r="C296" s="76">
        <v>38891</v>
      </c>
      <c r="D296" s="75" t="s">
        <v>89</v>
      </c>
      <c r="E296" s="77" t="s">
        <v>82</v>
      </c>
      <c r="F296" s="75">
        <v>90</v>
      </c>
      <c r="G296" s="75">
        <v>1</v>
      </c>
      <c r="H296" s="75">
        <v>0</v>
      </c>
      <c r="I296" s="75">
        <v>3</v>
      </c>
      <c r="J296" s="75">
        <v>2</v>
      </c>
      <c r="K296" s="75">
        <v>1</v>
      </c>
      <c r="L296" s="75">
        <v>0</v>
      </c>
      <c r="M296" s="75">
        <v>0</v>
      </c>
      <c r="N296" s="75">
        <v>0</v>
      </c>
    </row>
    <row r="297" spans="1:14">
      <c r="A297" s="75" t="s">
        <v>756</v>
      </c>
      <c r="B297" s="75" t="s">
        <v>786</v>
      </c>
      <c r="C297" s="76">
        <v>38886</v>
      </c>
      <c r="D297" s="75" t="s">
        <v>89</v>
      </c>
      <c r="E297" s="77" t="s">
        <v>22</v>
      </c>
      <c r="F297" s="75">
        <v>90</v>
      </c>
      <c r="G297" s="75">
        <v>1</v>
      </c>
      <c r="H297" s="75">
        <v>0</v>
      </c>
      <c r="I297" s="75">
        <v>5</v>
      </c>
      <c r="J297" s="75">
        <v>3</v>
      </c>
      <c r="K297" s="75">
        <v>5</v>
      </c>
      <c r="L297" s="75">
        <v>2</v>
      </c>
      <c r="M297" s="75">
        <v>0</v>
      </c>
      <c r="N297" s="75">
        <v>0</v>
      </c>
    </row>
    <row r="298" spans="1:14">
      <c r="A298" s="75" t="s">
        <v>756</v>
      </c>
      <c r="B298" s="75" t="s">
        <v>787</v>
      </c>
      <c r="C298" s="76">
        <v>38881</v>
      </c>
      <c r="D298" s="75" t="s">
        <v>89</v>
      </c>
      <c r="E298" s="77" t="s">
        <v>33</v>
      </c>
      <c r="F298" s="75">
        <v>90</v>
      </c>
      <c r="G298" s="75">
        <v>0</v>
      </c>
      <c r="H298" s="75">
        <v>0</v>
      </c>
      <c r="I298" s="75">
        <v>5</v>
      </c>
      <c r="J298" s="75">
        <v>4</v>
      </c>
      <c r="K298" s="75">
        <v>2</v>
      </c>
      <c r="L298" s="75">
        <v>0</v>
      </c>
      <c r="M298" s="75">
        <v>0</v>
      </c>
      <c r="N298" s="75">
        <v>0</v>
      </c>
    </row>
    <row r="299" spans="1:14">
      <c r="A299" s="75" t="s">
        <v>756</v>
      </c>
      <c r="B299" s="75" t="s">
        <v>92</v>
      </c>
      <c r="C299" s="76">
        <v>38875</v>
      </c>
      <c r="D299" s="75" t="s">
        <v>78</v>
      </c>
      <c r="E299" s="77" t="s">
        <v>26</v>
      </c>
      <c r="F299" s="75">
        <v>90</v>
      </c>
      <c r="G299" s="75">
        <v>1</v>
      </c>
      <c r="H299" s="75">
        <v>0</v>
      </c>
      <c r="I299" s="75">
        <v>0</v>
      </c>
      <c r="J299" s="75">
        <v>0</v>
      </c>
      <c r="K299" s="75">
        <v>0</v>
      </c>
      <c r="L299" s="75">
        <v>0</v>
      </c>
      <c r="M299" s="75">
        <v>0</v>
      </c>
      <c r="N299" s="75">
        <v>0</v>
      </c>
    </row>
    <row r="300" spans="1:14">
      <c r="A300" s="75" t="s">
        <v>756</v>
      </c>
      <c r="B300" s="75" t="s">
        <v>492</v>
      </c>
      <c r="C300" s="76">
        <v>38868</v>
      </c>
      <c r="D300" s="75" t="s">
        <v>78</v>
      </c>
      <c r="E300" s="77" t="s">
        <v>19</v>
      </c>
      <c r="F300" s="75">
        <v>90</v>
      </c>
      <c r="G300" s="75">
        <v>1</v>
      </c>
      <c r="H300" s="75">
        <v>0</v>
      </c>
      <c r="I300" s="75">
        <v>0</v>
      </c>
      <c r="J300" s="75">
        <v>0</v>
      </c>
      <c r="K300" s="75">
        <v>0</v>
      </c>
      <c r="L300" s="75">
        <v>0</v>
      </c>
      <c r="M300" s="75">
        <v>0</v>
      </c>
      <c r="N300" s="75">
        <v>0</v>
      </c>
    </row>
    <row r="301" spans="1:14">
      <c r="A301" s="75" t="s">
        <v>756</v>
      </c>
      <c r="B301" s="75" t="s">
        <v>463</v>
      </c>
      <c r="C301" s="76">
        <v>38864</v>
      </c>
      <c r="D301" s="75" t="s">
        <v>78</v>
      </c>
      <c r="E301" s="77" t="s">
        <v>31</v>
      </c>
      <c r="F301" s="75">
        <v>0</v>
      </c>
      <c r="G301" s="75"/>
      <c r="H301" s="75"/>
      <c r="I301" s="75"/>
      <c r="J301" s="75"/>
      <c r="K301" s="75"/>
      <c r="L301" s="75"/>
      <c r="M301" s="75"/>
      <c r="N301" s="75"/>
    </row>
    <row r="302" spans="1:14">
      <c r="A302" s="75" t="s">
        <v>756</v>
      </c>
      <c r="B302" s="75" t="s">
        <v>517</v>
      </c>
      <c r="C302" s="76">
        <v>38777</v>
      </c>
      <c r="D302" s="75" t="s">
        <v>78</v>
      </c>
      <c r="E302" s="77" t="s">
        <v>40</v>
      </c>
      <c r="F302" s="75">
        <f>90- 46</f>
        <v>44</v>
      </c>
      <c r="G302" s="75">
        <v>0</v>
      </c>
      <c r="H302" s="75">
        <v>0</v>
      </c>
      <c r="I302" s="75">
        <v>0</v>
      </c>
      <c r="J302" s="75">
        <v>0</v>
      </c>
      <c r="K302" s="75">
        <v>0</v>
      </c>
      <c r="L302" s="75">
        <v>0</v>
      </c>
      <c r="M302" s="75">
        <v>0</v>
      </c>
      <c r="N302" s="75">
        <v>0</v>
      </c>
    </row>
    <row r="303" spans="1:14">
      <c r="A303" s="75" t="s">
        <v>756</v>
      </c>
      <c r="B303" s="75" t="s">
        <v>168</v>
      </c>
      <c r="C303" s="76">
        <v>38602</v>
      </c>
      <c r="D303" s="75" t="s">
        <v>216</v>
      </c>
      <c r="E303" s="77" t="s">
        <v>24</v>
      </c>
      <c r="F303" s="75">
        <v>75</v>
      </c>
      <c r="G303" s="75">
        <v>1</v>
      </c>
      <c r="H303" s="75">
        <v>0</v>
      </c>
      <c r="I303" s="75">
        <v>0</v>
      </c>
      <c r="J303" s="75">
        <v>0</v>
      </c>
      <c r="K303" s="75">
        <v>0</v>
      </c>
      <c r="L303" s="75">
        <v>0</v>
      </c>
      <c r="M303" s="75">
        <v>0</v>
      </c>
      <c r="N303" s="75">
        <v>0</v>
      </c>
    </row>
    <row r="304" spans="1:14">
      <c r="A304" s="75" t="s">
        <v>756</v>
      </c>
      <c r="B304" s="75" t="s">
        <v>788</v>
      </c>
      <c r="C304" s="76">
        <v>38598</v>
      </c>
      <c r="D304" s="75" t="s">
        <v>216</v>
      </c>
      <c r="E304" s="77" t="s">
        <v>59</v>
      </c>
      <c r="F304" s="75">
        <v>67</v>
      </c>
      <c r="G304" s="75">
        <v>0</v>
      </c>
      <c r="H304" s="75">
        <v>0</v>
      </c>
      <c r="I304" s="75">
        <v>0</v>
      </c>
      <c r="J304" s="75">
        <v>0</v>
      </c>
      <c r="K304" s="75">
        <v>0</v>
      </c>
      <c r="L304" s="75">
        <v>0</v>
      </c>
      <c r="M304" s="75">
        <v>0</v>
      </c>
      <c r="N304" s="75">
        <v>0</v>
      </c>
    </row>
    <row r="305" spans="1:14">
      <c r="A305" s="75" t="s">
        <v>756</v>
      </c>
      <c r="B305" s="75" t="s">
        <v>741</v>
      </c>
      <c r="C305" s="76">
        <v>38441</v>
      </c>
      <c r="D305" s="75" t="s">
        <v>216</v>
      </c>
      <c r="E305" s="77" t="s">
        <v>22</v>
      </c>
      <c r="F305" s="75">
        <v>0</v>
      </c>
      <c r="G305" s="75"/>
      <c r="H305" s="75"/>
      <c r="I305" s="75"/>
      <c r="J305" s="75"/>
      <c r="K305" s="75"/>
      <c r="L305" s="75"/>
      <c r="M305" s="75"/>
      <c r="N305" s="75"/>
    </row>
    <row r="306" spans="1:14">
      <c r="A306" s="75" t="s">
        <v>756</v>
      </c>
      <c r="B306" s="75" t="s">
        <v>735</v>
      </c>
      <c r="C306" s="76">
        <v>38273</v>
      </c>
      <c r="D306" s="75" t="s">
        <v>216</v>
      </c>
      <c r="E306" s="77" t="s">
        <v>82</v>
      </c>
      <c r="F306" s="75">
        <v>90</v>
      </c>
      <c r="G306" s="75">
        <v>1</v>
      </c>
      <c r="H306" s="75">
        <v>0</v>
      </c>
      <c r="I306" s="75">
        <v>0</v>
      </c>
      <c r="J306" s="75">
        <v>0</v>
      </c>
      <c r="K306" s="75">
        <v>0</v>
      </c>
      <c r="L306" s="75">
        <v>0</v>
      </c>
      <c r="M306" s="75">
        <v>0</v>
      </c>
      <c r="N306" s="75">
        <v>0</v>
      </c>
    </row>
    <row r="307" spans="1:14">
      <c r="A307" s="75" t="s">
        <v>756</v>
      </c>
      <c r="B307" s="75" t="s">
        <v>789</v>
      </c>
      <c r="C307" s="76">
        <v>38269</v>
      </c>
      <c r="D307" s="75" t="s">
        <v>216</v>
      </c>
      <c r="E307" s="77" t="s">
        <v>33</v>
      </c>
      <c r="F307" s="75">
        <v>90</v>
      </c>
      <c r="G307" s="75">
        <v>0</v>
      </c>
      <c r="H307" s="75">
        <v>0</v>
      </c>
      <c r="I307" s="75">
        <v>0</v>
      </c>
      <c r="J307" s="75">
        <v>0</v>
      </c>
      <c r="K307" s="75">
        <v>0</v>
      </c>
      <c r="L307" s="75">
        <v>0</v>
      </c>
      <c r="M307" s="75">
        <v>0</v>
      </c>
      <c r="N307" s="75">
        <v>0</v>
      </c>
    </row>
    <row r="308" spans="1:14">
      <c r="A308" s="75" t="s">
        <v>756</v>
      </c>
      <c r="B308" s="75" t="s">
        <v>790</v>
      </c>
      <c r="C308" s="76">
        <v>38238</v>
      </c>
      <c r="D308" s="75" t="s">
        <v>216</v>
      </c>
      <c r="E308" s="77" t="s">
        <v>82</v>
      </c>
      <c r="F308" s="75">
        <v>0</v>
      </c>
      <c r="G308" s="75"/>
      <c r="H308" s="75"/>
      <c r="I308" s="75"/>
      <c r="J308" s="75"/>
      <c r="K308" s="75"/>
      <c r="L308" s="75"/>
      <c r="M308" s="75"/>
      <c r="N308" s="75"/>
    </row>
    <row r="309" spans="1:14">
      <c r="A309" s="75" t="s">
        <v>756</v>
      </c>
      <c r="B309" s="75" t="s">
        <v>752</v>
      </c>
      <c r="C309" s="76">
        <v>38234</v>
      </c>
      <c r="D309" s="75" t="s">
        <v>216</v>
      </c>
      <c r="E309" s="77" t="s">
        <v>33</v>
      </c>
      <c r="F309" s="75">
        <v>90</v>
      </c>
      <c r="G309" s="75">
        <v>0</v>
      </c>
      <c r="H309" s="75">
        <v>0</v>
      </c>
      <c r="I309" s="75">
        <v>0</v>
      </c>
      <c r="J309" s="75">
        <v>0</v>
      </c>
      <c r="K309" s="75">
        <v>0</v>
      </c>
      <c r="L309" s="75">
        <v>0</v>
      </c>
      <c r="M309" s="75">
        <v>0</v>
      </c>
      <c r="N309" s="75">
        <v>0</v>
      </c>
    </row>
    <row r="310" spans="1:14">
      <c r="A310" s="75" t="s">
        <v>97</v>
      </c>
      <c r="B310" s="75" t="s">
        <v>112</v>
      </c>
      <c r="C310" s="76">
        <v>39585</v>
      </c>
      <c r="D310" s="75" t="s">
        <v>99</v>
      </c>
      <c r="E310" s="77" t="s">
        <v>693</v>
      </c>
      <c r="F310" s="75">
        <v>75</v>
      </c>
      <c r="G310" s="75">
        <v>1</v>
      </c>
      <c r="H310" s="75">
        <v>1</v>
      </c>
      <c r="I310" s="75">
        <v>3</v>
      </c>
      <c r="J310" s="75">
        <v>1</v>
      </c>
      <c r="K310" s="75">
        <v>1</v>
      </c>
      <c r="L310" s="75">
        <v>0</v>
      </c>
      <c r="M310" s="75">
        <v>0</v>
      </c>
      <c r="N310" s="75">
        <v>0</v>
      </c>
    </row>
    <row r="311" spans="1:14">
      <c r="A311" s="75" t="s">
        <v>97</v>
      </c>
      <c r="B311" s="75" t="s">
        <v>114</v>
      </c>
      <c r="C311" s="76">
        <v>39579</v>
      </c>
      <c r="D311" s="75" t="s">
        <v>99</v>
      </c>
      <c r="E311" s="77" t="s">
        <v>231</v>
      </c>
      <c r="F311" s="75">
        <v>90</v>
      </c>
      <c r="G311" s="75">
        <v>1</v>
      </c>
      <c r="H311" s="75">
        <v>0</v>
      </c>
      <c r="I311" s="75">
        <v>2</v>
      </c>
      <c r="J311" s="75">
        <v>1</v>
      </c>
      <c r="K311" s="75">
        <v>1</v>
      </c>
      <c r="L311" s="75">
        <v>0</v>
      </c>
      <c r="M311" s="75">
        <v>0</v>
      </c>
      <c r="N311" s="75">
        <v>0</v>
      </c>
    </row>
    <row r="312" spans="1:14">
      <c r="A312" s="75" t="s">
        <v>97</v>
      </c>
      <c r="B312" s="75" t="s">
        <v>104</v>
      </c>
      <c r="C312" s="76">
        <v>39575</v>
      </c>
      <c r="D312" s="75" t="s">
        <v>99</v>
      </c>
      <c r="E312" s="77" t="s">
        <v>430</v>
      </c>
      <c r="F312" s="75">
        <v>90</v>
      </c>
      <c r="G312" s="75">
        <v>1</v>
      </c>
      <c r="H312" s="75">
        <v>0</v>
      </c>
      <c r="I312" s="75">
        <v>3</v>
      </c>
      <c r="J312" s="75">
        <v>1</v>
      </c>
      <c r="K312" s="75">
        <v>2</v>
      </c>
      <c r="L312" s="75">
        <v>3</v>
      </c>
      <c r="M312" s="75">
        <v>1</v>
      </c>
      <c r="N312" s="75">
        <v>0</v>
      </c>
    </row>
    <row r="313" spans="1:14">
      <c r="A313" s="75" t="s">
        <v>97</v>
      </c>
      <c r="B313" s="75" t="s">
        <v>138</v>
      </c>
      <c r="C313" s="76">
        <v>39572</v>
      </c>
      <c r="D313" s="75" t="s">
        <v>99</v>
      </c>
      <c r="E313" s="77" t="s">
        <v>374</v>
      </c>
      <c r="F313" s="75">
        <v>90</v>
      </c>
      <c r="G313" s="75">
        <v>2</v>
      </c>
      <c r="H313" s="75">
        <v>1</v>
      </c>
      <c r="I313" s="75">
        <v>4</v>
      </c>
      <c r="J313" s="75">
        <v>4</v>
      </c>
      <c r="K313" s="75">
        <v>1</v>
      </c>
      <c r="L313" s="75">
        <v>2</v>
      </c>
      <c r="M313" s="75">
        <v>0</v>
      </c>
      <c r="N313" s="75">
        <v>0</v>
      </c>
    </row>
    <row r="314" spans="1:14">
      <c r="A314" s="75" t="s">
        <v>97</v>
      </c>
      <c r="B314" s="75" t="s">
        <v>281</v>
      </c>
      <c r="C314" s="76">
        <v>39567</v>
      </c>
      <c r="D314" s="75" t="s">
        <v>151</v>
      </c>
      <c r="E314" s="77" t="s">
        <v>17</v>
      </c>
      <c r="F314" s="75">
        <f>90- 59</f>
        <v>31</v>
      </c>
      <c r="G314" s="75">
        <v>0</v>
      </c>
      <c r="H314" s="75">
        <v>0</v>
      </c>
      <c r="I314" s="75">
        <v>2</v>
      </c>
      <c r="J314" s="75">
        <v>2</v>
      </c>
      <c r="K314" s="75">
        <v>0</v>
      </c>
      <c r="L314" s="75">
        <v>0</v>
      </c>
      <c r="M314" s="75">
        <v>0</v>
      </c>
      <c r="N314" s="75">
        <v>0</v>
      </c>
    </row>
    <row r="315" spans="1:14">
      <c r="A315" s="75" t="s">
        <v>97</v>
      </c>
      <c r="B315" s="75" t="s">
        <v>281</v>
      </c>
      <c r="C315" s="76">
        <v>39567</v>
      </c>
      <c r="D315" s="75" t="s">
        <v>151</v>
      </c>
      <c r="E315" s="77" t="s">
        <v>17</v>
      </c>
      <c r="F315" s="75">
        <f>90- 59</f>
        <v>31</v>
      </c>
      <c r="G315" s="75">
        <v>0</v>
      </c>
      <c r="H315" s="75">
        <v>0</v>
      </c>
      <c r="I315" s="75">
        <v>2</v>
      </c>
      <c r="J315" s="75">
        <v>2</v>
      </c>
      <c r="K315" s="75">
        <v>0</v>
      </c>
      <c r="L315" s="75">
        <v>0</v>
      </c>
      <c r="M315" s="75">
        <v>0</v>
      </c>
      <c r="N315" s="75">
        <v>0</v>
      </c>
    </row>
    <row r="316" spans="1:14">
      <c r="A316" s="75" t="s">
        <v>97</v>
      </c>
      <c r="B316" s="75" t="s">
        <v>117</v>
      </c>
      <c r="C316" s="76">
        <v>39564</v>
      </c>
      <c r="D316" s="75" t="s">
        <v>99</v>
      </c>
      <c r="E316" s="77" t="s">
        <v>158</v>
      </c>
      <c r="F316" s="75">
        <v>90</v>
      </c>
      <c r="G316" s="75">
        <v>0</v>
      </c>
      <c r="H316" s="75">
        <v>0</v>
      </c>
      <c r="I316" s="75">
        <v>0</v>
      </c>
      <c r="J316" s="75">
        <v>0</v>
      </c>
      <c r="K316" s="75">
        <v>1</v>
      </c>
      <c r="L316" s="75">
        <v>0</v>
      </c>
      <c r="M316" s="75">
        <v>0</v>
      </c>
      <c r="N316" s="75">
        <v>0</v>
      </c>
    </row>
    <row r="317" spans="1:14">
      <c r="A317" s="75" t="s">
        <v>97</v>
      </c>
      <c r="B317" s="75" t="s">
        <v>117</v>
      </c>
      <c r="C317" s="76">
        <v>39564</v>
      </c>
      <c r="D317" s="75" t="s">
        <v>99</v>
      </c>
      <c r="E317" s="77" t="s">
        <v>158</v>
      </c>
      <c r="F317" s="75">
        <v>90</v>
      </c>
      <c r="G317" s="75">
        <v>0</v>
      </c>
      <c r="H317" s="75">
        <v>0</v>
      </c>
      <c r="I317" s="75">
        <v>0</v>
      </c>
      <c r="J317" s="75">
        <v>0</v>
      </c>
      <c r="K317" s="75">
        <v>1</v>
      </c>
      <c r="L317" s="75">
        <v>0</v>
      </c>
      <c r="M317" s="75">
        <v>0</v>
      </c>
      <c r="N317" s="75">
        <v>0</v>
      </c>
    </row>
    <row r="318" spans="1:14">
      <c r="A318" s="75" t="s">
        <v>97</v>
      </c>
      <c r="B318" s="75" t="s">
        <v>284</v>
      </c>
      <c r="C318" s="76">
        <v>39561</v>
      </c>
      <c r="D318" s="75" t="s">
        <v>151</v>
      </c>
      <c r="E318" s="77" t="s">
        <v>33</v>
      </c>
      <c r="F318" s="75">
        <f>90- 76</f>
        <v>14</v>
      </c>
      <c r="G318" s="75">
        <v>0</v>
      </c>
      <c r="H318" s="75">
        <v>0</v>
      </c>
      <c r="I318" s="75">
        <v>3</v>
      </c>
      <c r="J318" s="75">
        <v>2</v>
      </c>
      <c r="K318" s="75">
        <v>1</v>
      </c>
      <c r="L318" s="75">
        <v>0</v>
      </c>
      <c r="M318" s="75">
        <v>0</v>
      </c>
      <c r="N318" s="75">
        <v>0</v>
      </c>
    </row>
    <row r="319" spans="1:14">
      <c r="A319" s="75" t="s">
        <v>97</v>
      </c>
      <c r="B319" s="75" t="s">
        <v>102</v>
      </c>
      <c r="C319" s="76">
        <v>39557</v>
      </c>
      <c r="D319" s="75" t="s">
        <v>99</v>
      </c>
      <c r="E319" s="77" t="s">
        <v>33</v>
      </c>
      <c r="F319" s="75">
        <v>0</v>
      </c>
      <c r="G319" s="75"/>
      <c r="H319" s="75"/>
      <c r="I319" s="75"/>
      <c r="J319" s="75"/>
      <c r="K319" s="75"/>
      <c r="L319" s="75"/>
      <c r="M319" s="75"/>
      <c r="N319" s="75"/>
    </row>
    <row r="320" spans="1:14">
      <c r="A320" s="75" t="s">
        <v>97</v>
      </c>
      <c r="B320" s="75" t="s">
        <v>748</v>
      </c>
      <c r="C320" s="76">
        <v>39547</v>
      </c>
      <c r="D320" s="75" t="s">
        <v>151</v>
      </c>
      <c r="E320" s="77" t="s">
        <v>31</v>
      </c>
      <c r="F320" s="75">
        <v>90</v>
      </c>
      <c r="G320" s="75">
        <v>0</v>
      </c>
      <c r="H320" s="75">
        <v>0</v>
      </c>
      <c r="I320" s="75">
        <v>1</v>
      </c>
      <c r="J320" s="75">
        <v>0</v>
      </c>
      <c r="K320" s="75">
        <v>1</v>
      </c>
      <c r="L320" s="75">
        <v>2</v>
      </c>
      <c r="M320" s="75">
        <v>0</v>
      </c>
      <c r="N320" s="75">
        <v>0</v>
      </c>
    </row>
    <row r="321" spans="1:14">
      <c r="A321" s="75" t="s">
        <v>97</v>
      </c>
      <c r="B321" s="75" t="s">
        <v>148</v>
      </c>
      <c r="C321" s="76">
        <v>39544</v>
      </c>
      <c r="D321" s="75" t="s">
        <v>99</v>
      </c>
      <c r="E321" s="77" t="s">
        <v>33</v>
      </c>
      <c r="F321" s="75">
        <v>90</v>
      </c>
      <c r="G321" s="75">
        <v>0</v>
      </c>
      <c r="H321" s="75">
        <v>0</v>
      </c>
      <c r="I321" s="75">
        <v>2</v>
      </c>
      <c r="J321" s="75">
        <v>0</v>
      </c>
      <c r="K321" s="75">
        <v>1</v>
      </c>
      <c r="L321" s="75">
        <v>0</v>
      </c>
      <c r="M321" s="75">
        <v>0</v>
      </c>
      <c r="N321" s="75">
        <v>0</v>
      </c>
    </row>
    <row r="322" spans="1:14">
      <c r="A322" s="75" t="s">
        <v>97</v>
      </c>
      <c r="B322" s="75" t="s">
        <v>749</v>
      </c>
      <c r="C322" s="76">
        <v>39539</v>
      </c>
      <c r="D322" s="75" t="s">
        <v>151</v>
      </c>
      <c r="E322" s="77" t="s">
        <v>24</v>
      </c>
      <c r="F322" s="75">
        <v>90</v>
      </c>
      <c r="G322" s="75">
        <v>0</v>
      </c>
      <c r="H322" s="75">
        <v>1</v>
      </c>
      <c r="I322" s="75">
        <v>1</v>
      </c>
      <c r="J322" s="75">
        <v>1</v>
      </c>
      <c r="K322" s="75">
        <v>3</v>
      </c>
      <c r="L322" s="75">
        <v>2</v>
      </c>
      <c r="M322" s="75">
        <v>0</v>
      </c>
      <c r="N322" s="75">
        <v>0</v>
      </c>
    </row>
    <row r="323" spans="1:14">
      <c r="A323" s="75" t="s">
        <v>97</v>
      </c>
      <c r="B323" s="75" t="s">
        <v>161</v>
      </c>
      <c r="C323" s="76">
        <v>39536</v>
      </c>
      <c r="D323" s="75" t="s">
        <v>99</v>
      </c>
      <c r="E323" s="77" t="s">
        <v>69</v>
      </c>
      <c r="F323" s="75">
        <v>90</v>
      </c>
      <c r="G323" s="75">
        <v>0</v>
      </c>
      <c r="H323" s="75">
        <v>0</v>
      </c>
      <c r="I323" s="75">
        <v>2</v>
      </c>
      <c r="J323" s="75">
        <v>0</v>
      </c>
      <c r="K323" s="75">
        <v>2</v>
      </c>
      <c r="L323" s="75">
        <v>2</v>
      </c>
      <c r="M323" s="75">
        <v>0</v>
      </c>
      <c r="N323" s="75">
        <v>0</v>
      </c>
    </row>
    <row r="324" spans="1:14">
      <c r="A324" s="75" t="s">
        <v>97</v>
      </c>
      <c r="B324" s="75" t="s">
        <v>467</v>
      </c>
      <c r="C324" s="76">
        <v>39530</v>
      </c>
      <c r="D324" s="75" t="s">
        <v>99</v>
      </c>
      <c r="E324" s="77" t="s">
        <v>103</v>
      </c>
      <c r="F324" s="75">
        <v>90</v>
      </c>
      <c r="G324" s="75">
        <v>0</v>
      </c>
      <c r="H324" s="75">
        <v>0</v>
      </c>
      <c r="I324" s="75">
        <v>2</v>
      </c>
      <c r="J324" s="75">
        <v>0</v>
      </c>
      <c r="K324" s="75">
        <v>1</v>
      </c>
      <c r="L324" s="75">
        <v>2</v>
      </c>
      <c r="M324" s="75">
        <v>0</v>
      </c>
      <c r="N324" s="75">
        <v>0</v>
      </c>
    </row>
    <row r="325" spans="1:14">
      <c r="A325" s="75" t="s">
        <v>97</v>
      </c>
      <c r="B325" s="75" t="s">
        <v>119</v>
      </c>
      <c r="C325" s="76">
        <v>39527</v>
      </c>
      <c r="D325" s="75" t="s">
        <v>193</v>
      </c>
      <c r="E325" s="77" t="s">
        <v>69</v>
      </c>
      <c r="F325" s="75">
        <f>90- 52</f>
        <v>38</v>
      </c>
      <c r="G325" s="75">
        <v>1</v>
      </c>
      <c r="H325" s="75">
        <v>0</v>
      </c>
      <c r="I325" s="75">
        <v>0</v>
      </c>
      <c r="J325" s="75">
        <v>0</v>
      </c>
      <c r="K325" s="75">
        <v>0</v>
      </c>
      <c r="L325" s="75">
        <v>0</v>
      </c>
      <c r="M325" s="75">
        <v>0</v>
      </c>
      <c r="N325" s="75">
        <v>0</v>
      </c>
    </row>
    <row r="326" spans="1:14">
      <c r="A326" s="75" t="s">
        <v>97</v>
      </c>
      <c r="B326" s="75" t="s">
        <v>526</v>
      </c>
      <c r="C326" s="76">
        <v>39523</v>
      </c>
      <c r="D326" s="75" t="s">
        <v>99</v>
      </c>
      <c r="E326" s="77" t="s">
        <v>53</v>
      </c>
      <c r="F326" s="75">
        <f>90- 53</f>
        <v>37</v>
      </c>
      <c r="G326" s="75">
        <v>0</v>
      </c>
      <c r="H326" s="75">
        <v>1</v>
      </c>
      <c r="I326" s="75">
        <v>1</v>
      </c>
      <c r="J326" s="75">
        <v>1</v>
      </c>
      <c r="K326" s="75">
        <v>0</v>
      </c>
      <c r="L326" s="75">
        <v>1</v>
      </c>
      <c r="M326" s="75">
        <v>0</v>
      </c>
      <c r="N326" s="75">
        <v>0</v>
      </c>
    </row>
    <row r="327" spans="1:14">
      <c r="A327" s="75" t="s">
        <v>97</v>
      </c>
      <c r="B327" s="75" t="s">
        <v>108</v>
      </c>
      <c r="C327" s="76">
        <v>39516</v>
      </c>
      <c r="D327" s="75" t="s">
        <v>99</v>
      </c>
      <c r="E327" s="77" t="s">
        <v>40</v>
      </c>
      <c r="F327" s="75">
        <v>64</v>
      </c>
      <c r="G327" s="75">
        <v>0</v>
      </c>
      <c r="H327" s="75">
        <v>0</v>
      </c>
      <c r="I327" s="75">
        <v>1</v>
      </c>
      <c r="J327" s="75">
        <v>0</v>
      </c>
      <c r="K327" s="75">
        <v>2</v>
      </c>
      <c r="L327" s="75">
        <v>0</v>
      </c>
      <c r="M327" s="75">
        <v>0</v>
      </c>
      <c r="N327" s="75">
        <v>0</v>
      </c>
    </row>
    <row r="328" spans="1:14">
      <c r="A328" s="75" t="s">
        <v>97</v>
      </c>
      <c r="B328" s="75" t="s">
        <v>109</v>
      </c>
      <c r="C328" s="76">
        <v>39511</v>
      </c>
      <c r="D328" s="75" t="s">
        <v>151</v>
      </c>
      <c r="E328" s="77" t="s">
        <v>31</v>
      </c>
      <c r="F328" s="75">
        <f>90- 37</f>
        <v>53</v>
      </c>
      <c r="G328" s="75">
        <v>0</v>
      </c>
      <c r="H328" s="75">
        <v>0</v>
      </c>
      <c r="I328" s="75">
        <v>0</v>
      </c>
      <c r="J328" s="75">
        <v>0</v>
      </c>
      <c r="K328" s="75">
        <v>3</v>
      </c>
      <c r="L328" s="75">
        <v>0</v>
      </c>
      <c r="M328" s="75">
        <v>0</v>
      </c>
      <c r="N328" s="75">
        <v>0</v>
      </c>
    </row>
    <row r="329" spans="1:14">
      <c r="A329" s="75" t="s">
        <v>97</v>
      </c>
      <c r="B329" s="75" t="s">
        <v>109</v>
      </c>
      <c r="C329" s="76">
        <v>39511</v>
      </c>
      <c r="D329" s="75" t="s">
        <v>151</v>
      </c>
      <c r="E329" s="77" t="s">
        <v>31</v>
      </c>
      <c r="F329" s="75">
        <f>90- 37</f>
        <v>53</v>
      </c>
      <c r="G329" s="75">
        <v>0</v>
      </c>
      <c r="H329" s="75">
        <v>0</v>
      </c>
      <c r="I329" s="75">
        <v>0</v>
      </c>
      <c r="J329" s="75">
        <v>0</v>
      </c>
      <c r="K329" s="75">
        <v>3</v>
      </c>
      <c r="L329" s="75">
        <v>0</v>
      </c>
      <c r="M329" s="75">
        <v>0</v>
      </c>
      <c r="N329" s="75">
        <v>0</v>
      </c>
    </row>
    <row r="330" spans="1:14">
      <c r="A330" s="75" t="s">
        <v>97</v>
      </c>
      <c r="B330" s="75" t="s">
        <v>139</v>
      </c>
      <c r="C330" s="76">
        <v>39508</v>
      </c>
      <c r="D330" s="75" t="s">
        <v>99</v>
      </c>
      <c r="E330" s="77" t="s">
        <v>149</v>
      </c>
      <c r="F330" s="75">
        <v>56</v>
      </c>
      <c r="G330" s="75">
        <v>0</v>
      </c>
      <c r="H330" s="75">
        <v>0</v>
      </c>
      <c r="I330" s="75">
        <v>1</v>
      </c>
      <c r="J330" s="75">
        <v>0</v>
      </c>
      <c r="K330" s="75">
        <v>0</v>
      </c>
      <c r="L330" s="75">
        <v>1</v>
      </c>
      <c r="M330" s="75">
        <v>0</v>
      </c>
      <c r="N330" s="75">
        <v>0</v>
      </c>
    </row>
    <row r="331" spans="1:14">
      <c r="A331" s="75" t="s">
        <v>97</v>
      </c>
      <c r="B331" s="75" t="s">
        <v>138</v>
      </c>
      <c r="C331" s="76">
        <v>39505</v>
      </c>
      <c r="D331" s="75" t="s">
        <v>193</v>
      </c>
      <c r="E331" s="77" t="s">
        <v>22</v>
      </c>
      <c r="F331" s="75">
        <v>68</v>
      </c>
      <c r="G331" s="75">
        <v>0</v>
      </c>
      <c r="H331" s="75">
        <v>0</v>
      </c>
      <c r="I331" s="75">
        <v>0</v>
      </c>
      <c r="J331" s="75">
        <v>0</v>
      </c>
      <c r="K331" s="75">
        <v>0</v>
      </c>
      <c r="L331" s="75">
        <v>0</v>
      </c>
      <c r="M331" s="75">
        <v>0</v>
      </c>
      <c r="N331" s="75">
        <v>0</v>
      </c>
    </row>
    <row r="332" spans="1:14">
      <c r="A332" s="75" t="s">
        <v>97</v>
      </c>
      <c r="B332" s="75" t="s">
        <v>113</v>
      </c>
      <c r="C332" s="76">
        <v>39498</v>
      </c>
      <c r="D332" s="75" t="s">
        <v>151</v>
      </c>
      <c r="E332" s="77" t="s">
        <v>79</v>
      </c>
      <c r="F332" s="75">
        <v>90</v>
      </c>
      <c r="G332" s="75">
        <v>1</v>
      </c>
      <c r="H332" s="75">
        <v>0</v>
      </c>
      <c r="I332" s="75">
        <v>6</v>
      </c>
      <c r="J332" s="75">
        <v>2</v>
      </c>
      <c r="K332" s="75">
        <v>0</v>
      </c>
      <c r="L332" s="75">
        <v>0</v>
      </c>
      <c r="M332" s="75">
        <v>0</v>
      </c>
      <c r="N332" s="75">
        <v>0</v>
      </c>
    </row>
    <row r="333" spans="1:14">
      <c r="A333" s="75" t="s">
        <v>97</v>
      </c>
      <c r="B333" s="75" t="s">
        <v>113</v>
      </c>
      <c r="C333" s="76">
        <v>39498</v>
      </c>
      <c r="D333" s="75" t="s">
        <v>151</v>
      </c>
      <c r="E333" s="77" t="s">
        <v>79</v>
      </c>
      <c r="F333" s="75">
        <v>87</v>
      </c>
      <c r="G333" s="75">
        <v>1</v>
      </c>
      <c r="H333" s="75">
        <v>0</v>
      </c>
      <c r="I333" s="75">
        <v>6</v>
      </c>
      <c r="J333" s="75">
        <v>2</v>
      </c>
      <c r="K333" s="75">
        <v>0</v>
      </c>
      <c r="L333" s="75">
        <v>0</v>
      </c>
      <c r="M333" s="75">
        <v>0</v>
      </c>
      <c r="N333" s="75">
        <v>0</v>
      </c>
    </row>
    <row r="334" spans="1:14">
      <c r="A334" s="75" t="s">
        <v>97</v>
      </c>
      <c r="B334" s="75" t="s">
        <v>98</v>
      </c>
      <c r="C334" s="76">
        <v>39494</v>
      </c>
      <c r="D334" s="75" t="s">
        <v>99</v>
      </c>
      <c r="E334" s="77" t="s">
        <v>38</v>
      </c>
      <c r="F334" s="75">
        <v>90</v>
      </c>
      <c r="G334" s="75">
        <v>1</v>
      </c>
      <c r="H334" s="75">
        <v>0</v>
      </c>
      <c r="I334" s="75">
        <v>3</v>
      </c>
      <c r="J334" s="75">
        <v>1</v>
      </c>
      <c r="K334" s="75">
        <v>1</v>
      </c>
      <c r="L334" s="75">
        <v>0</v>
      </c>
      <c r="M334" s="75">
        <v>0</v>
      </c>
      <c r="N334" s="75">
        <v>0</v>
      </c>
    </row>
    <row r="335" spans="1:14">
      <c r="A335" s="75" t="s">
        <v>97</v>
      </c>
      <c r="B335" s="75" t="s">
        <v>122</v>
      </c>
      <c r="C335" s="76">
        <v>39487</v>
      </c>
      <c r="D335" s="75" t="s">
        <v>99</v>
      </c>
      <c r="E335" s="77" t="s">
        <v>22</v>
      </c>
      <c r="F335" s="75">
        <v>58</v>
      </c>
      <c r="G335" s="75">
        <v>0</v>
      </c>
      <c r="H335" s="75">
        <v>0</v>
      </c>
      <c r="I335" s="75">
        <v>0</v>
      </c>
      <c r="J335" s="75">
        <v>0</v>
      </c>
      <c r="K335" s="75">
        <v>0</v>
      </c>
      <c r="L335" s="75">
        <v>0</v>
      </c>
      <c r="M335" s="75">
        <v>0</v>
      </c>
      <c r="N335" s="75">
        <v>0</v>
      </c>
    </row>
    <row r="336" spans="1:14">
      <c r="A336" s="75" t="s">
        <v>97</v>
      </c>
      <c r="B336" s="75" t="s">
        <v>141</v>
      </c>
      <c r="C336" s="76">
        <v>39481</v>
      </c>
      <c r="D336" s="75" t="s">
        <v>99</v>
      </c>
      <c r="E336" s="77" t="s">
        <v>31</v>
      </c>
      <c r="F336" s="75">
        <v>62</v>
      </c>
      <c r="G336" s="75">
        <v>0</v>
      </c>
      <c r="H336" s="75">
        <v>0</v>
      </c>
      <c r="I336" s="75">
        <v>2</v>
      </c>
      <c r="J336" s="75">
        <v>1</v>
      </c>
      <c r="K336" s="75">
        <v>1</v>
      </c>
      <c r="L336" s="75">
        <v>0</v>
      </c>
      <c r="M336" s="75">
        <v>0</v>
      </c>
      <c r="N336" s="75">
        <v>0</v>
      </c>
    </row>
    <row r="337" spans="1:14">
      <c r="A337" s="75" t="s">
        <v>97</v>
      </c>
      <c r="B337" s="75" t="s">
        <v>144</v>
      </c>
      <c r="C337" s="76">
        <v>39474</v>
      </c>
      <c r="D337" s="75" t="s">
        <v>99</v>
      </c>
      <c r="E337" s="77" t="s">
        <v>22</v>
      </c>
      <c r="F337" s="75">
        <v>90</v>
      </c>
      <c r="G337" s="75">
        <v>0</v>
      </c>
      <c r="H337" s="75">
        <v>0</v>
      </c>
      <c r="I337" s="75">
        <v>1</v>
      </c>
      <c r="J337" s="75">
        <v>0</v>
      </c>
      <c r="K337" s="75">
        <v>2</v>
      </c>
      <c r="L337" s="75">
        <v>1</v>
      </c>
      <c r="M337" s="75">
        <v>0</v>
      </c>
      <c r="N337" s="75">
        <v>0</v>
      </c>
    </row>
    <row r="338" spans="1:14">
      <c r="A338" s="75" t="s">
        <v>97</v>
      </c>
      <c r="B338" s="75" t="s">
        <v>100</v>
      </c>
      <c r="C338" s="76">
        <v>39467</v>
      </c>
      <c r="D338" s="75" t="s">
        <v>99</v>
      </c>
      <c r="E338" s="77" t="s">
        <v>31</v>
      </c>
      <c r="F338" s="75">
        <v>90</v>
      </c>
      <c r="G338" s="75">
        <v>1</v>
      </c>
      <c r="H338" s="75">
        <v>0</v>
      </c>
      <c r="I338" s="75">
        <v>3</v>
      </c>
      <c r="J338" s="75">
        <v>1</v>
      </c>
      <c r="K338" s="75">
        <v>0</v>
      </c>
      <c r="L338" s="75">
        <v>0</v>
      </c>
      <c r="M338" s="75">
        <v>0</v>
      </c>
      <c r="N338" s="75">
        <v>0</v>
      </c>
    </row>
    <row r="339" spans="1:14">
      <c r="A339" s="75" t="s">
        <v>97</v>
      </c>
      <c r="B339" s="75" t="s">
        <v>132</v>
      </c>
      <c r="C339" s="76">
        <v>39459</v>
      </c>
      <c r="D339" s="75" t="s">
        <v>99</v>
      </c>
      <c r="E339" s="77" t="s">
        <v>51</v>
      </c>
      <c r="F339" s="75">
        <v>90</v>
      </c>
      <c r="G339" s="75">
        <v>0</v>
      </c>
      <c r="H339" s="75">
        <v>2</v>
      </c>
      <c r="I339" s="75">
        <v>3</v>
      </c>
      <c r="J339" s="75">
        <v>1</v>
      </c>
      <c r="K339" s="75">
        <v>4</v>
      </c>
      <c r="L339" s="75">
        <v>1</v>
      </c>
      <c r="M339" s="75">
        <v>1</v>
      </c>
      <c r="N339" s="75">
        <v>0</v>
      </c>
    </row>
    <row r="340" spans="1:14">
      <c r="A340" s="75" t="s">
        <v>97</v>
      </c>
      <c r="B340" s="75" t="s">
        <v>132</v>
      </c>
      <c r="C340" s="76">
        <v>39459</v>
      </c>
      <c r="D340" s="75" t="s">
        <v>99</v>
      </c>
      <c r="E340" s="77" t="s">
        <v>51</v>
      </c>
      <c r="F340" s="75">
        <v>90</v>
      </c>
      <c r="G340" s="75">
        <v>0</v>
      </c>
      <c r="H340" s="75">
        <v>2</v>
      </c>
      <c r="I340" s="75">
        <v>3</v>
      </c>
      <c r="J340" s="75">
        <v>1</v>
      </c>
      <c r="K340" s="75">
        <v>4</v>
      </c>
      <c r="L340" s="75">
        <v>1</v>
      </c>
      <c r="M340" s="75">
        <v>1</v>
      </c>
      <c r="N340" s="75">
        <v>0</v>
      </c>
    </row>
    <row r="341" spans="1:14">
      <c r="A341" s="75" t="s">
        <v>97</v>
      </c>
      <c r="B341" s="75" t="s">
        <v>133</v>
      </c>
      <c r="C341" s="76">
        <v>39452</v>
      </c>
      <c r="D341" s="75" t="s">
        <v>99</v>
      </c>
      <c r="E341" s="77" t="s">
        <v>82</v>
      </c>
      <c r="F341" s="75" t="s">
        <v>221</v>
      </c>
      <c r="G341" s="75">
        <v>0</v>
      </c>
      <c r="H341" s="75">
        <v>1</v>
      </c>
      <c r="I341" s="75">
        <v>1</v>
      </c>
      <c r="J341" s="75">
        <v>1</v>
      </c>
      <c r="K341" s="75">
        <v>1</v>
      </c>
      <c r="L341" s="75">
        <v>0</v>
      </c>
      <c r="M341" s="75">
        <v>0</v>
      </c>
      <c r="N341" s="75">
        <v>0</v>
      </c>
    </row>
    <row r="342" spans="1:14">
      <c r="A342" s="75" t="s">
        <v>97</v>
      </c>
      <c r="B342" s="75" t="s">
        <v>133</v>
      </c>
      <c r="C342" s="76">
        <v>39452</v>
      </c>
      <c r="D342" s="75" t="s">
        <v>99</v>
      </c>
      <c r="E342" s="77" t="s">
        <v>82</v>
      </c>
      <c r="F342" s="75" t="s">
        <v>221</v>
      </c>
      <c r="G342" s="75">
        <v>0</v>
      </c>
      <c r="H342" s="75">
        <v>1</v>
      </c>
      <c r="I342" s="75">
        <v>1</v>
      </c>
      <c r="J342" s="75">
        <v>1</v>
      </c>
      <c r="K342" s="75">
        <v>1</v>
      </c>
      <c r="L342" s="75">
        <v>0</v>
      </c>
      <c r="M342" s="75">
        <v>0</v>
      </c>
      <c r="N342" s="75">
        <v>0</v>
      </c>
    </row>
    <row r="343" spans="1:14">
      <c r="A343" s="75" t="s">
        <v>97</v>
      </c>
      <c r="B343" s="75" t="s">
        <v>160</v>
      </c>
      <c r="C343" s="76">
        <v>39439</v>
      </c>
      <c r="D343" s="75" t="s">
        <v>99</v>
      </c>
      <c r="E343" s="77" t="s">
        <v>64</v>
      </c>
      <c r="F343" s="75">
        <v>0</v>
      </c>
      <c r="G343" s="75"/>
      <c r="H343" s="75"/>
      <c r="I343" s="75"/>
      <c r="J343" s="75"/>
      <c r="K343" s="75"/>
      <c r="L343" s="75"/>
      <c r="M343" s="75"/>
      <c r="N343" s="75"/>
    </row>
    <row r="344" spans="1:14">
      <c r="A344" s="75" t="s">
        <v>97</v>
      </c>
      <c r="B344" s="75" t="s">
        <v>205</v>
      </c>
      <c r="C344" s="76">
        <v>39410</v>
      </c>
      <c r="D344" s="75" t="s">
        <v>99</v>
      </c>
      <c r="E344" s="77" t="s">
        <v>59</v>
      </c>
      <c r="F344" s="75">
        <v>90</v>
      </c>
      <c r="G344" s="75">
        <v>0</v>
      </c>
      <c r="H344" s="75">
        <v>1</v>
      </c>
      <c r="I344" s="75">
        <v>3</v>
      </c>
      <c r="J344" s="75">
        <v>1</v>
      </c>
      <c r="K344" s="75">
        <v>4</v>
      </c>
      <c r="L344" s="75">
        <v>3</v>
      </c>
      <c r="M344" s="75">
        <v>0</v>
      </c>
      <c r="N344" s="75">
        <v>0</v>
      </c>
    </row>
    <row r="345" spans="1:14">
      <c r="A345" s="75" t="s">
        <v>97</v>
      </c>
      <c r="B345" s="75" t="s">
        <v>159</v>
      </c>
      <c r="C345" s="76">
        <v>39396</v>
      </c>
      <c r="D345" s="75" t="s">
        <v>99</v>
      </c>
      <c r="E345" s="77" t="s">
        <v>158</v>
      </c>
      <c r="F345" s="75">
        <v>90</v>
      </c>
      <c r="G345" s="75">
        <v>0</v>
      </c>
      <c r="H345" s="75">
        <v>0</v>
      </c>
      <c r="I345" s="75">
        <v>1</v>
      </c>
      <c r="J345" s="75">
        <v>1</v>
      </c>
      <c r="K345" s="75">
        <v>1</v>
      </c>
      <c r="L345" s="75">
        <v>0</v>
      </c>
      <c r="M345" s="75">
        <v>0</v>
      </c>
      <c r="N345" s="75">
        <v>0</v>
      </c>
    </row>
    <row r="346" spans="1:14">
      <c r="A346" s="75" t="s">
        <v>97</v>
      </c>
      <c r="B346" s="75" t="s">
        <v>41</v>
      </c>
      <c r="C346" s="76">
        <v>39393</v>
      </c>
      <c r="D346" s="75" t="s">
        <v>151</v>
      </c>
      <c r="E346" s="77" t="s">
        <v>19</v>
      </c>
      <c r="F346" s="75">
        <v>90</v>
      </c>
      <c r="G346" s="75">
        <v>1</v>
      </c>
      <c r="H346" s="75">
        <v>0</v>
      </c>
      <c r="I346" s="75">
        <v>4</v>
      </c>
      <c r="J346" s="75">
        <v>3</v>
      </c>
      <c r="K346" s="75">
        <v>1</v>
      </c>
      <c r="L346" s="75">
        <v>1</v>
      </c>
      <c r="M346" s="75">
        <v>0</v>
      </c>
      <c r="N346" s="75">
        <v>0</v>
      </c>
    </row>
    <row r="347" spans="1:14">
      <c r="A347" s="75" t="s">
        <v>97</v>
      </c>
      <c r="B347" s="75" t="s">
        <v>128</v>
      </c>
      <c r="C347" s="76">
        <v>39390</v>
      </c>
      <c r="D347" s="75" t="s">
        <v>99</v>
      </c>
      <c r="E347" s="77" t="s">
        <v>59</v>
      </c>
      <c r="F347" s="75">
        <v>90</v>
      </c>
      <c r="G347" s="75">
        <v>1</v>
      </c>
      <c r="H347" s="75">
        <v>0</v>
      </c>
      <c r="I347" s="75">
        <v>5</v>
      </c>
      <c r="J347" s="75">
        <v>2</v>
      </c>
      <c r="K347" s="75">
        <v>1</v>
      </c>
      <c r="L347" s="75">
        <v>0</v>
      </c>
      <c r="M347" s="75">
        <v>0</v>
      </c>
      <c r="N347" s="75">
        <v>0</v>
      </c>
    </row>
    <row r="348" spans="1:14">
      <c r="A348" s="75" t="s">
        <v>97</v>
      </c>
      <c r="B348" s="75" t="s">
        <v>224</v>
      </c>
      <c r="C348" s="76">
        <v>39383</v>
      </c>
      <c r="D348" s="75" t="s">
        <v>99</v>
      </c>
      <c r="E348" s="77" t="s">
        <v>19</v>
      </c>
      <c r="F348" s="75">
        <v>90</v>
      </c>
      <c r="G348" s="75">
        <v>1</v>
      </c>
      <c r="H348" s="75">
        <v>0</v>
      </c>
      <c r="I348" s="75">
        <v>3</v>
      </c>
      <c r="J348" s="75">
        <v>3</v>
      </c>
      <c r="K348" s="75">
        <v>1</v>
      </c>
      <c r="L348" s="75">
        <v>0</v>
      </c>
      <c r="M348" s="75">
        <v>0</v>
      </c>
      <c r="N348" s="75">
        <v>0</v>
      </c>
    </row>
    <row r="349" spans="1:14">
      <c r="A349" s="75" t="s">
        <v>97</v>
      </c>
      <c r="B349" s="75" t="s">
        <v>45</v>
      </c>
      <c r="C349" s="76">
        <v>39378</v>
      </c>
      <c r="D349" s="75" t="s">
        <v>151</v>
      </c>
      <c r="E349" s="77" t="s">
        <v>33</v>
      </c>
      <c r="F349" s="75">
        <v>90</v>
      </c>
      <c r="G349" s="75">
        <v>0</v>
      </c>
      <c r="H349" s="75">
        <v>0</v>
      </c>
      <c r="I349" s="75">
        <v>3</v>
      </c>
      <c r="J349" s="75">
        <v>0</v>
      </c>
      <c r="K349" s="75">
        <v>0</v>
      </c>
      <c r="L349" s="75">
        <v>1</v>
      </c>
      <c r="M349" s="75">
        <v>0</v>
      </c>
      <c r="N349" s="75">
        <v>0</v>
      </c>
    </row>
    <row r="350" spans="1:14">
      <c r="A350" s="75" t="s">
        <v>97</v>
      </c>
      <c r="B350" s="75" t="s">
        <v>155</v>
      </c>
      <c r="C350" s="76">
        <v>39375</v>
      </c>
      <c r="D350" s="75" t="s">
        <v>99</v>
      </c>
      <c r="E350" s="77" t="s">
        <v>74</v>
      </c>
      <c r="F350" s="75">
        <v>90</v>
      </c>
      <c r="G350" s="75">
        <v>0</v>
      </c>
      <c r="H350" s="75">
        <v>0</v>
      </c>
      <c r="I350" s="75">
        <v>1</v>
      </c>
      <c r="J350" s="75">
        <v>1</v>
      </c>
      <c r="K350" s="75">
        <v>2</v>
      </c>
      <c r="L350" s="75">
        <v>1</v>
      </c>
      <c r="M350" s="75">
        <v>0</v>
      </c>
      <c r="N350" s="75">
        <v>0</v>
      </c>
    </row>
    <row r="351" spans="1:14">
      <c r="A351" s="75" t="s">
        <v>97</v>
      </c>
      <c r="B351" s="75" t="s">
        <v>120</v>
      </c>
      <c r="C351" s="76">
        <v>39362</v>
      </c>
      <c r="D351" s="75" t="s">
        <v>99</v>
      </c>
      <c r="E351" s="77" t="s">
        <v>59</v>
      </c>
      <c r="F351" s="75">
        <v>90</v>
      </c>
      <c r="G351" s="75">
        <v>0</v>
      </c>
      <c r="H351" s="75">
        <v>0</v>
      </c>
      <c r="I351" s="75">
        <v>4</v>
      </c>
      <c r="J351" s="75">
        <v>1</v>
      </c>
      <c r="K351" s="75">
        <v>0</v>
      </c>
      <c r="L351" s="75">
        <v>4</v>
      </c>
      <c r="M351" s="75">
        <v>0</v>
      </c>
      <c r="N351" s="75">
        <v>0</v>
      </c>
    </row>
    <row r="352" spans="1:14">
      <c r="A352" s="75" t="s">
        <v>97</v>
      </c>
      <c r="B352" s="75" t="s">
        <v>226</v>
      </c>
      <c r="C352" s="76">
        <v>39357</v>
      </c>
      <c r="D352" s="75" t="s">
        <v>151</v>
      </c>
      <c r="E352" s="77" t="s">
        <v>82</v>
      </c>
      <c r="F352" s="75">
        <v>90</v>
      </c>
      <c r="G352" s="75">
        <v>0</v>
      </c>
      <c r="H352" s="75">
        <v>1</v>
      </c>
      <c r="I352" s="75">
        <v>1</v>
      </c>
      <c r="J352" s="75">
        <v>1</v>
      </c>
      <c r="K352" s="75">
        <v>1</v>
      </c>
      <c r="L352" s="75">
        <v>1</v>
      </c>
      <c r="M352" s="75">
        <v>0</v>
      </c>
      <c r="N352" s="75">
        <v>0</v>
      </c>
    </row>
    <row r="353" spans="1:14">
      <c r="A353" s="75" t="s">
        <v>97</v>
      </c>
      <c r="B353" s="75" t="s">
        <v>145</v>
      </c>
      <c r="C353" s="76">
        <v>39354</v>
      </c>
      <c r="D353" s="75" t="s">
        <v>99</v>
      </c>
      <c r="E353" s="77" t="s">
        <v>154</v>
      </c>
      <c r="F353" s="75">
        <v>90</v>
      </c>
      <c r="G353" s="75">
        <v>3</v>
      </c>
      <c r="H353" s="75">
        <v>0</v>
      </c>
      <c r="I353" s="75">
        <v>4</v>
      </c>
      <c r="J353" s="75">
        <v>4</v>
      </c>
      <c r="K353" s="75">
        <v>0</v>
      </c>
      <c r="L353" s="75">
        <v>0</v>
      </c>
      <c r="M353" s="75">
        <v>0</v>
      </c>
      <c r="N353" s="75">
        <v>0</v>
      </c>
    </row>
    <row r="354" spans="1:14">
      <c r="A354" s="75" t="s">
        <v>97</v>
      </c>
      <c r="B354" s="75" t="s">
        <v>124</v>
      </c>
      <c r="C354" s="76">
        <v>39351</v>
      </c>
      <c r="D354" s="75" t="s">
        <v>99</v>
      </c>
      <c r="E354" s="77" t="s">
        <v>103</v>
      </c>
      <c r="F354" s="75">
        <v>90</v>
      </c>
      <c r="G354" s="75">
        <v>0</v>
      </c>
      <c r="H354" s="75">
        <v>1</v>
      </c>
      <c r="I354" s="75">
        <v>8</v>
      </c>
      <c r="J354" s="75">
        <v>5</v>
      </c>
      <c r="K354" s="75">
        <v>1</v>
      </c>
      <c r="L354" s="75">
        <v>1</v>
      </c>
      <c r="M354" s="75">
        <v>0</v>
      </c>
      <c r="N354" s="75">
        <v>0</v>
      </c>
    </row>
    <row r="355" spans="1:14">
      <c r="A355" s="75" t="s">
        <v>97</v>
      </c>
      <c r="B355" s="75" t="s">
        <v>143</v>
      </c>
      <c r="C355" s="76">
        <v>39347</v>
      </c>
      <c r="D355" s="75" t="s">
        <v>99</v>
      </c>
      <c r="E355" s="77" t="s">
        <v>63</v>
      </c>
      <c r="F355" s="75">
        <v>90</v>
      </c>
      <c r="G355" s="75">
        <v>0</v>
      </c>
      <c r="H355" s="75">
        <v>1</v>
      </c>
      <c r="I355" s="75">
        <v>4</v>
      </c>
      <c r="J355" s="75">
        <v>2</v>
      </c>
      <c r="K355" s="75">
        <v>2</v>
      </c>
      <c r="L355" s="75">
        <v>1</v>
      </c>
      <c r="M355" s="75">
        <v>0</v>
      </c>
      <c r="N355" s="75">
        <v>0</v>
      </c>
    </row>
    <row r="356" spans="1:14">
      <c r="A356" s="75" t="s">
        <v>97</v>
      </c>
      <c r="B356" s="75" t="s">
        <v>52</v>
      </c>
      <c r="C356" s="76">
        <v>39344</v>
      </c>
      <c r="D356" s="75" t="s">
        <v>151</v>
      </c>
      <c r="E356" s="77" t="s">
        <v>59</v>
      </c>
      <c r="F356" s="75">
        <v>90</v>
      </c>
      <c r="G356" s="75">
        <v>1</v>
      </c>
      <c r="H356" s="75">
        <v>0</v>
      </c>
      <c r="I356" s="75">
        <v>2</v>
      </c>
      <c r="J356" s="75">
        <v>2</v>
      </c>
      <c r="K356" s="75">
        <v>1</v>
      </c>
      <c r="L356" s="75">
        <v>2</v>
      </c>
      <c r="M356" s="75">
        <v>1</v>
      </c>
      <c r="N356" s="75">
        <v>0</v>
      </c>
    </row>
    <row r="357" spans="1:14">
      <c r="A357" s="75" t="s">
        <v>97</v>
      </c>
      <c r="B357" s="75" t="s">
        <v>121</v>
      </c>
      <c r="C357" s="76">
        <v>39341</v>
      </c>
      <c r="D357" s="75" t="s">
        <v>99</v>
      </c>
      <c r="E357" s="77" t="s">
        <v>33</v>
      </c>
      <c r="F357" s="75">
        <v>90</v>
      </c>
      <c r="G357" s="75">
        <v>0</v>
      </c>
      <c r="H357" s="75">
        <v>0</v>
      </c>
      <c r="I357" s="75">
        <v>1</v>
      </c>
      <c r="J357" s="75">
        <v>0</v>
      </c>
      <c r="K357" s="75">
        <v>1</v>
      </c>
      <c r="L357" s="75">
        <v>0</v>
      </c>
      <c r="M357" s="75">
        <v>0</v>
      </c>
      <c r="N357" s="75">
        <v>0</v>
      </c>
    </row>
    <row r="358" spans="1:14">
      <c r="A358" s="75" t="s">
        <v>97</v>
      </c>
      <c r="B358" s="75" t="s">
        <v>123</v>
      </c>
      <c r="C358" s="76">
        <v>39327</v>
      </c>
      <c r="D358" s="75" t="s">
        <v>99</v>
      </c>
      <c r="E358" s="77" t="s">
        <v>26</v>
      </c>
      <c r="F358" s="75">
        <v>90</v>
      </c>
      <c r="G358" s="75">
        <v>0</v>
      </c>
      <c r="H358" s="75">
        <v>0</v>
      </c>
      <c r="I358" s="75">
        <v>3</v>
      </c>
      <c r="J358" s="75">
        <v>0</v>
      </c>
      <c r="K358" s="75">
        <v>2</v>
      </c>
      <c r="L358" s="75">
        <v>1</v>
      </c>
      <c r="M358" s="75">
        <v>0</v>
      </c>
      <c r="N358" s="75">
        <v>0</v>
      </c>
    </row>
    <row r="359" spans="1:14">
      <c r="A359" s="75" t="s">
        <v>97</v>
      </c>
      <c r="B359" s="75" t="s">
        <v>125</v>
      </c>
      <c r="C359" s="76">
        <v>39320</v>
      </c>
      <c r="D359" s="75" t="s">
        <v>99</v>
      </c>
      <c r="E359" s="77" t="s">
        <v>33</v>
      </c>
      <c r="F359" s="75" t="s">
        <v>221</v>
      </c>
      <c r="G359" s="75">
        <v>0</v>
      </c>
      <c r="H359" s="75">
        <v>0</v>
      </c>
      <c r="I359" s="75">
        <v>1</v>
      </c>
      <c r="J359" s="75">
        <v>0</v>
      </c>
      <c r="K359" s="75">
        <v>0</v>
      </c>
      <c r="L359" s="75">
        <v>0</v>
      </c>
      <c r="M359" s="75">
        <v>0</v>
      </c>
      <c r="N359" s="75">
        <v>0</v>
      </c>
    </row>
    <row r="360" spans="1:14">
      <c r="A360" s="75" t="s">
        <v>97</v>
      </c>
      <c r="B360" s="75" t="s">
        <v>284</v>
      </c>
      <c r="C360" s="76">
        <v>39960</v>
      </c>
      <c r="D360" s="75" t="s">
        <v>151</v>
      </c>
      <c r="E360" s="77" t="s">
        <v>19</v>
      </c>
      <c r="F360" s="75">
        <v>71</v>
      </c>
      <c r="G360" s="75">
        <v>0</v>
      </c>
      <c r="H360" s="75">
        <v>0</v>
      </c>
      <c r="I360" s="75">
        <v>2</v>
      </c>
      <c r="J360" s="75">
        <v>2</v>
      </c>
      <c r="K360" s="75">
        <v>2</v>
      </c>
      <c r="L360" s="75">
        <v>1</v>
      </c>
      <c r="M360" s="75">
        <v>0</v>
      </c>
      <c r="N360" s="75">
        <v>0</v>
      </c>
    </row>
    <row r="361" spans="1:14">
      <c r="A361" s="75" t="s">
        <v>97</v>
      </c>
      <c r="B361" s="75" t="s">
        <v>104</v>
      </c>
      <c r="C361" s="76">
        <v>39935</v>
      </c>
      <c r="D361" s="75" t="s">
        <v>99</v>
      </c>
      <c r="E361" s="77" t="s">
        <v>716</v>
      </c>
      <c r="F361" s="75">
        <v>60</v>
      </c>
      <c r="G361" s="75">
        <v>2</v>
      </c>
      <c r="H361" s="75">
        <v>0</v>
      </c>
      <c r="I361" s="75">
        <v>2</v>
      </c>
      <c r="J361" s="75">
        <v>2</v>
      </c>
      <c r="K361" s="75">
        <v>0</v>
      </c>
      <c r="L361" s="75">
        <v>2</v>
      </c>
      <c r="M361" s="75">
        <v>0</v>
      </c>
      <c r="N361" s="75">
        <v>0</v>
      </c>
    </row>
    <row r="362" spans="1:14">
      <c r="A362" s="75" t="s">
        <v>97</v>
      </c>
      <c r="B362" s="75" t="s">
        <v>153</v>
      </c>
      <c r="C362" s="76">
        <v>39931</v>
      </c>
      <c r="D362" s="75" t="s">
        <v>151</v>
      </c>
      <c r="E362" s="77" t="s">
        <v>33</v>
      </c>
      <c r="F362" s="75">
        <v>86</v>
      </c>
      <c r="G362" s="75">
        <v>0</v>
      </c>
      <c r="H362" s="75">
        <v>0</v>
      </c>
      <c r="I362" s="75">
        <v>2</v>
      </c>
      <c r="J362" s="75">
        <v>2</v>
      </c>
      <c r="K362" s="75">
        <v>1</v>
      </c>
      <c r="L362" s="75">
        <v>5</v>
      </c>
      <c r="M362" s="75">
        <v>0</v>
      </c>
      <c r="N362" s="75">
        <v>0</v>
      </c>
    </row>
    <row r="363" spans="1:14">
      <c r="A363" s="75" t="s">
        <v>97</v>
      </c>
      <c r="B363" s="75" t="s">
        <v>119</v>
      </c>
      <c r="C363" s="76">
        <v>39928</v>
      </c>
      <c r="D363" s="75" t="s">
        <v>99</v>
      </c>
      <c r="E363" s="77" t="s">
        <v>53</v>
      </c>
      <c r="F363" s="75">
        <f>90- 62</f>
        <v>28</v>
      </c>
      <c r="G363" s="75">
        <v>1</v>
      </c>
      <c r="H363" s="75">
        <v>0</v>
      </c>
      <c r="I363" s="75">
        <v>4</v>
      </c>
      <c r="J363" s="75">
        <v>4</v>
      </c>
      <c r="K363" s="75">
        <v>0</v>
      </c>
      <c r="L363" s="75">
        <v>0</v>
      </c>
      <c r="M363" s="75">
        <v>0</v>
      </c>
      <c r="N363" s="75">
        <v>0</v>
      </c>
    </row>
    <row r="364" spans="1:14">
      <c r="A364" s="75" t="s">
        <v>97</v>
      </c>
      <c r="B364" s="75" t="s">
        <v>143</v>
      </c>
      <c r="C364" s="76">
        <v>39925</v>
      </c>
      <c r="D364" s="75" t="s">
        <v>99</v>
      </c>
      <c r="E364" s="77" t="s">
        <v>51</v>
      </c>
      <c r="F364" s="75">
        <v>90</v>
      </c>
      <c r="G364" s="75">
        <v>1</v>
      </c>
      <c r="H364" s="75">
        <v>1</v>
      </c>
      <c r="I364" s="75">
        <v>6</v>
      </c>
      <c r="J364" s="75">
        <v>2</v>
      </c>
      <c r="K364" s="75">
        <v>0</v>
      </c>
      <c r="L364" s="75">
        <v>4</v>
      </c>
      <c r="M364" s="75">
        <v>0</v>
      </c>
      <c r="N364" s="75">
        <v>0</v>
      </c>
    </row>
    <row r="365" spans="1:14">
      <c r="A365" s="75" t="s">
        <v>97</v>
      </c>
      <c r="B365" s="75" t="s">
        <v>159</v>
      </c>
      <c r="C365" s="76">
        <v>39921</v>
      </c>
      <c r="D365" s="75" t="s">
        <v>99</v>
      </c>
      <c r="E365" s="77" t="s">
        <v>24</v>
      </c>
      <c r="F365" s="75">
        <v>74</v>
      </c>
      <c r="G365" s="75">
        <v>0</v>
      </c>
      <c r="H365" s="75">
        <v>0</v>
      </c>
      <c r="I365" s="75">
        <v>4</v>
      </c>
      <c r="J365" s="75">
        <v>4</v>
      </c>
      <c r="K365" s="75">
        <v>1</v>
      </c>
      <c r="L365" s="75">
        <v>1</v>
      </c>
      <c r="M365" s="75">
        <v>0</v>
      </c>
      <c r="N365" s="75">
        <v>0</v>
      </c>
    </row>
    <row r="366" spans="1:14">
      <c r="A366" s="75" t="s">
        <v>97</v>
      </c>
      <c r="B366" s="75" t="s">
        <v>473</v>
      </c>
      <c r="C366" s="76">
        <v>39917</v>
      </c>
      <c r="D366" s="75" t="s">
        <v>151</v>
      </c>
      <c r="E366" s="77" t="s">
        <v>174</v>
      </c>
      <c r="F366" s="75">
        <v>0</v>
      </c>
      <c r="G366" s="75"/>
      <c r="H366" s="75"/>
      <c r="I366" s="75"/>
      <c r="J366" s="75"/>
      <c r="K366" s="75"/>
      <c r="L366" s="75"/>
      <c r="M366" s="75"/>
      <c r="N366" s="75"/>
    </row>
    <row r="367" spans="1:14">
      <c r="A367" s="75" t="s">
        <v>97</v>
      </c>
      <c r="B367" s="75" t="s">
        <v>205</v>
      </c>
      <c r="C367" s="76">
        <v>39914</v>
      </c>
      <c r="D367" s="75" t="s">
        <v>99</v>
      </c>
      <c r="E367" s="77" t="s">
        <v>19</v>
      </c>
      <c r="F367" s="75">
        <v>90</v>
      </c>
      <c r="G367" s="75">
        <v>0</v>
      </c>
      <c r="H367" s="75">
        <v>0</v>
      </c>
      <c r="I367" s="75">
        <v>0</v>
      </c>
      <c r="J367" s="75">
        <v>0</v>
      </c>
      <c r="K367" s="75">
        <v>0</v>
      </c>
      <c r="L367" s="75">
        <v>2</v>
      </c>
      <c r="M367" s="75">
        <v>0</v>
      </c>
      <c r="N367" s="75">
        <v>0</v>
      </c>
    </row>
    <row r="368" spans="1:14">
      <c r="A368" s="75" t="s">
        <v>97</v>
      </c>
      <c r="B368" s="75" t="s">
        <v>509</v>
      </c>
      <c r="C368" s="76">
        <v>39911</v>
      </c>
      <c r="D368" s="75" t="s">
        <v>151</v>
      </c>
      <c r="E368" s="77" t="s">
        <v>51</v>
      </c>
      <c r="F368" s="75">
        <v>73</v>
      </c>
      <c r="G368" s="75">
        <v>1</v>
      </c>
      <c r="H368" s="75">
        <v>1</v>
      </c>
      <c r="I368" s="75">
        <v>3</v>
      </c>
      <c r="J368" s="75">
        <v>2</v>
      </c>
      <c r="K368" s="75">
        <v>2</v>
      </c>
      <c r="L368" s="75">
        <v>2</v>
      </c>
      <c r="M368" s="75">
        <v>0</v>
      </c>
      <c r="N368" s="75">
        <v>0</v>
      </c>
    </row>
    <row r="369" spans="1:14">
      <c r="A369" s="75" t="s">
        <v>97</v>
      </c>
      <c r="B369" s="75" t="s">
        <v>106</v>
      </c>
      <c r="C369" s="76">
        <v>39907</v>
      </c>
      <c r="D369" s="75" t="s">
        <v>99</v>
      </c>
      <c r="E369" s="77" t="s">
        <v>24</v>
      </c>
      <c r="F369" s="75">
        <v>0</v>
      </c>
      <c r="G369" s="75"/>
      <c r="H369" s="75"/>
      <c r="I369" s="75"/>
      <c r="J369" s="75"/>
      <c r="K369" s="75"/>
      <c r="L369" s="75"/>
      <c r="M369" s="75"/>
      <c r="N369" s="75"/>
    </row>
    <row r="370" spans="1:14">
      <c r="A370" s="75" t="s">
        <v>756</v>
      </c>
      <c r="B370" s="75" t="s">
        <v>521</v>
      </c>
      <c r="C370" s="76">
        <v>39904</v>
      </c>
      <c r="D370" s="75" t="s">
        <v>216</v>
      </c>
      <c r="E370" s="77" t="s">
        <v>31</v>
      </c>
      <c r="F370" s="75">
        <v>90</v>
      </c>
      <c r="G370" s="75">
        <v>0</v>
      </c>
      <c r="H370" s="75">
        <v>0</v>
      </c>
      <c r="I370" s="75">
        <v>0</v>
      </c>
      <c r="J370" s="75">
        <v>0</v>
      </c>
      <c r="K370" s="75">
        <v>0</v>
      </c>
      <c r="L370" s="75">
        <v>1</v>
      </c>
      <c r="M370" s="75">
        <v>0</v>
      </c>
      <c r="N370" s="75">
        <v>0</v>
      </c>
    </row>
    <row r="371" spans="1:14">
      <c r="A371" s="75" t="s">
        <v>756</v>
      </c>
      <c r="B371" s="75" t="s">
        <v>524</v>
      </c>
      <c r="C371" s="76">
        <v>39900</v>
      </c>
      <c r="D371" s="75" t="s">
        <v>216</v>
      </c>
      <c r="E371" s="77" t="s">
        <v>24</v>
      </c>
      <c r="F371" s="75">
        <v>90</v>
      </c>
      <c r="G371" s="75">
        <v>0</v>
      </c>
      <c r="H371" s="75">
        <v>0</v>
      </c>
      <c r="I371" s="75">
        <v>3</v>
      </c>
      <c r="J371" s="75">
        <v>2</v>
      </c>
      <c r="K371" s="75">
        <v>0</v>
      </c>
      <c r="L371" s="75">
        <v>0</v>
      </c>
      <c r="M371" s="75">
        <v>0</v>
      </c>
      <c r="N371" s="75">
        <v>0</v>
      </c>
    </row>
    <row r="372" spans="1:14">
      <c r="A372" s="75" t="s">
        <v>97</v>
      </c>
      <c r="B372" s="75" t="s">
        <v>105</v>
      </c>
      <c r="C372" s="76">
        <v>39894</v>
      </c>
      <c r="D372" s="75" t="s">
        <v>99</v>
      </c>
      <c r="E372" s="77" t="s">
        <v>374</v>
      </c>
      <c r="F372" s="75">
        <v>90</v>
      </c>
      <c r="G372" s="75">
        <v>1</v>
      </c>
      <c r="H372" s="75">
        <v>1</v>
      </c>
      <c r="I372" s="75">
        <v>6</v>
      </c>
      <c r="J372" s="75">
        <v>3</v>
      </c>
      <c r="K372" s="75">
        <v>1</v>
      </c>
      <c r="L372" s="75">
        <v>3</v>
      </c>
      <c r="M372" s="75">
        <v>0</v>
      </c>
      <c r="N372" s="75">
        <v>0</v>
      </c>
    </row>
    <row r="373" spans="1:14">
      <c r="A373" s="75" t="s">
        <v>97</v>
      </c>
      <c r="B373" s="75" t="s">
        <v>526</v>
      </c>
      <c r="C373" s="76">
        <v>39887</v>
      </c>
      <c r="D373" s="75" t="s">
        <v>99</v>
      </c>
      <c r="E373" s="77" t="s">
        <v>82</v>
      </c>
      <c r="F373" s="75">
        <v>0</v>
      </c>
      <c r="G373" s="75"/>
      <c r="H373" s="75"/>
      <c r="I373" s="75"/>
      <c r="J373" s="75"/>
      <c r="K373" s="75"/>
      <c r="L373" s="75"/>
      <c r="M373" s="75"/>
      <c r="N373" s="75"/>
    </row>
    <row r="374" spans="1:14">
      <c r="A374" s="75" t="s">
        <v>97</v>
      </c>
      <c r="B374" s="75" t="s">
        <v>52</v>
      </c>
      <c r="C374" s="76">
        <v>39883</v>
      </c>
      <c r="D374" s="75" t="s">
        <v>151</v>
      </c>
      <c r="E374" s="77" t="s">
        <v>287</v>
      </c>
      <c r="F374" s="75">
        <v>74</v>
      </c>
      <c r="G374" s="75">
        <v>2</v>
      </c>
      <c r="H374" s="75">
        <v>1</v>
      </c>
      <c r="I374" s="75">
        <v>4</v>
      </c>
      <c r="J374" s="75">
        <v>3</v>
      </c>
      <c r="K374" s="75">
        <v>0</v>
      </c>
      <c r="L374" s="75">
        <v>4</v>
      </c>
      <c r="M374" s="75">
        <v>1</v>
      </c>
      <c r="N374" s="75">
        <v>0</v>
      </c>
    </row>
    <row r="375" spans="1:14">
      <c r="A375" s="75" t="s">
        <v>97</v>
      </c>
      <c r="B375" s="75" t="s">
        <v>123</v>
      </c>
      <c r="C375" s="76">
        <v>39879</v>
      </c>
      <c r="D375" s="75" t="s">
        <v>99</v>
      </c>
      <c r="E375" s="77" t="s">
        <v>19</v>
      </c>
      <c r="F375" s="75">
        <v>90</v>
      </c>
      <c r="G375" s="75">
        <v>0</v>
      </c>
      <c r="H375" s="75">
        <v>0</v>
      </c>
      <c r="I375" s="75">
        <v>5</v>
      </c>
      <c r="J375" s="75">
        <v>4</v>
      </c>
      <c r="K375" s="75">
        <v>3</v>
      </c>
      <c r="L375" s="75">
        <v>1</v>
      </c>
      <c r="M375" s="75">
        <v>0</v>
      </c>
      <c r="N375" s="75">
        <v>0</v>
      </c>
    </row>
    <row r="376" spans="1:14">
      <c r="A376" s="75" t="s">
        <v>97</v>
      </c>
      <c r="B376" s="75" t="s">
        <v>139</v>
      </c>
      <c r="C376" s="76">
        <v>39873</v>
      </c>
      <c r="D376" s="75" t="s">
        <v>99</v>
      </c>
      <c r="E376" s="77" t="s">
        <v>501</v>
      </c>
      <c r="F376" s="75">
        <v>90</v>
      </c>
      <c r="G376" s="75">
        <v>2</v>
      </c>
      <c r="H376" s="75">
        <v>1</v>
      </c>
      <c r="I376" s="75">
        <v>4</v>
      </c>
      <c r="J376" s="75">
        <v>3</v>
      </c>
      <c r="K376" s="75">
        <v>1</v>
      </c>
      <c r="L376" s="75">
        <v>1</v>
      </c>
      <c r="M376" s="75">
        <v>0</v>
      </c>
      <c r="N376" s="75">
        <v>0</v>
      </c>
    </row>
    <row r="377" spans="1:14">
      <c r="A377" s="75" t="s">
        <v>97</v>
      </c>
      <c r="B377" s="75" t="s">
        <v>28</v>
      </c>
      <c r="C377" s="76">
        <v>39868</v>
      </c>
      <c r="D377" s="75" t="s">
        <v>151</v>
      </c>
      <c r="E377" s="77" t="s">
        <v>22</v>
      </c>
      <c r="F377" s="75">
        <v>90</v>
      </c>
      <c r="G377" s="75">
        <v>1</v>
      </c>
      <c r="H377" s="75">
        <v>0</v>
      </c>
      <c r="I377" s="75">
        <v>2</v>
      </c>
      <c r="J377" s="75">
        <v>1</v>
      </c>
      <c r="K377" s="75">
        <v>1</v>
      </c>
      <c r="L377" s="75">
        <v>0</v>
      </c>
      <c r="M377" s="75">
        <v>0</v>
      </c>
      <c r="N377" s="75">
        <v>0</v>
      </c>
    </row>
    <row r="378" spans="1:14">
      <c r="A378" s="75" t="s">
        <v>97</v>
      </c>
      <c r="B378" s="75" t="s">
        <v>102</v>
      </c>
      <c r="C378" s="76">
        <v>39865</v>
      </c>
      <c r="D378" s="75" t="s">
        <v>99</v>
      </c>
      <c r="E378" s="77" t="s">
        <v>40</v>
      </c>
      <c r="F378" s="75">
        <v>45</v>
      </c>
      <c r="G378" s="75">
        <v>0</v>
      </c>
      <c r="H378" s="75">
        <v>0</v>
      </c>
      <c r="I378" s="75">
        <v>2</v>
      </c>
      <c r="J378" s="75">
        <v>1</v>
      </c>
      <c r="K378" s="75">
        <v>1</v>
      </c>
      <c r="L378" s="75">
        <v>0</v>
      </c>
      <c r="M378" s="75">
        <v>0</v>
      </c>
      <c r="N378" s="75">
        <v>0</v>
      </c>
    </row>
    <row r="379" spans="1:14">
      <c r="A379" s="75" t="s">
        <v>97</v>
      </c>
      <c r="B379" s="75" t="s">
        <v>161</v>
      </c>
      <c r="C379" s="76">
        <v>39858</v>
      </c>
      <c r="D379" s="75" t="s">
        <v>99</v>
      </c>
      <c r="E379" s="77" t="s">
        <v>53</v>
      </c>
      <c r="F379" s="75">
        <f>90- 57</f>
        <v>33</v>
      </c>
      <c r="G379" s="75">
        <v>0</v>
      </c>
      <c r="H379" s="75">
        <v>0</v>
      </c>
      <c r="I379" s="75">
        <v>4</v>
      </c>
      <c r="J379" s="75">
        <v>3</v>
      </c>
      <c r="K379" s="75">
        <v>0</v>
      </c>
      <c r="L379" s="75">
        <v>0</v>
      </c>
      <c r="M379" s="75">
        <v>0</v>
      </c>
      <c r="N379" s="75">
        <v>0</v>
      </c>
    </row>
    <row r="380" spans="1:14">
      <c r="A380" s="75" t="s">
        <v>97</v>
      </c>
      <c r="B380" s="75" t="s">
        <v>536</v>
      </c>
      <c r="C380" s="76">
        <v>39852</v>
      </c>
      <c r="D380" s="75" t="s">
        <v>99</v>
      </c>
      <c r="E380" s="77" t="s">
        <v>26</v>
      </c>
      <c r="F380" s="75">
        <v>90</v>
      </c>
      <c r="G380" s="75">
        <v>0</v>
      </c>
      <c r="H380" s="75">
        <v>1</v>
      </c>
      <c r="I380" s="75">
        <v>3</v>
      </c>
      <c r="J380" s="75">
        <v>1</v>
      </c>
      <c r="K380" s="75">
        <v>3</v>
      </c>
      <c r="L380" s="75">
        <v>0</v>
      </c>
      <c r="M380" s="75">
        <v>1</v>
      </c>
      <c r="N380" s="75">
        <v>0</v>
      </c>
    </row>
    <row r="381" spans="1:14">
      <c r="A381" s="75" t="s">
        <v>97</v>
      </c>
      <c r="B381" s="75" t="s">
        <v>114</v>
      </c>
      <c r="C381" s="76">
        <v>39849</v>
      </c>
      <c r="D381" s="75" t="s">
        <v>193</v>
      </c>
      <c r="E381" s="77" t="s">
        <v>19</v>
      </c>
      <c r="F381" s="75">
        <v>55</v>
      </c>
      <c r="G381" s="75">
        <v>1</v>
      </c>
      <c r="H381" s="75">
        <v>0</v>
      </c>
      <c r="I381" s="75">
        <v>0</v>
      </c>
      <c r="J381" s="75">
        <v>0</v>
      </c>
      <c r="K381" s="75">
        <v>0</v>
      </c>
      <c r="L381" s="75">
        <v>0</v>
      </c>
      <c r="M381" s="75">
        <v>1</v>
      </c>
      <c r="N381" s="75">
        <v>0</v>
      </c>
    </row>
    <row r="382" spans="1:14">
      <c r="A382" s="75" t="s">
        <v>97</v>
      </c>
      <c r="B382" s="75" t="s">
        <v>125</v>
      </c>
      <c r="C382" s="76">
        <v>39845</v>
      </c>
      <c r="D382" s="75" t="s">
        <v>99</v>
      </c>
      <c r="E382" s="77" t="s">
        <v>38</v>
      </c>
      <c r="F382" s="75">
        <v>90</v>
      </c>
      <c r="G382" s="75">
        <v>0</v>
      </c>
      <c r="H382" s="75">
        <v>0</v>
      </c>
      <c r="I382" s="75">
        <v>2</v>
      </c>
      <c r="J382" s="75">
        <v>0</v>
      </c>
      <c r="K382" s="75">
        <v>1</v>
      </c>
      <c r="L382" s="75">
        <v>1</v>
      </c>
      <c r="M382" s="75">
        <v>0</v>
      </c>
      <c r="N382" s="75">
        <v>0</v>
      </c>
    </row>
    <row r="383" spans="1:14">
      <c r="A383" s="75" t="s">
        <v>97</v>
      </c>
      <c r="B383" s="75" t="s">
        <v>164</v>
      </c>
      <c r="C383" s="76">
        <v>39837</v>
      </c>
      <c r="D383" s="75" t="s">
        <v>99</v>
      </c>
      <c r="E383" s="77" t="s">
        <v>103</v>
      </c>
      <c r="F383" s="75">
        <v>73</v>
      </c>
      <c r="G383" s="75">
        <v>1</v>
      </c>
      <c r="H383" s="75">
        <v>0</v>
      </c>
      <c r="I383" s="75">
        <v>3</v>
      </c>
      <c r="J383" s="75">
        <v>2</v>
      </c>
      <c r="K383" s="75">
        <v>1</v>
      </c>
      <c r="L383" s="75">
        <v>0</v>
      </c>
      <c r="M383" s="75">
        <v>0</v>
      </c>
      <c r="N383" s="75">
        <v>0</v>
      </c>
    </row>
    <row r="384" spans="1:14">
      <c r="A384" s="75" t="s">
        <v>97</v>
      </c>
      <c r="B384" s="75" t="s">
        <v>134</v>
      </c>
      <c r="C384" s="76">
        <v>39830</v>
      </c>
      <c r="D384" s="75" t="s">
        <v>99</v>
      </c>
      <c r="E384" s="77" t="s">
        <v>35</v>
      </c>
      <c r="F384" s="75">
        <v>90</v>
      </c>
      <c r="G384" s="75">
        <v>2</v>
      </c>
      <c r="H384" s="75">
        <v>0</v>
      </c>
      <c r="I384" s="75">
        <v>5</v>
      </c>
      <c r="J384" s="75">
        <v>4</v>
      </c>
      <c r="K384" s="75">
        <v>0</v>
      </c>
      <c r="L384" s="75">
        <v>0</v>
      </c>
      <c r="M384" s="75">
        <v>0</v>
      </c>
      <c r="N384" s="75">
        <v>0</v>
      </c>
    </row>
    <row r="385" spans="1:14">
      <c r="A385" s="75" t="s">
        <v>97</v>
      </c>
      <c r="B385" s="75" t="s">
        <v>121</v>
      </c>
      <c r="C385" s="76">
        <v>39824</v>
      </c>
      <c r="D385" s="75" t="s">
        <v>99</v>
      </c>
      <c r="E385" s="77" t="s">
        <v>79</v>
      </c>
      <c r="F385" s="75">
        <v>64</v>
      </c>
      <c r="G385" s="75">
        <v>0</v>
      </c>
      <c r="H385" s="75">
        <v>0</v>
      </c>
      <c r="I385" s="75">
        <v>5</v>
      </c>
      <c r="J385" s="75">
        <v>3</v>
      </c>
      <c r="K385" s="75">
        <v>2</v>
      </c>
      <c r="L385" s="75">
        <v>0</v>
      </c>
      <c r="M385" s="75">
        <v>0</v>
      </c>
      <c r="N385" s="75">
        <v>0</v>
      </c>
    </row>
    <row r="386" spans="1:14">
      <c r="A386" s="75" t="s">
        <v>97</v>
      </c>
      <c r="B386" s="75" t="s">
        <v>139</v>
      </c>
      <c r="C386" s="76">
        <v>39819</v>
      </c>
      <c r="D386" s="75" t="s">
        <v>193</v>
      </c>
      <c r="E386" s="77" t="s">
        <v>107</v>
      </c>
      <c r="F386" s="75">
        <v>0</v>
      </c>
      <c r="G386" s="75"/>
      <c r="H386" s="75"/>
      <c r="I386" s="75"/>
      <c r="J386" s="75"/>
      <c r="K386" s="75"/>
      <c r="L386" s="75"/>
      <c r="M386" s="75"/>
      <c r="N386" s="75"/>
    </row>
    <row r="387" spans="1:14">
      <c r="A387" s="75" t="s">
        <v>97</v>
      </c>
      <c r="B387" s="75" t="s">
        <v>114</v>
      </c>
      <c r="C387" s="76">
        <v>39816</v>
      </c>
      <c r="D387" s="75" t="s">
        <v>99</v>
      </c>
      <c r="E387" s="77" t="s">
        <v>26</v>
      </c>
      <c r="F387" s="75">
        <v>90</v>
      </c>
      <c r="G387" s="75">
        <v>1</v>
      </c>
      <c r="H387" s="75">
        <v>0</v>
      </c>
      <c r="I387" s="75">
        <v>4</v>
      </c>
      <c r="J387" s="75">
        <v>3</v>
      </c>
      <c r="K387" s="75">
        <v>2</v>
      </c>
      <c r="L387" s="75">
        <v>1</v>
      </c>
      <c r="M387" s="75">
        <v>1</v>
      </c>
      <c r="N387" s="75">
        <v>0</v>
      </c>
    </row>
    <row r="388" spans="1:14">
      <c r="A388" s="75" t="s">
        <v>97</v>
      </c>
      <c r="B388" s="75" t="s">
        <v>155</v>
      </c>
      <c r="C388" s="76">
        <v>39803</v>
      </c>
      <c r="D388" s="75" t="s">
        <v>99</v>
      </c>
      <c r="E388" s="77" t="s">
        <v>38</v>
      </c>
      <c r="F388" s="75">
        <v>79</v>
      </c>
      <c r="G388" s="75">
        <v>1</v>
      </c>
      <c r="H388" s="75">
        <v>0</v>
      </c>
      <c r="I388" s="75">
        <v>5</v>
      </c>
      <c r="J388" s="75">
        <v>3</v>
      </c>
      <c r="K388" s="75">
        <v>1</v>
      </c>
      <c r="L388" s="75">
        <v>1</v>
      </c>
      <c r="M388" s="75">
        <v>0</v>
      </c>
      <c r="N388" s="75">
        <v>0</v>
      </c>
    </row>
    <row r="389" spans="1:14">
      <c r="A389" s="75" t="s">
        <v>97</v>
      </c>
      <c r="B389" s="75" t="s">
        <v>160</v>
      </c>
      <c r="C389" s="76">
        <v>39795</v>
      </c>
      <c r="D389" s="75" t="s">
        <v>99</v>
      </c>
      <c r="E389" s="77" t="s">
        <v>19</v>
      </c>
      <c r="F389" s="75">
        <v>90</v>
      </c>
      <c r="G389" s="75">
        <v>0</v>
      </c>
      <c r="H389" s="75">
        <v>1</v>
      </c>
      <c r="I389" s="75">
        <v>1</v>
      </c>
      <c r="J389" s="75">
        <v>0</v>
      </c>
      <c r="K389" s="75">
        <v>1</v>
      </c>
      <c r="L389" s="75">
        <v>2</v>
      </c>
      <c r="M389" s="75">
        <v>0</v>
      </c>
      <c r="N389" s="75">
        <v>0</v>
      </c>
    </row>
    <row r="390" spans="1:14">
      <c r="A390" s="75" t="s">
        <v>97</v>
      </c>
      <c r="B390" s="75" t="s">
        <v>165</v>
      </c>
      <c r="C390" s="76">
        <v>39791</v>
      </c>
      <c r="D390" s="75" t="s">
        <v>151</v>
      </c>
      <c r="E390" s="77" t="s">
        <v>231</v>
      </c>
      <c r="F390" s="75">
        <v>0</v>
      </c>
      <c r="G390" s="75"/>
      <c r="H390" s="75"/>
      <c r="I390" s="75"/>
      <c r="J390" s="75"/>
      <c r="K390" s="75"/>
      <c r="L390" s="75"/>
      <c r="M390" s="75"/>
      <c r="N390" s="75"/>
    </row>
    <row r="391" spans="1:14">
      <c r="A391" s="75" t="s">
        <v>97</v>
      </c>
      <c r="B391" s="75" t="s">
        <v>138</v>
      </c>
      <c r="C391" s="76">
        <v>39788</v>
      </c>
      <c r="D391" s="75" t="s">
        <v>99</v>
      </c>
      <c r="E391" s="77" t="s">
        <v>51</v>
      </c>
      <c r="F391" s="75">
        <v>90</v>
      </c>
      <c r="G391" s="75">
        <v>3</v>
      </c>
      <c r="H391" s="75">
        <v>0</v>
      </c>
      <c r="I391" s="75">
        <v>6</v>
      </c>
      <c r="J391" s="75">
        <v>4</v>
      </c>
      <c r="K391" s="75">
        <v>1</v>
      </c>
      <c r="L391" s="75">
        <v>2</v>
      </c>
      <c r="M391" s="75">
        <v>0</v>
      </c>
      <c r="N391" s="75">
        <v>0</v>
      </c>
    </row>
    <row r="392" spans="1:14">
      <c r="A392" s="75" t="s">
        <v>97</v>
      </c>
      <c r="B392" s="75" t="s">
        <v>122</v>
      </c>
      <c r="C392" s="76">
        <v>39781</v>
      </c>
      <c r="D392" s="75" t="s">
        <v>99</v>
      </c>
      <c r="E392" s="77" t="s">
        <v>67</v>
      </c>
      <c r="F392" s="75">
        <v>89</v>
      </c>
      <c r="G392" s="75">
        <v>0</v>
      </c>
      <c r="H392" s="75">
        <v>0</v>
      </c>
      <c r="I392" s="75">
        <v>5</v>
      </c>
      <c r="J392" s="75">
        <v>3</v>
      </c>
      <c r="K392" s="75">
        <v>0</v>
      </c>
      <c r="L392" s="75">
        <v>1</v>
      </c>
      <c r="M392" s="75">
        <v>0</v>
      </c>
      <c r="N392" s="75">
        <v>0</v>
      </c>
    </row>
    <row r="393" spans="1:14">
      <c r="A393" s="75" t="s">
        <v>97</v>
      </c>
      <c r="B393" s="75" t="s">
        <v>529</v>
      </c>
      <c r="C393" s="76">
        <v>39778</v>
      </c>
      <c r="D393" s="75" t="s">
        <v>151</v>
      </c>
      <c r="E393" s="77" t="s">
        <v>370</v>
      </c>
      <c r="F393" s="75">
        <v>45</v>
      </c>
      <c r="G393" s="75">
        <v>1</v>
      </c>
      <c r="H393" s="75">
        <v>0</v>
      </c>
      <c r="I393" s="75">
        <v>2</v>
      </c>
      <c r="J393" s="75">
        <v>1</v>
      </c>
      <c r="K393" s="75">
        <v>0</v>
      </c>
      <c r="L393" s="75">
        <v>0</v>
      </c>
      <c r="M393" s="75">
        <v>0</v>
      </c>
      <c r="N393" s="75">
        <v>0</v>
      </c>
    </row>
    <row r="394" spans="1:14">
      <c r="A394" s="75" t="s">
        <v>97</v>
      </c>
      <c r="B394" s="75" t="s">
        <v>148</v>
      </c>
      <c r="C394" s="76">
        <v>39775</v>
      </c>
      <c r="D394" s="75" t="s">
        <v>99</v>
      </c>
      <c r="E394" s="77" t="s">
        <v>22</v>
      </c>
      <c r="F394" s="75">
        <f>90- 55</f>
        <v>35</v>
      </c>
      <c r="G394" s="75">
        <v>0</v>
      </c>
      <c r="H394" s="75">
        <v>0</v>
      </c>
      <c r="I394" s="75">
        <v>2</v>
      </c>
      <c r="J394" s="75">
        <v>1</v>
      </c>
      <c r="K394" s="75">
        <v>1</v>
      </c>
      <c r="L394" s="75">
        <v>1</v>
      </c>
      <c r="M394" s="75">
        <v>0</v>
      </c>
      <c r="N394" s="75">
        <v>0</v>
      </c>
    </row>
    <row r="395" spans="1:14">
      <c r="A395" s="75" t="s">
        <v>756</v>
      </c>
      <c r="B395" s="75" t="s">
        <v>222</v>
      </c>
      <c r="C395" s="76">
        <v>39771</v>
      </c>
      <c r="D395" s="75" t="s">
        <v>78</v>
      </c>
      <c r="E395" s="77" t="s">
        <v>33</v>
      </c>
      <c r="F395" s="75">
        <v>71</v>
      </c>
      <c r="G395" s="75">
        <v>0</v>
      </c>
      <c r="H395" s="75">
        <v>0</v>
      </c>
      <c r="I395" s="75">
        <v>2</v>
      </c>
      <c r="J395" s="75">
        <v>1</v>
      </c>
      <c r="K395" s="75">
        <v>2</v>
      </c>
      <c r="L395" s="75">
        <v>2</v>
      </c>
      <c r="M395" s="75">
        <v>0</v>
      </c>
      <c r="N395" s="75">
        <v>0</v>
      </c>
    </row>
    <row r="396" spans="1:14">
      <c r="A396" s="75" t="s">
        <v>97</v>
      </c>
      <c r="B396" s="75" t="s">
        <v>195</v>
      </c>
      <c r="C396" s="76">
        <v>39768</v>
      </c>
      <c r="D396" s="75" t="s">
        <v>99</v>
      </c>
      <c r="E396" s="77" t="s">
        <v>82</v>
      </c>
      <c r="F396" s="75">
        <v>90</v>
      </c>
      <c r="G396" s="75">
        <v>0</v>
      </c>
      <c r="H396" s="75">
        <v>0</v>
      </c>
      <c r="I396" s="75">
        <v>3</v>
      </c>
      <c r="J396" s="75">
        <v>2</v>
      </c>
      <c r="K396" s="75">
        <v>2</v>
      </c>
      <c r="L396" s="75">
        <v>2</v>
      </c>
      <c r="M396" s="75">
        <v>0</v>
      </c>
      <c r="N396" s="75">
        <v>0</v>
      </c>
    </row>
    <row r="397" spans="1:14">
      <c r="A397" s="75" t="s">
        <v>97</v>
      </c>
      <c r="B397" s="75" t="s">
        <v>467</v>
      </c>
      <c r="C397" s="76">
        <v>39760</v>
      </c>
      <c r="D397" s="75" t="s">
        <v>99</v>
      </c>
      <c r="E397" s="77" t="s">
        <v>374</v>
      </c>
      <c r="F397" s="75">
        <v>90</v>
      </c>
      <c r="G397" s="75">
        <v>1</v>
      </c>
      <c r="H397" s="75">
        <v>1</v>
      </c>
      <c r="I397" s="75">
        <v>5</v>
      </c>
      <c r="J397" s="75">
        <v>4</v>
      </c>
      <c r="K397" s="75">
        <v>2</v>
      </c>
      <c r="L397" s="75">
        <v>0</v>
      </c>
      <c r="M397" s="75">
        <v>0</v>
      </c>
      <c r="N397" s="75">
        <v>0</v>
      </c>
    </row>
    <row r="398" spans="1:14">
      <c r="A398" s="75" t="s">
        <v>97</v>
      </c>
      <c r="B398" s="75" t="s">
        <v>791</v>
      </c>
      <c r="C398" s="76">
        <v>39756</v>
      </c>
      <c r="D398" s="75" t="s">
        <v>151</v>
      </c>
      <c r="E398" s="77" t="s">
        <v>22</v>
      </c>
      <c r="F398" s="75">
        <v>90</v>
      </c>
      <c r="G398" s="75">
        <v>0</v>
      </c>
      <c r="H398" s="75">
        <v>1</v>
      </c>
      <c r="I398" s="75">
        <v>5</v>
      </c>
      <c r="J398" s="75">
        <v>2</v>
      </c>
      <c r="K398" s="75">
        <v>2</v>
      </c>
      <c r="L398" s="75">
        <v>0</v>
      </c>
      <c r="M398" s="75">
        <v>0</v>
      </c>
      <c r="N398" s="75">
        <v>0</v>
      </c>
    </row>
    <row r="399" spans="1:14">
      <c r="A399" s="75" t="s">
        <v>97</v>
      </c>
      <c r="B399" s="75" t="s">
        <v>147</v>
      </c>
      <c r="C399" s="76">
        <v>39753</v>
      </c>
      <c r="D399" s="75" t="s">
        <v>99</v>
      </c>
      <c r="E399" s="77" t="s">
        <v>154</v>
      </c>
      <c r="F399" s="75">
        <f>90- 49</f>
        <v>41</v>
      </c>
      <c r="G399" s="75">
        <v>0</v>
      </c>
      <c r="H399" s="75">
        <v>1</v>
      </c>
      <c r="I399" s="75">
        <v>1</v>
      </c>
      <c r="J399" s="75">
        <v>0</v>
      </c>
      <c r="K399" s="75">
        <v>4</v>
      </c>
      <c r="L399" s="75">
        <v>1</v>
      </c>
      <c r="M399" s="75">
        <v>0</v>
      </c>
      <c r="N399" s="75">
        <v>0</v>
      </c>
    </row>
    <row r="400" spans="1:14">
      <c r="A400" s="75" t="s">
        <v>97</v>
      </c>
      <c r="B400" s="75" t="s">
        <v>224</v>
      </c>
      <c r="C400" s="76">
        <v>39746</v>
      </c>
      <c r="D400" s="75" t="s">
        <v>99</v>
      </c>
      <c r="E400" s="77" t="s">
        <v>35</v>
      </c>
      <c r="F400" s="75">
        <v>64</v>
      </c>
      <c r="G400" s="75">
        <v>1</v>
      </c>
      <c r="H400" s="75">
        <v>0</v>
      </c>
      <c r="I400" s="75">
        <v>2</v>
      </c>
      <c r="J400" s="75">
        <v>1</v>
      </c>
      <c r="K400" s="75">
        <v>0</v>
      </c>
      <c r="L400" s="75">
        <v>2</v>
      </c>
      <c r="M400" s="75">
        <v>0</v>
      </c>
      <c r="N400" s="75">
        <v>0</v>
      </c>
    </row>
    <row r="401" spans="1:14">
      <c r="A401" s="75" t="s">
        <v>97</v>
      </c>
      <c r="B401" s="75" t="s">
        <v>792</v>
      </c>
      <c r="C401" s="76">
        <v>39743</v>
      </c>
      <c r="D401" s="75" t="s">
        <v>151</v>
      </c>
      <c r="E401" s="77" t="s">
        <v>277</v>
      </c>
      <c r="F401" s="75">
        <f>90- 56</f>
        <v>34</v>
      </c>
      <c r="G401" s="75">
        <v>0</v>
      </c>
      <c r="H401" s="75">
        <v>0</v>
      </c>
      <c r="I401" s="75">
        <v>3</v>
      </c>
      <c r="J401" s="75">
        <v>1</v>
      </c>
      <c r="K401" s="75">
        <v>0</v>
      </c>
      <c r="L401" s="75">
        <v>0</v>
      </c>
      <c r="M401" s="75">
        <v>0</v>
      </c>
      <c r="N401" s="75">
        <v>0</v>
      </c>
    </row>
    <row r="402" spans="1:14">
      <c r="A402" s="75" t="s">
        <v>97</v>
      </c>
      <c r="B402" s="75" t="s">
        <v>144</v>
      </c>
      <c r="C402" s="76">
        <v>39740</v>
      </c>
      <c r="D402" s="75" t="s">
        <v>99</v>
      </c>
      <c r="E402" s="77" t="s">
        <v>24</v>
      </c>
      <c r="F402" s="75">
        <v>80</v>
      </c>
      <c r="G402" s="75">
        <v>0</v>
      </c>
      <c r="H402" s="75">
        <v>1</v>
      </c>
      <c r="I402" s="75">
        <v>1</v>
      </c>
      <c r="J402" s="75">
        <v>0</v>
      </c>
      <c r="K402" s="75">
        <v>5</v>
      </c>
      <c r="L402" s="75">
        <v>1</v>
      </c>
      <c r="M402" s="75">
        <v>0</v>
      </c>
      <c r="N402" s="75">
        <v>0</v>
      </c>
    </row>
    <row r="403" spans="1:14">
      <c r="A403" s="75" t="s">
        <v>756</v>
      </c>
      <c r="B403" s="75" t="s">
        <v>514</v>
      </c>
      <c r="C403" s="76">
        <v>39735</v>
      </c>
      <c r="D403" s="75" t="s">
        <v>78</v>
      </c>
      <c r="E403" s="77" t="s">
        <v>26</v>
      </c>
      <c r="F403" s="75">
        <v>83</v>
      </c>
      <c r="G403" s="75">
        <v>2</v>
      </c>
      <c r="H403" s="75">
        <v>0</v>
      </c>
      <c r="I403" s="75">
        <v>3</v>
      </c>
      <c r="J403" s="75">
        <v>2</v>
      </c>
      <c r="K403" s="75">
        <v>1</v>
      </c>
      <c r="L403" s="75">
        <v>1</v>
      </c>
      <c r="M403" s="75">
        <v>0</v>
      </c>
      <c r="N403" s="75">
        <v>0</v>
      </c>
    </row>
    <row r="404" spans="1:14">
      <c r="A404" s="75" t="s">
        <v>756</v>
      </c>
      <c r="B404" s="75" t="s">
        <v>793</v>
      </c>
      <c r="C404" s="76">
        <v>39732</v>
      </c>
      <c r="D404" s="75" t="s">
        <v>216</v>
      </c>
      <c r="E404" s="77" t="s">
        <v>53</v>
      </c>
      <c r="F404" s="75">
        <v>90</v>
      </c>
      <c r="G404" s="75">
        <v>0</v>
      </c>
      <c r="H404" s="75">
        <v>0</v>
      </c>
      <c r="I404" s="75">
        <v>0</v>
      </c>
      <c r="J404" s="75">
        <v>0</v>
      </c>
      <c r="K404" s="75">
        <v>1</v>
      </c>
      <c r="L404" s="75">
        <v>0</v>
      </c>
      <c r="M404" s="75">
        <v>0</v>
      </c>
      <c r="N404" s="75">
        <v>0</v>
      </c>
    </row>
    <row r="405" spans="1:14">
      <c r="A405" s="75" t="s">
        <v>97</v>
      </c>
      <c r="B405" s="75" t="s">
        <v>120</v>
      </c>
      <c r="C405" s="76">
        <v>39725</v>
      </c>
      <c r="D405" s="75" t="s">
        <v>99</v>
      </c>
      <c r="E405" s="77" t="s">
        <v>480</v>
      </c>
      <c r="F405" s="75">
        <f>90- 59</f>
        <v>31</v>
      </c>
      <c r="G405" s="75">
        <v>1</v>
      </c>
      <c r="H405" s="75">
        <v>0</v>
      </c>
      <c r="I405" s="75">
        <v>1</v>
      </c>
      <c r="J405" s="75">
        <v>1</v>
      </c>
      <c r="K405" s="75">
        <v>1</v>
      </c>
      <c r="L405" s="75">
        <v>1</v>
      </c>
      <c r="M405" s="75">
        <v>1</v>
      </c>
      <c r="N405" s="75">
        <v>0</v>
      </c>
    </row>
    <row r="406" spans="1:14">
      <c r="A406" s="75" t="s">
        <v>97</v>
      </c>
      <c r="B406" s="75" t="s">
        <v>157</v>
      </c>
      <c r="C406" s="76">
        <v>39722</v>
      </c>
      <c r="D406" s="75" t="s">
        <v>151</v>
      </c>
      <c r="E406" s="77" t="s">
        <v>38</v>
      </c>
      <c r="F406" s="75">
        <v>59</v>
      </c>
      <c r="G406" s="75">
        <v>0</v>
      </c>
      <c r="H406" s="75">
        <v>0</v>
      </c>
      <c r="I406" s="75">
        <v>2</v>
      </c>
      <c r="J406" s="75">
        <v>1</v>
      </c>
      <c r="K406" s="75">
        <v>1</v>
      </c>
      <c r="L406" s="75">
        <v>2</v>
      </c>
      <c r="M406" s="75">
        <v>0</v>
      </c>
      <c r="N406" s="75">
        <v>0</v>
      </c>
    </row>
    <row r="407" spans="1:14">
      <c r="A407" s="75" t="s">
        <v>97</v>
      </c>
      <c r="B407" s="75" t="s">
        <v>127</v>
      </c>
      <c r="C407" s="76">
        <v>39718</v>
      </c>
      <c r="D407" s="75" t="s">
        <v>99</v>
      </c>
      <c r="E407" s="77" t="s">
        <v>38</v>
      </c>
      <c r="F407" s="75">
        <v>90</v>
      </c>
      <c r="G407" s="75">
        <v>1</v>
      </c>
      <c r="H407" s="75">
        <v>0</v>
      </c>
      <c r="I407" s="75">
        <v>8</v>
      </c>
      <c r="J407" s="75">
        <v>4</v>
      </c>
      <c r="K407" s="75">
        <v>3</v>
      </c>
      <c r="L407" s="75">
        <v>0</v>
      </c>
      <c r="M407" s="75">
        <v>0</v>
      </c>
      <c r="N407" s="75">
        <v>0</v>
      </c>
    </row>
    <row r="408" spans="1:14">
      <c r="A408" s="75" t="s">
        <v>97</v>
      </c>
      <c r="B408" s="75" t="s">
        <v>128</v>
      </c>
      <c r="C408" s="76">
        <v>39715</v>
      </c>
      <c r="D408" s="75" t="s">
        <v>99</v>
      </c>
      <c r="E408" s="77" t="s">
        <v>115</v>
      </c>
      <c r="F408" s="75">
        <v>0</v>
      </c>
      <c r="G408" s="75"/>
      <c r="H408" s="75"/>
      <c r="I408" s="75"/>
      <c r="J408" s="75"/>
      <c r="K408" s="75"/>
      <c r="L408" s="75"/>
      <c r="M408" s="75"/>
      <c r="N408" s="75"/>
    </row>
    <row r="409" spans="1:14">
      <c r="A409" s="75" t="s">
        <v>97</v>
      </c>
      <c r="B409" s="75" t="s">
        <v>536</v>
      </c>
      <c r="C409" s="76">
        <v>39707</v>
      </c>
      <c r="D409" s="75" t="s">
        <v>151</v>
      </c>
      <c r="E409" s="77" t="s">
        <v>26</v>
      </c>
      <c r="F409" s="75">
        <v>74</v>
      </c>
      <c r="G409" s="75">
        <v>0</v>
      </c>
      <c r="H409" s="75">
        <v>0</v>
      </c>
      <c r="I409" s="75">
        <v>4</v>
      </c>
      <c r="J409" s="75">
        <v>1</v>
      </c>
      <c r="K409" s="75">
        <v>1</v>
      </c>
      <c r="L409" s="75">
        <v>0</v>
      </c>
      <c r="M409" s="75">
        <v>0</v>
      </c>
      <c r="N409" s="75">
        <v>0</v>
      </c>
    </row>
    <row r="410" spans="1:14">
      <c r="A410" s="75" t="s">
        <v>97</v>
      </c>
      <c r="B410" s="75" t="s">
        <v>100</v>
      </c>
      <c r="C410" s="76">
        <v>39704</v>
      </c>
      <c r="D410" s="75" t="s">
        <v>99</v>
      </c>
      <c r="E410" s="77" t="s">
        <v>22</v>
      </c>
      <c r="F410" s="75">
        <v>90</v>
      </c>
      <c r="G410" s="75">
        <v>0</v>
      </c>
      <c r="H410" s="75">
        <v>0</v>
      </c>
      <c r="I410" s="75">
        <v>0</v>
      </c>
      <c r="J410" s="75">
        <v>0</v>
      </c>
      <c r="K410" s="75">
        <v>0</v>
      </c>
      <c r="L410" s="75">
        <v>0</v>
      </c>
      <c r="M410" s="75">
        <v>0</v>
      </c>
      <c r="N410" s="75">
        <v>0</v>
      </c>
    </row>
    <row r="411" spans="1:14">
      <c r="A411" s="75" t="s">
        <v>756</v>
      </c>
      <c r="B411" s="75" t="s">
        <v>705</v>
      </c>
      <c r="C411" s="76">
        <v>39701</v>
      </c>
      <c r="D411" s="75" t="s">
        <v>216</v>
      </c>
      <c r="E411" s="77" t="s">
        <v>63</v>
      </c>
      <c r="F411" s="75">
        <v>90</v>
      </c>
      <c r="G411" s="75">
        <v>1</v>
      </c>
      <c r="H411" s="75">
        <v>0</v>
      </c>
      <c r="I411" s="75">
        <v>5</v>
      </c>
      <c r="J411" s="75">
        <v>4</v>
      </c>
      <c r="K411" s="75">
        <v>3</v>
      </c>
      <c r="L411" s="75">
        <v>4</v>
      </c>
      <c r="M411" s="75">
        <v>0</v>
      </c>
      <c r="N411" s="75">
        <v>0</v>
      </c>
    </row>
    <row r="412" spans="1:14">
      <c r="A412" s="75" t="s">
        <v>756</v>
      </c>
      <c r="B412" s="75" t="s">
        <v>794</v>
      </c>
      <c r="C412" s="76">
        <v>39697</v>
      </c>
      <c r="D412" s="75" t="s">
        <v>216</v>
      </c>
      <c r="E412" s="77" t="s">
        <v>74</v>
      </c>
      <c r="F412" s="75">
        <v>90</v>
      </c>
      <c r="G412" s="75">
        <v>0</v>
      </c>
      <c r="H412" s="75">
        <v>0</v>
      </c>
      <c r="I412" s="75">
        <v>4</v>
      </c>
      <c r="J412" s="75">
        <v>2</v>
      </c>
      <c r="K412" s="75">
        <v>1</v>
      </c>
      <c r="L412" s="75">
        <v>2</v>
      </c>
      <c r="M412" s="75">
        <v>0</v>
      </c>
      <c r="N412" s="75">
        <v>0</v>
      </c>
    </row>
    <row r="413" spans="1:14">
      <c r="A413" s="75" t="s">
        <v>97</v>
      </c>
      <c r="B413" s="75" t="s">
        <v>152</v>
      </c>
      <c r="C413" s="76">
        <v>39691</v>
      </c>
      <c r="D413" s="75" t="s">
        <v>99</v>
      </c>
      <c r="E413" s="77" t="s">
        <v>17</v>
      </c>
      <c r="F413" s="75">
        <v>61</v>
      </c>
      <c r="G413" s="75">
        <v>0</v>
      </c>
      <c r="H413" s="75">
        <v>0</v>
      </c>
      <c r="I413" s="75">
        <v>1</v>
      </c>
      <c r="J413" s="75">
        <v>1</v>
      </c>
      <c r="K413" s="75">
        <v>0</v>
      </c>
      <c r="L413" s="75">
        <v>0</v>
      </c>
      <c r="M413" s="75">
        <v>0</v>
      </c>
      <c r="N413" s="75">
        <v>0</v>
      </c>
    </row>
    <row r="414" spans="1:14">
      <c r="A414" s="75" t="s">
        <v>97</v>
      </c>
      <c r="B414" s="75" t="s">
        <v>485</v>
      </c>
      <c r="C414" s="76">
        <v>39686</v>
      </c>
      <c r="D414" s="75" t="s">
        <v>151</v>
      </c>
      <c r="E414" s="77" t="s">
        <v>31</v>
      </c>
      <c r="F414" s="75">
        <v>90</v>
      </c>
      <c r="G414" s="75">
        <v>0</v>
      </c>
      <c r="H414" s="75">
        <v>0</v>
      </c>
      <c r="I414" s="75">
        <v>0</v>
      </c>
      <c r="J414" s="75">
        <v>0</v>
      </c>
      <c r="K414" s="75">
        <v>0</v>
      </c>
      <c r="L414" s="75">
        <v>0</v>
      </c>
      <c r="M414" s="75">
        <v>1</v>
      </c>
      <c r="N414" s="75">
        <v>0</v>
      </c>
    </row>
    <row r="415" spans="1:14">
      <c r="A415" s="75" t="s">
        <v>756</v>
      </c>
      <c r="B415" s="75" t="s">
        <v>697</v>
      </c>
      <c r="C415" s="76">
        <v>39680</v>
      </c>
      <c r="D415" s="75" t="s">
        <v>78</v>
      </c>
      <c r="E415" s="77" t="s">
        <v>79</v>
      </c>
      <c r="F415" s="75">
        <v>90</v>
      </c>
      <c r="G415" s="75">
        <v>0</v>
      </c>
      <c r="H415" s="75">
        <v>0</v>
      </c>
      <c r="I415" s="75">
        <v>0</v>
      </c>
      <c r="J415" s="75">
        <v>0</v>
      </c>
      <c r="K415" s="75">
        <v>0</v>
      </c>
      <c r="L415" s="75">
        <v>0</v>
      </c>
      <c r="M415" s="75">
        <v>0</v>
      </c>
      <c r="N415" s="75">
        <v>0</v>
      </c>
    </row>
    <row r="416" spans="1:14">
      <c r="A416" s="75" t="s">
        <v>97</v>
      </c>
      <c r="B416" s="75" t="s">
        <v>484</v>
      </c>
      <c r="C416" s="76">
        <v>39673</v>
      </c>
      <c r="D416" s="75" t="s">
        <v>151</v>
      </c>
      <c r="E416" s="77" t="s">
        <v>51</v>
      </c>
      <c r="F416" s="75">
        <v>84</v>
      </c>
      <c r="G416" s="75">
        <v>1</v>
      </c>
      <c r="H416" s="75">
        <v>0</v>
      </c>
      <c r="I416" s="75">
        <v>0</v>
      </c>
      <c r="J416" s="75">
        <v>0</v>
      </c>
      <c r="K416" s="75">
        <v>0</v>
      </c>
      <c r="L416" s="75">
        <v>0</v>
      </c>
      <c r="M416" s="75">
        <v>0</v>
      </c>
      <c r="N416" s="75">
        <v>0</v>
      </c>
    </row>
    <row r="417" spans="1:14">
      <c r="A417" s="75" t="s">
        <v>756</v>
      </c>
      <c r="B417" s="75" t="s">
        <v>297</v>
      </c>
      <c r="C417" s="76">
        <v>39616</v>
      </c>
      <c r="D417" s="75" t="s">
        <v>487</v>
      </c>
      <c r="E417" s="77" t="s">
        <v>135</v>
      </c>
      <c r="F417" s="75">
        <v>90</v>
      </c>
      <c r="G417" s="75">
        <v>0</v>
      </c>
      <c r="H417" s="75">
        <v>0</v>
      </c>
      <c r="I417" s="75">
        <v>3</v>
      </c>
      <c r="J417" s="75">
        <v>2</v>
      </c>
      <c r="K417" s="75">
        <v>2</v>
      </c>
      <c r="L417" s="75">
        <v>3</v>
      </c>
      <c r="M417" s="75">
        <v>1</v>
      </c>
      <c r="N417" s="75">
        <v>0</v>
      </c>
    </row>
    <row r="418" spans="1:14">
      <c r="A418" s="75" t="s">
        <v>756</v>
      </c>
      <c r="B418" s="75" t="s">
        <v>471</v>
      </c>
      <c r="C418" s="76">
        <v>39612</v>
      </c>
      <c r="D418" s="75" t="s">
        <v>487</v>
      </c>
      <c r="E418" s="77" t="s">
        <v>430</v>
      </c>
      <c r="F418" s="75">
        <v>90</v>
      </c>
      <c r="G418" s="75">
        <v>1</v>
      </c>
      <c r="H418" s="75">
        <v>0</v>
      </c>
      <c r="I418" s="75">
        <v>6</v>
      </c>
      <c r="J418" s="75">
        <v>2</v>
      </c>
      <c r="K418" s="75">
        <v>1</v>
      </c>
      <c r="L418" s="75">
        <v>2</v>
      </c>
      <c r="M418" s="75">
        <v>0</v>
      </c>
      <c r="N418" s="75">
        <v>0</v>
      </c>
    </row>
    <row r="419" spans="1:14">
      <c r="A419" s="75" t="s">
        <v>756</v>
      </c>
      <c r="B419" s="75" t="s">
        <v>793</v>
      </c>
      <c r="C419" s="76">
        <v>39608</v>
      </c>
      <c r="D419" s="75" t="s">
        <v>487</v>
      </c>
      <c r="E419" s="77" t="s">
        <v>33</v>
      </c>
      <c r="F419" s="75">
        <v>0</v>
      </c>
      <c r="G419" s="75"/>
      <c r="H419" s="75"/>
      <c r="I419" s="75"/>
      <c r="J419" s="75"/>
      <c r="K419" s="75"/>
      <c r="L419" s="75"/>
      <c r="M419" s="75"/>
      <c r="N419" s="75"/>
    </row>
    <row r="420" spans="1:14">
      <c r="A420" s="75" t="s">
        <v>756</v>
      </c>
      <c r="B420" s="75" t="s">
        <v>795</v>
      </c>
      <c r="C420" s="76">
        <v>39602</v>
      </c>
      <c r="D420" s="75" t="s">
        <v>78</v>
      </c>
      <c r="E420" s="77" t="s">
        <v>31</v>
      </c>
      <c r="F420" s="75">
        <v>75</v>
      </c>
      <c r="G420" s="75">
        <v>0</v>
      </c>
      <c r="H420" s="75">
        <v>0</v>
      </c>
      <c r="I420" s="75">
        <v>0</v>
      </c>
      <c r="J420" s="75">
        <v>0</v>
      </c>
      <c r="K420" s="75">
        <v>0</v>
      </c>
      <c r="L420" s="75">
        <v>0</v>
      </c>
      <c r="M420" s="75">
        <v>1</v>
      </c>
      <c r="N420" s="75">
        <v>0</v>
      </c>
    </row>
    <row r="421" spans="1:14">
      <c r="A421" s="75" t="s">
        <v>756</v>
      </c>
      <c r="B421" s="75" t="s">
        <v>217</v>
      </c>
      <c r="C421" s="76">
        <v>39599</v>
      </c>
      <c r="D421" s="75" t="s">
        <v>78</v>
      </c>
      <c r="E421" s="77" t="s">
        <v>33</v>
      </c>
      <c r="F421" s="75">
        <v>45</v>
      </c>
      <c r="G421" s="75">
        <v>0</v>
      </c>
      <c r="H421" s="75">
        <v>0</v>
      </c>
      <c r="I421" s="75">
        <v>0</v>
      </c>
      <c r="J421" s="75">
        <v>0</v>
      </c>
      <c r="K421" s="75">
        <v>0</v>
      </c>
      <c r="L421" s="75">
        <v>0</v>
      </c>
      <c r="M421" s="75">
        <v>0</v>
      </c>
      <c r="N421" s="75">
        <v>0</v>
      </c>
    </row>
    <row r="422" spans="1:14">
      <c r="A422" s="75" t="s">
        <v>756</v>
      </c>
      <c r="B422" s="75" t="s">
        <v>499</v>
      </c>
      <c r="C422" s="76">
        <v>39407</v>
      </c>
      <c r="D422" s="75" t="s">
        <v>494</v>
      </c>
      <c r="E422" s="77" t="s">
        <v>53</v>
      </c>
      <c r="F422" s="75">
        <v>90</v>
      </c>
      <c r="G422" s="75">
        <v>1</v>
      </c>
      <c r="H422" s="75">
        <v>0</v>
      </c>
      <c r="I422" s="75">
        <v>5</v>
      </c>
      <c r="J422" s="75">
        <v>2</v>
      </c>
      <c r="K422" s="75">
        <v>0</v>
      </c>
      <c r="L422" s="75">
        <v>0</v>
      </c>
      <c r="M422" s="75">
        <v>0</v>
      </c>
      <c r="N422" s="75">
        <v>0</v>
      </c>
    </row>
    <row r="423" spans="1:14">
      <c r="A423" s="75" t="s">
        <v>756</v>
      </c>
      <c r="B423" s="75" t="s">
        <v>521</v>
      </c>
      <c r="C423" s="76">
        <v>39372</v>
      </c>
      <c r="D423" s="75" t="s">
        <v>494</v>
      </c>
      <c r="E423" s="77" t="s">
        <v>19</v>
      </c>
      <c r="F423" s="75">
        <v>90</v>
      </c>
      <c r="G423" s="75">
        <v>2</v>
      </c>
      <c r="H423" s="75">
        <v>0</v>
      </c>
      <c r="I423" s="75">
        <v>10</v>
      </c>
      <c r="J423" s="75">
        <v>5</v>
      </c>
      <c r="K423" s="75">
        <v>0</v>
      </c>
      <c r="L423" s="75">
        <v>0</v>
      </c>
      <c r="M423" s="75">
        <v>0</v>
      </c>
      <c r="N423" s="75">
        <v>0</v>
      </c>
    </row>
    <row r="424" spans="1:14">
      <c r="A424" s="75" t="s">
        <v>756</v>
      </c>
      <c r="B424" s="75" t="s">
        <v>790</v>
      </c>
      <c r="C424" s="76">
        <v>39368</v>
      </c>
      <c r="D424" s="75" t="s">
        <v>494</v>
      </c>
      <c r="E424" s="77" t="s">
        <v>192</v>
      </c>
      <c r="F424" s="75">
        <v>90</v>
      </c>
      <c r="G424" s="75">
        <v>1</v>
      </c>
      <c r="H424" s="75">
        <v>1</v>
      </c>
      <c r="I424" s="75">
        <v>2</v>
      </c>
      <c r="J424" s="75">
        <v>2</v>
      </c>
      <c r="K424" s="75">
        <v>2</v>
      </c>
      <c r="L424" s="75">
        <v>0</v>
      </c>
      <c r="M424" s="75">
        <v>0</v>
      </c>
      <c r="N424" s="75">
        <v>0</v>
      </c>
    </row>
    <row r="425" spans="1:14">
      <c r="A425" s="75" t="s">
        <v>756</v>
      </c>
      <c r="B425" s="75" t="s">
        <v>491</v>
      </c>
      <c r="C425" s="76">
        <v>39333</v>
      </c>
      <c r="D425" s="75" t="s">
        <v>494</v>
      </c>
      <c r="E425" s="77" t="s">
        <v>33</v>
      </c>
      <c r="F425" s="75">
        <v>90</v>
      </c>
      <c r="G425" s="75">
        <v>0</v>
      </c>
      <c r="H425" s="75">
        <v>0</v>
      </c>
      <c r="I425" s="75">
        <v>1</v>
      </c>
      <c r="J425" s="75">
        <v>1</v>
      </c>
      <c r="K425" s="75">
        <v>4</v>
      </c>
      <c r="L425" s="75">
        <v>0</v>
      </c>
      <c r="M425" s="75">
        <v>1</v>
      </c>
      <c r="N425" s="75">
        <v>0</v>
      </c>
    </row>
    <row r="426" spans="1:14">
      <c r="A426" s="75" t="s">
        <v>756</v>
      </c>
      <c r="B426" s="75" t="s">
        <v>788</v>
      </c>
      <c r="C426" s="76">
        <v>39001</v>
      </c>
      <c r="D426" s="75" t="s">
        <v>494</v>
      </c>
      <c r="E426" s="77" t="s">
        <v>35</v>
      </c>
      <c r="F426" s="75">
        <v>60</v>
      </c>
      <c r="G426" s="75">
        <v>1</v>
      </c>
      <c r="H426" s="75">
        <v>1</v>
      </c>
      <c r="I426" s="75">
        <v>4</v>
      </c>
      <c r="J426" s="75">
        <v>1</v>
      </c>
      <c r="K426" s="75">
        <v>0</v>
      </c>
      <c r="L426" s="75">
        <v>0</v>
      </c>
      <c r="M426" s="75">
        <v>0</v>
      </c>
      <c r="N426" s="75">
        <v>0</v>
      </c>
    </row>
    <row r="427" spans="1:14">
      <c r="A427" s="75" t="s">
        <v>756</v>
      </c>
      <c r="B427" s="75" t="s">
        <v>796</v>
      </c>
      <c r="C427" s="76">
        <v>38997</v>
      </c>
      <c r="D427" s="75" t="s">
        <v>494</v>
      </c>
      <c r="E427" s="77" t="s">
        <v>17</v>
      </c>
      <c r="F427" s="75">
        <v>90</v>
      </c>
      <c r="G427" s="75">
        <v>0</v>
      </c>
      <c r="H427" s="75">
        <v>0</v>
      </c>
      <c r="I427" s="75">
        <v>5</v>
      </c>
      <c r="J427" s="75">
        <v>2</v>
      </c>
      <c r="K427" s="75">
        <v>1</v>
      </c>
      <c r="L427" s="75">
        <v>2</v>
      </c>
      <c r="M427" s="75">
        <v>0</v>
      </c>
      <c r="N427" s="75">
        <v>0</v>
      </c>
    </row>
    <row r="428" spans="1:14">
      <c r="A428" s="75" t="s">
        <v>756</v>
      </c>
      <c r="B428" s="75" t="s">
        <v>297</v>
      </c>
      <c r="C428" s="76">
        <v>38966</v>
      </c>
      <c r="D428" s="75" t="s">
        <v>494</v>
      </c>
      <c r="E428" s="77" t="s">
        <v>26</v>
      </c>
      <c r="F428" s="75">
        <v>90</v>
      </c>
      <c r="G428" s="75">
        <v>1</v>
      </c>
      <c r="H428" s="75">
        <v>0</v>
      </c>
      <c r="I428" s="75">
        <v>0</v>
      </c>
      <c r="J428" s="75">
        <v>0</v>
      </c>
      <c r="K428" s="75">
        <v>0</v>
      </c>
      <c r="L428" s="75">
        <v>0</v>
      </c>
      <c r="M428" s="75">
        <v>1</v>
      </c>
      <c r="N428" s="75">
        <v>0</v>
      </c>
    </row>
    <row r="429" spans="1:14">
      <c r="A429" s="75" t="s">
        <v>756</v>
      </c>
      <c r="B429" s="75" t="s">
        <v>797</v>
      </c>
      <c r="C429" s="76">
        <v>38962</v>
      </c>
      <c r="D429" s="75" t="s">
        <v>494</v>
      </c>
      <c r="E429" s="77" t="s">
        <v>67</v>
      </c>
      <c r="F429" s="75">
        <v>90</v>
      </c>
      <c r="G429" s="75">
        <v>1</v>
      </c>
      <c r="H429" s="75">
        <v>0</v>
      </c>
      <c r="I429" s="75">
        <v>0</v>
      </c>
      <c r="J429" s="75">
        <v>0</v>
      </c>
      <c r="K429" s="75">
        <v>0</v>
      </c>
      <c r="L429" s="75">
        <v>0</v>
      </c>
      <c r="M429" s="75">
        <v>0</v>
      </c>
      <c r="N429" s="75">
        <v>0</v>
      </c>
    </row>
    <row r="430" spans="1:14">
      <c r="A430" s="75" t="s">
        <v>97</v>
      </c>
      <c r="B430" s="75" t="s">
        <v>467</v>
      </c>
      <c r="C430" s="76">
        <v>40314</v>
      </c>
      <c r="D430" s="75" t="s">
        <v>99</v>
      </c>
      <c r="E430" s="77" t="s">
        <v>51</v>
      </c>
      <c r="F430" s="75">
        <f>90- 76</f>
        <v>14</v>
      </c>
      <c r="G430" s="75">
        <v>0</v>
      </c>
      <c r="H430" s="75">
        <v>0</v>
      </c>
      <c r="I430" s="75">
        <v>0</v>
      </c>
      <c r="J430" s="75">
        <v>0</v>
      </c>
      <c r="K430" s="75">
        <v>0</v>
      </c>
      <c r="L430" s="75">
        <v>1</v>
      </c>
      <c r="M430" s="75">
        <v>0</v>
      </c>
      <c r="N430" s="75">
        <v>0</v>
      </c>
    </row>
    <row r="431" spans="1:14">
      <c r="A431" s="75" t="s">
        <v>97</v>
      </c>
      <c r="B431" s="75" t="s">
        <v>122</v>
      </c>
      <c r="C431" s="76">
        <v>40306</v>
      </c>
      <c r="D431" s="75" t="s">
        <v>99</v>
      </c>
      <c r="E431" s="77" t="s">
        <v>79</v>
      </c>
      <c r="F431" s="75">
        <v>0</v>
      </c>
      <c r="G431" s="75"/>
      <c r="H431" s="75"/>
      <c r="I431" s="75"/>
      <c r="J431" s="75"/>
      <c r="K431" s="75"/>
      <c r="L431" s="75"/>
      <c r="M431" s="75"/>
      <c r="N431" s="75"/>
    </row>
    <row r="432" spans="1:14">
      <c r="A432" s="75" t="s">
        <v>97</v>
      </c>
      <c r="B432" s="75" t="s">
        <v>457</v>
      </c>
      <c r="C432" s="76">
        <v>40302</v>
      </c>
      <c r="D432" s="75" t="s">
        <v>99</v>
      </c>
      <c r="E432" s="77" t="s">
        <v>103</v>
      </c>
      <c r="F432" s="75">
        <f>90- 80</f>
        <v>10</v>
      </c>
      <c r="G432" s="75">
        <v>0</v>
      </c>
      <c r="H432" s="75">
        <v>0</v>
      </c>
      <c r="I432" s="75">
        <v>1</v>
      </c>
      <c r="J432" s="75">
        <v>0</v>
      </c>
      <c r="K432" s="75">
        <v>0</v>
      </c>
      <c r="L432" s="75">
        <v>0</v>
      </c>
      <c r="M432" s="75">
        <v>0</v>
      </c>
      <c r="N432" s="75">
        <v>0</v>
      </c>
    </row>
    <row r="433" spans="1:14">
      <c r="A433" s="75" t="s">
        <v>97</v>
      </c>
      <c r="B433" s="75" t="s">
        <v>264</v>
      </c>
      <c r="C433" s="76">
        <v>40296</v>
      </c>
      <c r="D433" s="75" t="s">
        <v>151</v>
      </c>
      <c r="E433" s="77" t="s">
        <v>17</v>
      </c>
      <c r="F433" s="75">
        <v>0</v>
      </c>
      <c r="G433" s="75"/>
      <c r="H433" s="75"/>
      <c r="I433" s="75"/>
      <c r="J433" s="75"/>
      <c r="K433" s="75"/>
      <c r="L433" s="75"/>
      <c r="M433" s="75"/>
      <c r="N433" s="75"/>
    </row>
    <row r="434" spans="1:14">
      <c r="A434" s="75" t="s">
        <v>97</v>
      </c>
      <c r="B434" s="75" t="s">
        <v>542</v>
      </c>
      <c r="C434" s="76">
        <v>40292</v>
      </c>
      <c r="D434" s="75" t="s">
        <v>99</v>
      </c>
      <c r="E434" s="77" t="s">
        <v>26</v>
      </c>
      <c r="F434" s="75">
        <v>73</v>
      </c>
      <c r="G434" s="75">
        <v>1</v>
      </c>
      <c r="H434" s="75">
        <v>0</v>
      </c>
      <c r="I434" s="75">
        <v>3</v>
      </c>
      <c r="J434" s="75">
        <v>2</v>
      </c>
      <c r="K434" s="75">
        <v>2</v>
      </c>
      <c r="L434" s="75">
        <v>0</v>
      </c>
      <c r="M434" s="75">
        <v>0</v>
      </c>
      <c r="N434" s="75">
        <v>0</v>
      </c>
    </row>
    <row r="435" spans="1:14">
      <c r="A435" s="75" t="s">
        <v>97</v>
      </c>
      <c r="B435" s="75" t="s">
        <v>243</v>
      </c>
      <c r="C435" s="76">
        <v>40288</v>
      </c>
      <c r="D435" s="75" t="s">
        <v>151</v>
      </c>
      <c r="E435" s="77" t="s">
        <v>74</v>
      </c>
      <c r="F435" s="75">
        <v>0</v>
      </c>
      <c r="G435" s="75"/>
      <c r="H435" s="75"/>
      <c r="I435" s="75"/>
      <c r="J435" s="75"/>
      <c r="K435" s="75"/>
      <c r="L435" s="75"/>
      <c r="M435" s="75"/>
      <c r="N435" s="75"/>
    </row>
    <row r="436" spans="1:14">
      <c r="A436" s="75" t="s">
        <v>97</v>
      </c>
      <c r="B436" s="75" t="s">
        <v>127</v>
      </c>
      <c r="C436" s="76">
        <v>40285</v>
      </c>
      <c r="D436" s="75" t="s">
        <v>99</v>
      </c>
      <c r="E436" s="77" t="s">
        <v>33</v>
      </c>
      <c r="F436" s="75">
        <f>90- 56</f>
        <v>34</v>
      </c>
      <c r="G436" s="75">
        <v>0</v>
      </c>
      <c r="H436" s="75">
        <v>0</v>
      </c>
      <c r="I436" s="75">
        <v>1</v>
      </c>
      <c r="J436" s="75">
        <v>0</v>
      </c>
      <c r="K436" s="75">
        <v>0</v>
      </c>
      <c r="L436" s="75">
        <v>0</v>
      </c>
      <c r="M436" s="75">
        <v>0</v>
      </c>
      <c r="N436" s="75">
        <v>0</v>
      </c>
    </row>
    <row r="437" spans="1:14">
      <c r="A437" s="75" t="s">
        <v>97</v>
      </c>
      <c r="B437" s="75" t="s">
        <v>134</v>
      </c>
      <c r="C437" s="76">
        <v>40282</v>
      </c>
      <c r="D437" s="75" t="s">
        <v>99</v>
      </c>
      <c r="E437" s="77" t="s">
        <v>59</v>
      </c>
      <c r="F437" s="75">
        <f>90- 72</f>
        <v>18</v>
      </c>
      <c r="G437" s="75">
        <v>0</v>
      </c>
      <c r="H437" s="75">
        <v>0</v>
      </c>
      <c r="I437" s="75">
        <v>1</v>
      </c>
      <c r="J437" s="75">
        <v>1</v>
      </c>
      <c r="K437" s="75">
        <v>0</v>
      </c>
      <c r="L437" s="75">
        <v>0</v>
      </c>
      <c r="M437" s="75">
        <v>0</v>
      </c>
      <c r="N437" s="75">
        <v>0</v>
      </c>
    </row>
    <row r="438" spans="1:14">
      <c r="A438" s="75" t="s">
        <v>97</v>
      </c>
      <c r="B438" s="75" t="s">
        <v>104</v>
      </c>
      <c r="C438" s="76">
        <v>40278</v>
      </c>
      <c r="D438" s="75" t="s">
        <v>99</v>
      </c>
      <c r="E438" s="77" t="s">
        <v>82</v>
      </c>
      <c r="F438" s="75">
        <v>0</v>
      </c>
      <c r="G438" s="75"/>
      <c r="H438" s="75"/>
      <c r="I438" s="75"/>
      <c r="J438" s="75"/>
      <c r="K438" s="75"/>
      <c r="L438" s="75"/>
      <c r="M438" s="75"/>
      <c r="N438" s="75"/>
    </row>
    <row r="439" spans="1:14">
      <c r="A439" s="75" t="s">
        <v>97</v>
      </c>
      <c r="B439" s="75" t="s">
        <v>169</v>
      </c>
      <c r="C439" s="76">
        <v>40274</v>
      </c>
      <c r="D439" s="75" t="s">
        <v>151</v>
      </c>
      <c r="E439" s="77" t="s">
        <v>103</v>
      </c>
      <c r="F439" s="75">
        <v>0</v>
      </c>
      <c r="G439" s="75"/>
      <c r="H439" s="75"/>
      <c r="I439" s="75"/>
      <c r="J439" s="75"/>
      <c r="K439" s="75"/>
      <c r="L439" s="75"/>
      <c r="M439" s="75"/>
      <c r="N439" s="75"/>
    </row>
    <row r="440" spans="1:14">
      <c r="A440" s="75" t="s">
        <v>97</v>
      </c>
      <c r="B440" s="75" t="s">
        <v>123</v>
      </c>
      <c r="C440" s="76">
        <v>40271</v>
      </c>
      <c r="D440" s="75" t="s">
        <v>99</v>
      </c>
      <c r="E440" s="77" t="s">
        <v>103</v>
      </c>
      <c r="F440" s="75">
        <v>0</v>
      </c>
      <c r="G440" s="75"/>
      <c r="H440" s="75"/>
      <c r="I440" s="75"/>
      <c r="J440" s="75"/>
      <c r="K440" s="75"/>
      <c r="L440" s="75"/>
      <c r="M440" s="75"/>
      <c r="N440" s="75"/>
    </row>
    <row r="441" spans="1:14">
      <c r="A441" s="75" t="s">
        <v>97</v>
      </c>
      <c r="B441" s="75" t="s">
        <v>502</v>
      </c>
      <c r="C441" s="76">
        <v>40268</v>
      </c>
      <c r="D441" s="75" t="s">
        <v>151</v>
      </c>
      <c r="E441" s="77" t="s">
        <v>53</v>
      </c>
      <c r="F441" s="75">
        <f>90- 76</f>
        <v>14</v>
      </c>
      <c r="G441" s="75">
        <v>0</v>
      </c>
      <c r="H441" s="75">
        <v>0</v>
      </c>
      <c r="I441" s="75">
        <v>0</v>
      </c>
      <c r="J441" s="75">
        <v>0</v>
      </c>
      <c r="K441" s="75">
        <v>0</v>
      </c>
      <c r="L441" s="75">
        <v>1</v>
      </c>
      <c r="M441" s="75">
        <v>0</v>
      </c>
      <c r="N441" s="75">
        <v>0</v>
      </c>
    </row>
    <row r="442" spans="1:14">
      <c r="A442" s="75" t="s">
        <v>97</v>
      </c>
      <c r="B442" s="75" t="s">
        <v>141</v>
      </c>
      <c r="C442" s="76">
        <v>40261</v>
      </c>
      <c r="D442" s="75" t="s">
        <v>99</v>
      </c>
      <c r="E442" s="77" t="s">
        <v>19</v>
      </c>
      <c r="F442" s="75">
        <v>45</v>
      </c>
      <c r="G442" s="75">
        <v>0</v>
      </c>
      <c r="H442" s="75">
        <v>0</v>
      </c>
      <c r="I442" s="75">
        <v>1</v>
      </c>
      <c r="J442" s="75">
        <v>1</v>
      </c>
      <c r="K442" s="75">
        <v>1</v>
      </c>
      <c r="L442" s="75">
        <v>2</v>
      </c>
      <c r="M442" s="75">
        <v>0</v>
      </c>
      <c r="N442" s="75">
        <v>0</v>
      </c>
    </row>
    <row r="443" spans="1:14">
      <c r="A443" s="75" t="s">
        <v>97</v>
      </c>
      <c r="B443" s="75" t="s">
        <v>98</v>
      </c>
      <c r="C443" s="76">
        <v>40258</v>
      </c>
      <c r="D443" s="75" t="s">
        <v>99</v>
      </c>
      <c r="E443" s="77" t="s">
        <v>382</v>
      </c>
      <c r="F443" s="75">
        <v>0</v>
      </c>
      <c r="G443" s="75"/>
      <c r="H443" s="75"/>
      <c r="I443" s="75"/>
      <c r="J443" s="75"/>
      <c r="K443" s="75"/>
      <c r="L443" s="75"/>
      <c r="M443" s="75"/>
      <c r="N443" s="75"/>
    </row>
    <row r="444" spans="1:14">
      <c r="A444" s="75" t="s">
        <v>97</v>
      </c>
      <c r="B444" s="75" t="s">
        <v>220</v>
      </c>
      <c r="C444" s="76">
        <v>40254</v>
      </c>
      <c r="D444" s="75" t="s">
        <v>151</v>
      </c>
      <c r="E444" s="77" t="s">
        <v>51</v>
      </c>
      <c r="F444" s="75">
        <v>78</v>
      </c>
      <c r="G444" s="75">
        <v>0</v>
      </c>
      <c r="H444" s="75">
        <v>0</v>
      </c>
      <c r="I444" s="75">
        <v>3</v>
      </c>
      <c r="J444" s="75">
        <v>1</v>
      </c>
      <c r="K444" s="75">
        <v>1</v>
      </c>
      <c r="L444" s="75">
        <v>2</v>
      </c>
      <c r="M444" s="75">
        <v>0</v>
      </c>
      <c r="N444" s="75">
        <v>0</v>
      </c>
    </row>
    <row r="445" spans="1:14">
      <c r="A445" s="75" t="s">
        <v>97</v>
      </c>
      <c r="B445" s="75" t="s">
        <v>138</v>
      </c>
      <c r="C445" s="76">
        <v>40251</v>
      </c>
      <c r="D445" s="75" t="s">
        <v>99</v>
      </c>
      <c r="E445" s="77" t="s">
        <v>59</v>
      </c>
      <c r="F445" s="75">
        <f>90- 45</f>
        <v>45</v>
      </c>
      <c r="G445" s="75">
        <v>0</v>
      </c>
      <c r="H445" s="75">
        <v>2</v>
      </c>
      <c r="I445" s="75">
        <v>2</v>
      </c>
      <c r="J445" s="75">
        <v>1</v>
      </c>
      <c r="K445" s="75">
        <v>1</v>
      </c>
      <c r="L445" s="75">
        <v>1</v>
      </c>
      <c r="M445" s="75">
        <v>0</v>
      </c>
      <c r="N445" s="75">
        <v>0</v>
      </c>
    </row>
    <row r="446" spans="1:14">
      <c r="A446" s="75" t="s">
        <v>97</v>
      </c>
      <c r="B446" s="75" t="s">
        <v>526</v>
      </c>
      <c r="C446" s="76">
        <v>40243</v>
      </c>
      <c r="D446" s="75" t="s">
        <v>99</v>
      </c>
      <c r="E446" s="77" t="s">
        <v>53</v>
      </c>
      <c r="F446" s="75">
        <v>0</v>
      </c>
      <c r="G446" s="75"/>
      <c r="H446" s="75"/>
      <c r="I446" s="75"/>
      <c r="J446" s="75"/>
      <c r="K446" s="75"/>
      <c r="L446" s="75"/>
      <c r="M446" s="75"/>
      <c r="N446" s="75"/>
    </row>
    <row r="447" spans="1:14">
      <c r="A447" s="75" t="s">
        <v>97</v>
      </c>
      <c r="B447" s="75" t="s">
        <v>105</v>
      </c>
      <c r="C447" s="76">
        <v>40236</v>
      </c>
      <c r="D447" s="75" t="s">
        <v>99</v>
      </c>
      <c r="E447" s="77" t="s">
        <v>63</v>
      </c>
      <c r="F447" s="75">
        <v>0</v>
      </c>
      <c r="G447" s="75"/>
      <c r="H447" s="75"/>
      <c r="I447" s="75"/>
      <c r="J447" s="75"/>
      <c r="K447" s="75"/>
      <c r="L447" s="75"/>
      <c r="M447" s="75"/>
      <c r="N447" s="75"/>
    </row>
    <row r="448" spans="1:14">
      <c r="A448" s="75" t="s">
        <v>97</v>
      </c>
      <c r="B448" s="75" t="s">
        <v>226</v>
      </c>
      <c r="C448" s="76">
        <v>40232</v>
      </c>
      <c r="D448" s="75" t="s">
        <v>151</v>
      </c>
      <c r="E448" s="77" t="s">
        <v>22</v>
      </c>
      <c r="F448" s="75">
        <f>90- 52</f>
        <v>38</v>
      </c>
      <c r="G448" s="75">
        <v>0</v>
      </c>
      <c r="H448" s="75">
        <v>0</v>
      </c>
      <c r="I448" s="75">
        <v>0</v>
      </c>
      <c r="J448" s="75">
        <v>0</v>
      </c>
      <c r="K448" s="75">
        <v>0</v>
      </c>
      <c r="L448" s="75">
        <v>0</v>
      </c>
      <c r="M448" s="75">
        <v>0</v>
      </c>
      <c r="N448" s="75">
        <v>0</v>
      </c>
    </row>
    <row r="449" spans="1:14">
      <c r="A449" s="75" t="s">
        <v>97</v>
      </c>
      <c r="B449" s="75" t="s">
        <v>100</v>
      </c>
      <c r="C449" s="76">
        <v>40229</v>
      </c>
      <c r="D449" s="75" t="s">
        <v>99</v>
      </c>
      <c r="E449" s="77" t="s">
        <v>51</v>
      </c>
      <c r="F449" s="75">
        <v>75</v>
      </c>
      <c r="G449" s="75">
        <v>1</v>
      </c>
      <c r="H449" s="75">
        <v>0</v>
      </c>
      <c r="I449" s="75">
        <v>2</v>
      </c>
      <c r="J449" s="75">
        <v>1</v>
      </c>
      <c r="K449" s="75">
        <v>2</v>
      </c>
      <c r="L449" s="75">
        <v>1</v>
      </c>
      <c r="M449" s="75">
        <v>1</v>
      </c>
      <c r="N449" s="75">
        <v>0</v>
      </c>
    </row>
    <row r="450" spans="1:14">
      <c r="A450" s="75" t="s">
        <v>97</v>
      </c>
      <c r="B450" s="75" t="s">
        <v>148</v>
      </c>
      <c r="C450" s="76">
        <v>40215</v>
      </c>
      <c r="D450" s="75" t="s">
        <v>99</v>
      </c>
      <c r="E450" s="77" t="s">
        <v>63</v>
      </c>
      <c r="F450" s="75">
        <v>0</v>
      </c>
      <c r="G450" s="75"/>
      <c r="H450" s="75"/>
      <c r="I450" s="75"/>
      <c r="J450" s="75"/>
      <c r="K450" s="75"/>
      <c r="L450" s="75"/>
      <c r="M450" s="75"/>
      <c r="N450" s="75"/>
    </row>
    <row r="451" spans="1:14">
      <c r="A451" s="75" t="s">
        <v>97</v>
      </c>
      <c r="B451" s="75" t="s">
        <v>529</v>
      </c>
      <c r="C451" s="76">
        <v>40208</v>
      </c>
      <c r="D451" s="75" t="s">
        <v>99</v>
      </c>
      <c r="E451" s="77" t="s">
        <v>24</v>
      </c>
      <c r="F451" s="75">
        <v>0</v>
      </c>
      <c r="G451" s="75"/>
      <c r="H451" s="75"/>
      <c r="I451" s="75"/>
      <c r="J451" s="75"/>
      <c r="K451" s="75"/>
      <c r="L451" s="75"/>
      <c r="M451" s="75"/>
      <c r="N451" s="75"/>
    </row>
    <row r="452" spans="1:14">
      <c r="A452" s="75" t="s">
        <v>97</v>
      </c>
      <c r="B452" s="75" t="s">
        <v>106</v>
      </c>
      <c r="C452" s="76">
        <v>40201</v>
      </c>
      <c r="D452" s="75" t="s">
        <v>99</v>
      </c>
      <c r="E452" s="77" t="s">
        <v>67</v>
      </c>
      <c r="F452" s="75">
        <v>82</v>
      </c>
      <c r="G452" s="75">
        <v>0</v>
      </c>
      <c r="H452" s="75">
        <v>0</v>
      </c>
      <c r="I452" s="75">
        <v>3</v>
      </c>
      <c r="J452" s="75">
        <v>2</v>
      </c>
      <c r="K452" s="75">
        <v>3</v>
      </c>
      <c r="L452" s="75">
        <v>0</v>
      </c>
      <c r="M452" s="75">
        <v>0</v>
      </c>
      <c r="N452" s="75">
        <v>0</v>
      </c>
    </row>
    <row r="453" spans="1:14">
      <c r="A453" s="75" t="s">
        <v>97</v>
      </c>
      <c r="B453" s="75" t="s">
        <v>143</v>
      </c>
      <c r="C453" s="76">
        <v>40194</v>
      </c>
      <c r="D453" s="75" t="s">
        <v>99</v>
      </c>
      <c r="E453" s="77" t="s">
        <v>51</v>
      </c>
      <c r="F453" s="75">
        <v>63</v>
      </c>
      <c r="G453" s="75">
        <v>0</v>
      </c>
      <c r="H453" s="75">
        <v>0</v>
      </c>
      <c r="I453" s="75">
        <v>3</v>
      </c>
      <c r="J453" s="75">
        <v>3</v>
      </c>
      <c r="K453" s="75">
        <v>1</v>
      </c>
      <c r="L453" s="75">
        <v>3</v>
      </c>
      <c r="M453" s="75">
        <v>0</v>
      </c>
      <c r="N453" s="75">
        <v>0</v>
      </c>
    </row>
    <row r="454" spans="1:14">
      <c r="A454" s="75" t="s">
        <v>97</v>
      </c>
      <c r="B454" s="75" t="s">
        <v>122</v>
      </c>
      <c r="C454" s="76">
        <v>40191</v>
      </c>
      <c r="D454" s="75" t="s">
        <v>193</v>
      </c>
      <c r="E454" s="77" t="s">
        <v>197</v>
      </c>
      <c r="F454" s="75">
        <v>90</v>
      </c>
      <c r="G454" s="75">
        <v>0</v>
      </c>
      <c r="H454" s="75">
        <v>0</v>
      </c>
      <c r="I454" s="75">
        <v>0</v>
      </c>
      <c r="J454" s="75">
        <v>0</v>
      </c>
      <c r="K454" s="75">
        <v>0</v>
      </c>
      <c r="L454" s="75">
        <v>0</v>
      </c>
      <c r="M454" s="75">
        <v>1</v>
      </c>
      <c r="N454" s="75">
        <v>0</v>
      </c>
    </row>
    <row r="455" spans="1:14">
      <c r="A455" s="75" t="s">
        <v>97</v>
      </c>
      <c r="B455" s="75" t="s">
        <v>460</v>
      </c>
      <c r="C455" s="76">
        <v>40188</v>
      </c>
      <c r="D455" s="75" t="s">
        <v>99</v>
      </c>
      <c r="E455" s="77" t="s">
        <v>277</v>
      </c>
      <c r="F455" s="75">
        <v>90</v>
      </c>
      <c r="G455" s="75">
        <v>0</v>
      </c>
      <c r="H455" s="75">
        <v>0</v>
      </c>
      <c r="I455" s="75">
        <v>3</v>
      </c>
      <c r="J455" s="75">
        <v>1</v>
      </c>
      <c r="K455" s="75">
        <v>1</v>
      </c>
      <c r="L455" s="75">
        <v>2</v>
      </c>
      <c r="M455" s="75">
        <v>0</v>
      </c>
      <c r="N455" s="75">
        <v>0</v>
      </c>
    </row>
    <row r="456" spans="1:14">
      <c r="A456" s="75" t="s">
        <v>97</v>
      </c>
      <c r="B456" s="75" t="s">
        <v>143</v>
      </c>
      <c r="C456" s="76">
        <v>40183</v>
      </c>
      <c r="D456" s="75" t="s">
        <v>193</v>
      </c>
      <c r="E456" s="77" t="s">
        <v>40</v>
      </c>
      <c r="F456" s="75">
        <v>0</v>
      </c>
      <c r="G456" s="75"/>
      <c r="H456" s="75"/>
      <c r="I456" s="75"/>
      <c r="J456" s="75"/>
      <c r="K456" s="75"/>
      <c r="L456" s="75"/>
      <c r="M456" s="75"/>
      <c r="N456" s="75"/>
    </row>
    <row r="457" spans="1:14">
      <c r="A457" s="75" t="s">
        <v>97</v>
      </c>
      <c r="B457" s="75" t="s">
        <v>108</v>
      </c>
      <c r="C457" s="76">
        <v>40180</v>
      </c>
      <c r="D457" s="75" t="s">
        <v>99</v>
      </c>
      <c r="E457" s="77" t="s">
        <v>22</v>
      </c>
      <c r="F457" s="75">
        <v>90</v>
      </c>
      <c r="G457" s="75">
        <v>0</v>
      </c>
      <c r="H457" s="75">
        <v>0</v>
      </c>
      <c r="I457" s="75">
        <v>4</v>
      </c>
      <c r="J457" s="75">
        <v>1</v>
      </c>
      <c r="K457" s="75">
        <v>2</v>
      </c>
      <c r="L457" s="75">
        <v>1</v>
      </c>
      <c r="M457" s="75">
        <v>0</v>
      </c>
      <c r="N457" s="75">
        <v>0</v>
      </c>
    </row>
    <row r="458" spans="1:14">
      <c r="A458" s="75" t="s">
        <v>97</v>
      </c>
      <c r="B458" s="75" t="s">
        <v>798</v>
      </c>
      <c r="C458" s="76">
        <v>40166</v>
      </c>
      <c r="D458" s="75" t="s">
        <v>202</v>
      </c>
      <c r="E458" s="77" t="s">
        <v>38</v>
      </c>
      <c r="F458" s="75">
        <v>82</v>
      </c>
      <c r="G458" s="75">
        <v>0</v>
      </c>
      <c r="H458" s="75">
        <v>0</v>
      </c>
      <c r="I458" s="75">
        <v>0</v>
      </c>
      <c r="J458" s="75">
        <v>0</v>
      </c>
      <c r="K458" s="75">
        <v>1</v>
      </c>
      <c r="L458" s="75">
        <v>2</v>
      </c>
      <c r="M458" s="75">
        <v>1</v>
      </c>
      <c r="N458" s="75">
        <v>0</v>
      </c>
    </row>
    <row r="459" spans="1:14">
      <c r="A459" s="75" t="s">
        <v>97</v>
      </c>
      <c r="B459" s="75" t="s">
        <v>102</v>
      </c>
      <c r="C459" s="76">
        <v>40159</v>
      </c>
      <c r="D459" s="75" t="s">
        <v>99</v>
      </c>
      <c r="E459" s="77" t="s">
        <v>31</v>
      </c>
      <c r="F459" s="75">
        <v>90</v>
      </c>
      <c r="G459" s="75">
        <v>0</v>
      </c>
      <c r="H459" s="75">
        <v>0</v>
      </c>
      <c r="I459" s="75">
        <v>2</v>
      </c>
      <c r="J459" s="75">
        <v>1</v>
      </c>
      <c r="K459" s="75">
        <v>0</v>
      </c>
      <c r="L459" s="75">
        <v>1</v>
      </c>
      <c r="M459" s="75">
        <v>0</v>
      </c>
      <c r="N459" s="75">
        <v>0</v>
      </c>
    </row>
    <row r="460" spans="1:14">
      <c r="A460" s="75" t="s">
        <v>97</v>
      </c>
      <c r="B460" s="75" t="s">
        <v>481</v>
      </c>
      <c r="C460" s="76">
        <v>40156</v>
      </c>
      <c r="D460" s="75" t="s">
        <v>151</v>
      </c>
      <c r="E460" s="77" t="s">
        <v>38</v>
      </c>
      <c r="F460" s="75">
        <v>0</v>
      </c>
      <c r="G460" s="75"/>
      <c r="H460" s="75"/>
      <c r="I460" s="75"/>
      <c r="J460" s="75"/>
      <c r="K460" s="75"/>
      <c r="L460" s="75"/>
      <c r="M460" s="75"/>
      <c r="N460" s="75"/>
    </row>
    <row r="461" spans="1:14">
      <c r="A461" s="75" t="s">
        <v>97</v>
      </c>
      <c r="B461" s="75" t="s">
        <v>117</v>
      </c>
      <c r="C461" s="76">
        <v>40152</v>
      </c>
      <c r="D461" s="75" t="s">
        <v>99</v>
      </c>
      <c r="E461" s="77" t="s">
        <v>107</v>
      </c>
      <c r="F461" s="75">
        <v>69</v>
      </c>
      <c r="G461" s="75">
        <v>0</v>
      </c>
      <c r="H461" s="75">
        <v>0</v>
      </c>
      <c r="I461" s="75">
        <v>0</v>
      </c>
      <c r="J461" s="75">
        <v>0</v>
      </c>
      <c r="K461" s="75">
        <v>0</v>
      </c>
      <c r="L461" s="75">
        <v>0</v>
      </c>
      <c r="M461" s="75">
        <v>0</v>
      </c>
      <c r="N461" s="75">
        <v>0</v>
      </c>
    </row>
    <row r="462" spans="1:14">
      <c r="A462" s="75" t="s">
        <v>97</v>
      </c>
      <c r="B462" s="75" t="s">
        <v>541</v>
      </c>
      <c r="C462" s="76">
        <v>40149</v>
      </c>
      <c r="D462" s="75" t="s">
        <v>99</v>
      </c>
      <c r="E462" s="77" t="s">
        <v>82</v>
      </c>
      <c r="F462" s="75">
        <v>82</v>
      </c>
      <c r="G462" s="75">
        <v>1</v>
      </c>
      <c r="H462" s="75">
        <v>0</v>
      </c>
      <c r="I462" s="75">
        <v>2</v>
      </c>
      <c r="J462" s="75">
        <v>1</v>
      </c>
      <c r="K462" s="75">
        <v>2</v>
      </c>
      <c r="L462" s="75">
        <v>1</v>
      </c>
      <c r="M462" s="75">
        <v>0</v>
      </c>
      <c r="N462" s="75">
        <v>0</v>
      </c>
    </row>
    <row r="463" spans="1:14">
      <c r="A463" s="75" t="s">
        <v>97</v>
      </c>
      <c r="B463" s="75" t="s">
        <v>160</v>
      </c>
      <c r="C463" s="76">
        <v>40146</v>
      </c>
      <c r="D463" s="75" t="s">
        <v>99</v>
      </c>
      <c r="E463" s="77" t="s">
        <v>31</v>
      </c>
      <c r="F463" s="75">
        <v>50</v>
      </c>
      <c r="G463" s="75">
        <v>0</v>
      </c>
      <c r="H463" s="75">
        <v>0</v>
      </c>
      <c r="I463" s="75">
        <v>1</v>
      </c>
      <c r="J463" s="75">
        <v>1</v>
      </c>
      <c r="K463" s="75">
        <v>1</v>
      </c>
      <c r="L463" s="75">
        <v>0</v>
      </c>
      <c r="M463" s="75">
        <v>0</v>
      </c>
      <c r="N463" s="75">
        <v>0</v>
      </c>
    </row>
    <row r="464" spans="1:14">
      <c r="A464" s="75" t="s">
        <v>97</v>
      </c>
      <c r="B464" s="75" t="s">
        <v>264</v>
      </c>
      <c r="C464" s="76">
        <v>40141</v>
      </c>
      <c r="D464" s="75" t="s">
        <v>151</v>
      </c>
      <c r="E464" s="77" t="s">
        <v>19</v>
      </c>
      <c r="F464" s="75">
        <v>90</v>
      </c>
      <c r="G464" s="75">
        <v>0</v>
      </c>
      <c r="H464" s="75">
        <v>1</v>
      </c>
      <c r="I464" s="75">
        <v>2</v>
      </c>
      <c r="J464" s="75">
        <v>0</v>
      </c>
      <c r="K464" s="75">
        <v>1</v>
      </c>
      <c r="L464" s="75">
        <v>2</v>
      </c>
      <c r="M464" s="75">
        <v>0</v>
      </c>
      <c r="N464" s="75">
        <v>0</v>
      </c>
    </row>
    <row r="465" spans="1:14">
      <c r="A465" s="75" t="s">
        <v>97</v>
      </c>
      <c r="B465" s="75" t="s">
        <v>144</v>
      </c>
      <c r="C465" s="76">
        <v>40138</v>
      </c>
      <c r="D465" s="75" t="s">
        <v>99</v>
      </c>
      <c r="E465" s="77" t="s">
        <v>22</v>
      </c>
      <c r="F465" s="75">
        <f>90- 83</f>
        <v>7</v>
      </c>
      <c r="G465" s="75">
        <v>0</v>
      </c>
      <c r="H465" s="75">
        <v>0</v>
      </c>
      <c r="I465" s="75">
        <v>0</v>
      </c>
      <c r="J465" s="75">
        <v>0</v>
      </c>
      <c r="K465" s="75">
        <v>0</v>
      </c>
      <c r="L465" s="75">
        <v>0</v>
      </c>
      <c r="M465" s="75">
        <v>0</v>
      </c>
      <c r="N465" s="75">
        <v>0</v>
      </c>
    </row>
    <row r="466" spans="1:14">
      <c r="A466" s="75" t="s">
        <v>756</v>
      </c>
      <c r="B466" s="75" t="s">
        <v>789</v>
      </c>
      <c r="C466" s="76">
        <v>40135</v>
      </c>
      <c r="D466" s="75" t="s">
        <v>216</v>
      </c>
      <c r="E466" s="77" t="s">
        <v>174</v>
      </c>
      <c r="F466" s="75">
        <v>90</v>
      </c>
      <c r="G466" s="75">
        <v>0</v>
      </c>
      <c r="H466" s="75">
        <v>1</v>
      </c>
      <c r="I466" s="75">
        <v>2</v>
      </c>
      <c r="J466" s="75">
        <v>1</v>
      </c>
      <c r="K466" s="75">
        <v>0</v>
      </c>
      <c r="L466" s="75">
        <v>2</v>
      </c>
      <c r="M466" s="75">
        <v>0</v>
      </c>
      <c r="N466" s="75">
        <v>0</v>
      </c>
    </row>
    <row r="467" spans="1:14">
      <c r="A467" s="75" t="s">
        <v>756</v>
      </c>
      <c r="B467" s="75" t="s">
        <v>168</v>
      </c>
      <c r="C467" s="76">
        <v>40131</v>
      </c>
      <c r="D467" s="75" t="s">
        <v>216</v>
      </c>
      <c r="E467" s="77" t="s">
        <v>24</v>
      </c>
      <c r="F467" s="75">
        <v>90</v>
      </c>
      <c r="G467" s="75">
        <v>0</v>
      </c>
      <c r="H467" s="75">
        <v>0</v>
      </c>
      <c r="I467" s="75">
        <v>2</v>
      </c>
      <c r="J467" s="75">
        <v>0</v>
      </c>
      <c r="K467" s="75">
        <v>0</v>
      </c>
      <c r="L467" s="75">
        <v>1</v>
      </c>
      <c r="M467" s="75">
        <v>0</v>
      </c>
      <c r="N467" s="75">
        <v>0</v>
      </c>
    </row>
    <row r="468" spans="1:14">
      <c r="A468" s="75" t="s">
        <v>97</v>
      </c>
      <c r="B468" s="75" t="s">
        <v>114</v>
      </c>
      <c r="C468" s="76">
        <v>40124</v>
      </c>
      <c r="D468" s="75" t="s">
        <v>99</v>
      </c>
      <c r="E468" s="77" t="s">
        <v>68</v>
      </c>
      <c r="F468" s="75">
        <v>81</v>
      </c>
      <c r="G468" s="75">
        <v>1</v>
      </c>
      <c r="H468" s="75">
        <v>0</v>
      </c>
      <c r="I468" s="75">
        <v>3</v>
      </c>
      <c r="J468" s="75">
        <v>3</v>
      </c>
      <c r="K468" s="75">
        <v>1</v>
      </c>
      <c r="L468" s="75">
        <v>0</v>
      </c>
      <c r="M468" s="75">
        <v>0</v>
      </c>
      <c r="N468" s="75">
        <v>0</v>
      </c>
    </row>
    <row r="469" spans="1:14">
      <c r="A469" s="75" t="s">
        <v>97</v>
      </c>
      <c r="B469" s="75" t="s">
        <v>799</v>
      </c>
      <c r="C469" s="76">
        <v>40121</v>
      </c>
      <c r="D469" s="75" t="s">
        <v>151</v>
      </c>
      <c r="E469" s="77" t="s">
        <v>33</v>
      </c>
      <c r="F469" s="75">
        <f>90- 82</f>
        <v>8</v>
      </c>
      <c r="G469" s="75">
        <v>0</v>
      </c>
      <c r="H469" s="75">
        <v>0</v>
      </c>
      <c r="I469" s="75">
        <v>1</v>
      </c>
      <c r="J469" s="75">
        <v>0</v>
      </c>
      <c r="K469" s="75">
        <v>0</v>
      </c>
      <c r="L469" s="75">
        <v>0</v>
      </c>
      <c r="M469" s="75">
        <v>0</v>
      </c>
      <c r="N469" s="75">
        <v>0</v>
      </c>
    </row>
    <row r="470" spans="1:14">
      <c r="A470" s="75" t="s">
        <v>97</v>
      </c>
      <c r="B470" s="75" t="s">
        <v>121</v>
      </c>
      <c r="C470" s="76">
        <v>40117</v>
      </c>
      <c r="D470" s="75" t="s">
        <v>99</v>
      </c>
      <c r="E470" s="77" t="s">
        <v>22</v>
      </c>
      <c r="F470" s="75">
        <v>0</v>
      </c>
      <c r="G470" s="75"/>
      <c r="H470" s="75"/>
      <c r="I470" s="75"/>
      <c r="J470" s="75"/>
      <c r="K470" s="75"/>
      <c r="L470" s="75"/>
      <c r="M470" s="75"/>
      <c r="N470" s="75"/>
    </row>
    <row r="471" spans="1:14">
      <c r="A471" s="75" t="s">
        <v>756</v>
      </c>
      <c r="B471" s="75" t="s">
        <v>800</v>
      </c>
      <c r="C471" s="76">
        <v>40100</v>
      </c>
      <c r="D471" s="75" t="s">
        <v>216</v>
      </c>
      <c r="E471" s="77" t="s">
        <v>26</v>
      </c>
      <c r="F471" s="75">
        <v>50</v>
      </c>
      <c r="G471" s="75">
        <v>1</v>
      </c>
      <c r="H471" s="75">
        <v>0</v>
      </c>
      <c r="I471" s="75">
        <v>1</v>
      </c>
      <c r="J471" s="75">
        <v>1</v>
      </c>
      <c r="K471" s="75">
        <v>0</v>
      </c>
      <c r="L471" s="75">
        <v>0</v>
      </c>
      <c r="M471" s="75">
        <v>0</v>
      </c>
      <c r="N471" s="75">
        <v>0</v>
      </c>
    </row>
    <row r="472" spans="1:14">
      <c r="A472" s="75" t="s">
        <v>756</v>
      </c>
      <c r="B472" s="75" t="s">
        <v>788</v>
      </c>
      <c r="C472" s="76">
        <v>40096</v>
      </c>
      <c r="D472" s="75" t="s">
        <v>216</v>
      </c>
      <c r="E472" s="77" t="s">
        <v>35</v>
      </c>
      <c r="F472" s="75">
        <v>90</v>
      </c>
      <c r="G472" s="75">
        <v>0</v>
      </c>
      <c r="H472" s="75">
        <v>1</v>
      </c>
      <c r="I472" s="75">
        <v>7</v>
      </c>
      <c r="J472" s="75">
        <v>4</v>
      </c>
      <c r="K472" s="75">
        <v>2</v>
      </c>
      <c r="L472" s="75">
        <v>0</v>
      </c>
      <c r="M472" s="75">
        <v>0</v>
      </c>
      <c r="N472" s="75">
        <v>0</v>
      </c>
    </row>
    <row r="473" spans="1:14">
      <c r="A473" s="75" t="s">
        <v>97</v>
      </c>
      <c r="B473" s="75" t="s">
        <v>224</v>
      </c>
      <c r="C473" s="76">
        <v>40089</v>
      </c>
      <c r="D473" s="75" t="s">
        <v>99</v>
      </c>
      <c r="E473" s="77" t="s">
        <v>31</v>
      </c>
      <c r="F473" s="75">
        <v>0</v>
      </c>
      <c r="G473" s="75"/>
      <c r="H473" s="75"/>
      <c r="I473" s="75"/>
      <c r="J473" s="75"/>
      <c r="K473" s="75"/>
      <c r="L473" s="75"/>
      <c r="M473" s="75"/>
      <c r="N473" s="75"/>
    </row>
    <row r="474" spans="1:14">
      <c r="A474" s="75" t="s">
        <v>97</v>
      </c>
      <c r="B474" s="75" t="s">
        <v>147</v>
      </c>
      <c r="C474" s="76">
        <v>40082</v>
      </c>
      <c r="D474" s="75" t="s">
        <v>99</v>
      </c>
      <c r="E474" s="77" t="s">
        <v>82</v>
      </c>
      <c r="F474" s="75">
        <v>28</v>
      </c>
      <c r="G474" s="75">
        <v>0</v>
      </c>
      <c r="H474" s="75">
        <v>0</v>
      </c>
      <c r="I474" s="75">
        <v>0</v>
      </c>
      <c r="J474" s="75">
        <v>0</v>
      </c>
      <c r="K474" s="75">
        <v>0</v>
      </c>
      <c r="L474" s="75">
        <v>1</v>
      </c>
      <c r="M474" s="75">
        <v>0</v>
      </c>
      <c r="N474" s="75">
        <v>0</v>
      </c>
    </row>
    <row r="475" spans="1:14">
      <c r="A475" s="75" t="s">
        <v>97</v>
      </c>
      <c r="B475" s="75" t="s">
        <v>125</v>
      </c>
      <c r="C475" s="76">
        <v>40078</v>
      </c>
      <c r="D475" s="75" t="s">
        <v>99</v>
      </c>
      <c r="E475" s="77" t="s">
        <v>154</v>
      </c>
      <c r="F475" s="75">
        <v>90</v>
      </c>
      <c r="G475" s="75">
        <v>0</v>
      </c>
      <c r="H475" s="75">
        <v>0</v>
      </c>
      <c r="I475" s="75">
        <v>3</v>
      </c>
      <c r="J475" s="75">
        <v>1</v>
      </c>
      <c r="K475" s="75">
        <v>0</v>
      </c>
      <c r="L475" s="75">
        <v>1</v>
      </c>
      <c r="M475" s="75">
        <v>0</v>
      </c>
      <c r="N475" s="75">
        <v>0</v>
      </c>
    </row>
    <row r="476" spans="1:14">
      <c r="A476" s="75" t="s">
        <v>97</v>
      </c>
      <c r="B476" s="75" t="s">
        <v>120</v>
      </c>
      <c r="C476" s="76">
        <v>40075</v>
      </c>
      <c r="D476" s="75" t="s">
        <v>99</v>
      </c>
      <c r="E476" s="77" t="s">
        <v>287</v>
      </c>
      <c r="F476" s="75">
        <v>90</v>
      </c>
      <c r="G476" s="75">
        <v>0</v>
      </c>
      <c r="H476" s="75">
        <v>0</v>
      </c>
      <c r="I476" s="75">
        <v>1</v>
      </c>
      <c r="J476" s="75">
        <v>0</v>
      </c>
      <c r="K476" s="75">
        <v>1</v>
      </c>
      <c r="L476" s="75">
        <v>1</v>
      </c>
      <c r="M476" s="75">
        <v>0</v>
      </c>
      <c r="N476" s="75">
        <v>0</v>
      </c>
    </row>
    <row r="477" spans="1:14">
      <c r="A477" s="75" t="s">
        <v>97</v>
      </c>
      <c r="B477" s="75" t="s">
        <v>243</v>
      </c>
      <c r="C477" s="76">
        <v>40072</v>
      </c>
      <c r="D477" s="75" t="s">
        <v>151</v>
      </c>
      <c r="E477" s="77" t="s">
        <v>33</v>
      </c>
      <c r="F477" s="75">
        <v>76</v>
      </c>
      <c r="G477" s="75">
        <v>0</v>
      </c>
      <c r="H477" s="75">
        <v>0</v>
      </c>
      <c r="I477" s="75">
        <v>2</v>
      </c>
      <c r="J477" s="75">
        <v>0</v>
      </c>
      <c r="K477" s="75">
        <v>0</v>
      </c>
      <c r="L477" s="75">
        <v>2</v>
      </c>
      <c r="M477" s="75">
        <v>1</v>
      </c>
      <c r="N477" s="75">
        <v>0</v>
      </c>
    </row>
    <row r="478" spans="1:14">
      <c r="A478" s="75" t="s">
        <v>97</v>
      </c>
      <c r="B478" s="75" t="s">
        <v>159</v>
      </c>
      <c r="C478" s="76">
        <v>40068</v>
      </c>
      <c r="D478" s="75" t="s">
        <v>99</v>
      </c>
      <c r="E478" s="77" t="s">
        <v>82</v>
      </c>
      <c r="F478" s="75">
        <v>0</v>
      </c>
      <c r="G478" s="75"/>
      <c r="H478" s="75"/>
      <c r="I478" s="75"/>
      <c r="J478" s="75"/>
      <c r="K478" s="75"/>
      <c r="L478" s="75"/>
      <c r="M478" s="75"/>
      <c r="N478" s="75"/>
    </row>
    <row r="479" spans="1:14">
      <c r="A479" s="75" t="s">
        <v>756</v>
      </c>
      <c r="B479" s="75" t="s">
        <v>707</v>
      </c>
      <c r="C479" s="76">
        <v>40065</v>
      </c>
      <c r="D479" s="75" t="s">
        <v>216</v>
      </c>
      <c r="E479" s="77" t="s">
        <v>22</v>
      </c>
      <c r="F479" s="75">
        <v>75</v>
      </c>
      <c r="G479" s="75">
        <v>1</v>
      </c>
      <c r="H479" s="75">
        <v>0</v>
      </c>
      <c r="I479" s="75">
        <v>1</v>
      </c>
      <c r="J479" s="75">
        <v>0</v>
      </c>
      <c r="K479" s="75">
        <v>2</v>
      </c>
      <c r="L479" s="75">
        <v>3</v>
      </c>
      <c r="M479" s="75">
        <v>1</v>
      </c>
      <c r="N479" s="75">
        <v>0</v>
      </c>
    </row>
    <row r="480" spans="1:14">
      <c r="A480" s="75" t="s">
        <v>756</v>
      </c>
      <c r="B480" s="75" t="s">
        <v>767</v>
      </c>
      <c r="C480" s="76">
        <v>40061</v>
      </c>
      <c r="D480" s="75" t="s">
        <v>216</v>
      </c>
      <c r="E480" s="77" t="s">
        <v>22</v>
      </c>
      <c r="F480" s="75">
        <v>90</v>
      </c>
      <c r="G480" s="75">
        <v>1</v>
      </c>
      <c r="H480" s="75">
        <v>0</v>
      </c>
      <c r="I480" s="75">
        <v>1</v>
      </c>
      <c r="J480" s="75">
        <v>1</v>
      </c>
      <c r="K480" s="75">
        <v>1</v>
      </c>
      <c r="L480" s="75">
        <v>2</v>
      </c>
      <c r="M480" s="75">
        <v>0</v>
      </c>
      <c r="N480" s="75">
        <v>0</v>
      </c>
    </row>
    <row r="481" spans="1:14">
      <c r="A481" s="75" t="s">
        <v>97</v>
      </c>
      <c r="B481" s="75" t="s">
        <v>536</v>
      </c>
      <c r="C481" s="76">
        <v>40056</v>
      </c>
      <c r="D481" s="75" t="s">
        <v>99</v>
      </c>
      <c r="E481" s="77" t="s">
        <v>59</v>
      </c>
      <c r="F481" s="75">
        <v>0</v>
      </c>
      <c r="G481" s="75"/>
      <c r="H481" s="75"/>
      <c r="I481" s="75"/>
      <c r="J481" s="75"/>
      <c r="K481" s="75"/>
      <c r="L481" s="75"/>
      <c r="M481" s="75"/>
      <c r="N481" s="75"/>
    </row>
    <row r="482" spans="1:14">
      <c r="A482" s="75" t="s">
        <v>97</v>
      </c>
      <c r="B482" s="75" t="s">
        <v>165</v>
      </c>
      <c r="C482" s="76">
        <v>40053</v>
      </c>
      <c r="D482" s="75" t="s">
        <v>208</v>
      </c>
      <c r="E482" s="77" t="s">
        <v>31</v>
      </c>
      <c r="F482" s="75">
        <v>95</v>
      </c>
      <c r="G482" s="75">
        <v>0</v>
      </c>
      <c r="H482" s="75">
        <v>0</v>
      </c>
      <c r="I482" s="75">
        <v>0</v>
      </c>
      <c r="J482" s="75">
        <v>0</v>
      </c>
      <c r="K482" s="75">
        <v>0</v>
      </c>
      <c r="L482" s="75">
        <v>0</v>
      </c>
      <c r="M482" s="75">
        <v>0</v>
      </c>
      <c r="N482" s="75">
        <v>0</v>
      </c>
    </row>
    <row r="483" spans="1:14">
      <c r="A483" s="75" t="s">
        <v>756</v>
      </c>
      <c r="B483" s="75" t="s">
        <v>183</v>
      </c>
      <c r="C483" s="76">
        <v>39855</v>
      </c>
      <c r="D483" s="75" t="s">
        <v>78</v>
      </c>
      <c r="E483" s="77" t="s">
        <v>135</v>
      </c>
      <c r="F483" s="75">
        <v>90</v>
      </c>
      <c r="G483" s="75">
        <v>0</v>
      </c>
      <c r="H483" s="75">
        <v>0</v>
      </c>
      <c r="I483" s="75">
        <v>2</v>
      </c>
      <c r="J483" s="75">
        <v>0</v>
      </c>
      <c r="K483" s="75">
        <v>1</v>
      </c>
      <c r="L483" s="75">
        <v>0</v>
      </c>
      <c r="M483" s="75">
        <v>0</v>
      </c>
      <c r="N483" s="75">
        <v>0</v>
      </c>
    </row>
    <row r="484" spans="1:14">
      <c r="A484" s="75" t="s">
        <v>97</v>
      </c>
      <c r="B484" s="75" t="s">
        <v>467</v>
      </c>
      <c r="C484" s="76">
        <v>40314</v>
      </c>
      <c r="D484" s="75" t="s">
        <v>99</v>
      </c>
      <c r="E484" s="77" t="s">
        <v>51</v>
      </c>
      <c r="F484" s="75">
        <f>90- 76</f>
        <v>14</v>
      </c>
      <c r="G484" s="75">
        <v>0</v>
      </c>
      <c r="H484" s="75">
        <v>0</v>
      </c>
      <c r="I484" s="75">
        <v>0</v>
      </c>
      <c r="J484" s="75">
        <v>0</v>
      </c>
      <c r="K484" s="75">
        <v>0</v>
      </c>
      <c r="L484" s="75">
        <v>1</v>
      </c>
      <c r="M484" s="75">
        <v>0</v>
      </c>
      <c r="N484" s="75">
        <v>0</v>
      </c>
    </row>
    <row r="485" spans="1:14">
      <c r="A485" s="75" t="s">
        <v>97</v>
      </c>
      <c r="B485" s="75" t="s">
        <v>122</v>
      </c>
      <c r="C485" s="76">
        <v>40306</v>
      </c>
      <c r="D485" s="75" t="s">
        <v>99</v>
      </c>
      <c r="E485" s="77" t="s">
        <v>79</v>
      </c>
      <c r="F485" s="75">
        <v>0</v>
      </c>
      <c r="G485" s="75"/>
      <c r="H485" s="75"/>
      <c r="I485" s="75"/>
      <c r="J485" s="75"/>
      <c r="K485" s="75"/>
      <c r="L485" s="75"/>
      <c r="M485" s="75"/>
      <c r="N485" s="75"/>
    </row>
    <row r="486" spans="1:14">
      <c r="A486" s="75" t="s">
        <v>97</v>
      </c>
      <c r="B486" s="75" t="s">
        <v>457</v>
      </c>
      <c r="C486" s="76">
        <v>40302</v>
      </c>
      <c r="D486" s="75" t="s">
        <v>99</v>
      </c>
      <c r="E486" s="77" t="s">
        <v>103</v>
      </c>
      <c r="F486" s="75">
        <f>90- 80</f>
        <v>10</v>
      </c>
      <c r="G486" s="75">
        <v>0</v>
      </c>
      <c r="H486" s="75">
        <v>0</v>
      </c>
      <c r="I486" s="75">
        <v>1</v>
      </c>
      <c r="J486" s="75">
        <v>0</v>
      </c>
      <c r="K486" s="75">
        <v>0</v>
      </c>
      <c r="L486" s="75">
        <v>0</v>
      </c>
      <c r="M486" s="75">
        <v>0</v>
      </c>
      <c r="N486" s="75">
        <v>0</v>
      </c>
    </row>
    <row r="487" spans="1:14">
      <c r="A487" s="75" t="s">
        <v>97</v>
      </c>
      <c r="B487" s="75" t="s">
        <v>264</v>
      </c>
      <c r="C487" s="76">
        <v>40296</v>
      </c>
      <c r="D487" s="75" t="s">
        <v>151</v>
      </c>
      <c r="E487" s="77" t="s">
        <v>17</v>
      </c>
      <c r="F487" s="75">
        <v>0</v>
      </c>
      <c r="G487" s="75"/>
      <c r="H487" s="75"/>
      <c r="I487" s="75"/>
      <c r="J487" s="75"/>
      <c r="K487" s="75"/>
      <c r="L487" s="75"/>
      <c r="M487" s="75"/>
      <c r="N487" s="75"/>
    </row>
    <row r="488" spans="1:14">
      <c r="A488" s="75" t="s">
        <v>97</v>
      </c>
      <c r="B488" s="75" t="s">
        <v>542</v>
      </c>
      <c r="C488" s="76">
        <v>40292</v>
      </c>
      <c r="D488" s="75" t="s">
        <v>99</v>
      </c>
      <c r="E488" s="77" t="s">
        <v>26</v>
      </c>
      <c r="F488" s="75">
        <v>73</v>
      </c>
      <c r="G488" s="75">
        <v>1</v>
      </c>
      <c r="H488" s="75">
        <v>0</v>
      </c>
      <c r="I488" s="75">
        <v>3</v>
      </c>
      <c r="J488" s="75">
        <v>2</v>
      </c>
      <c r="K488" s="75">
        <v>2</v>
      </c>
      <c r="L488" s="75">
        <v>0</v>
      </c>
      <c r="M488" s="75">
        <v>0</v>
      </c>
      <c r="N488" s="75">
        <v>0</v>
      </c>
    </row>
    <row r="489" spans="1:14">
      <c r="A489" s="75" t="s">
        <v>97</v>
      </c>
      <c r="B489" s="75" t="s">
        <v>243</v>
      </c>
      <c r="C489" s="76">
        <v>40288</v>
      </c>
      <c r="D489" s="75" t="s">
        <v>151</v>
      </c>
      <c r="E489" s="77" t="s">
        <v>74</v>
      </c>
      <c r="F489" s="75">
        <v>0</v>
      </c>
      <c r="G489" s="75"/>
      <c r="H489" s="75"/>
      <c r="I489" s="75"/>
      <c r="J489" s="75"/>
      <c r="K489" s="75"/>
      <c r="L489" s="75"/>
      <c r="M489" s="75"/>
      <c r="N489" s="75"/>
    </row>
    <row r="490" spans="1:14">
      <c r="A490" s="75" t="s">
        <v>97</v>
      </c>
      <c r="B490" s="75" t="s">
        <v>127</v>
      </c>
      <c r="C490" s="76">
        <v>40285</v>
      </c>
      <c r="D490" s="75" t="s">
        <v>99</v>
      </c>
      <c r="E490" s="77" t="s">
        <v>33</v>
      </c>
      <c r="F490" s="75">
        <f>90- 56</f>
        <v>34</v>
      </c>
      <c r="G490" s="75">
        <v>0</v>
      </c>
      <c r="H490" s="75">
        <v>0</v>
      </c>
      <c r="I490" s="75">
        <v>1</v>
      </c>
      <c r="J490" s="75">
        <v>0</v>
      </c>
      <c r="K490" s="75">
        <v>0</v>
      </c>
      <c r="L490" s="75">
        <v>0</v>
      </c>
      <c r="M490" s="75">
        <v>0</v>
      </c>
      <c r="N490" s="75">
        <v>0</v>
      </c>
    </row>
    <row r="491" spans="1:14">
      <c r="A491" s="75" t="s">
        <v>97</v>
      </c>
      <c r="B491" s="75" t="s">
        <v>134</v>
      </c>
      <c r="C491" s="76">
        <v>40282</v>
      </c>
      <c r="D491" s="75" t="s">
        <v>99</v>
      </c>
      <c r="E491" s="77" t="s">
        <v>59</v>
      </c>
      <c r="F491" s="75">
        <f>90- 72</f>
        <v>18</v>
      </c>
      <c r="G491" s="75">
        <v>0</v>
      </c>
      <c r="H491" s="75">
        <v>0</v>
      </c>
      <c r="I491" s="75">
        <v>1</v>
      </c>
      <c r="J491" s="75">
        <v>1</v>
      </c>
      <c r="K491" s="75">
        <v>0</v>
      </c>
      <c r="L491" s="75">
        <v>0</v>
      </c>
      <c r="M491" s="75">
        <v>0</v>
      </c>
      <c r="N491" s="75">
        <v>0</v>
      </c>
    </row>
    <row r="492" spans="1:14">
      <c r="A492" s="75" t="s">
        <v>97</v>
      </c>
      <c r="B492" s="75" t="s">
        <v>104</v>
      </c>
      <c r="C492" s="76">
        <v>40278</v>
      </c>
      <c r="D492" s="75" t="s">
        <v>99</v>
      </c>
      <c r="E492" s="77" t="s">
        <v>82</v>
      </c>
      <c r="F492" s="75">
        <v>0</v>
      </c>
      <c r="G492" s="75"/>
      <c r="H492" s="75"/>
      <c r="I492" s="75"/>
      <c r="J492" s="75"/>
      <c r="K492" s="75"/>
      <c r="L492" s="75"/>
      <c r="M492" s="75"/>
      <c r="N492" s="75"/>
    </row>
    <row r="493" spans="1:14">
      <c r="A493" s="75" t="s">
        <v>97</v>
      </c>
      <c r="B493" s="75" t="s">
        <v>169</v>
      </c>
      <c r="C493" s="76">
        <v>40274</v>
      </c>
      <c r="D493" s="75" t="s">
        <v>151</v>
      </c>
      <c r="E493" s="77" t="s">
        <v>103</v>
      </c>
      <c r="F493" s="75">
        <v>0</v>
      </c>
      <c r="G493" s="75"/>
      <c r="H493" s="75"/>
      <c r="I493" s="75"/>
      <c r="J493" s="75"/>
      <c r="K493" s="75"/>
      <c r="L493" s="75"/>
      <c r="M493" s="75"/>
      <c r="N493" s="75"/>
    </row>
    <row r="494" spans="1:14">
      <c r="A494" s="75" t="s">
        <v>97</v>
      </c>
      <c r="B494" s="75" t="s">
        <v>123</v>
      </c>
      <c r="C494" s="76">
        <v>40271</v>
      </c>
      <c r="D494" s="75" t="s">
        <v>99</v>
      </c>
      <c r="E494" s="77" t="s">
        <v>103</v>
      </c>
      <c r="F494" s="75">
        <v>0</v>
      </c>
      <c r="G494" s="75"/>
      <c r="H494" s="75"/>
      <c r="I494" s="75"/>
      <c r="J494" s="75"/>
      <c r="K494" s="75"/>
      <c r="L494" s="75"/>
      <c r="M494" s="75"/>
      <c r="N494" s="75"/>
    </row>
    <row r="495" spans="1:14">
      <c r="A495" s="75" t="s">
        <v>97</v>
      </c>
      <c r="B495" s="75" t="s">
        <v>502</v>
      </c>
      <c r="C495" s="76">
        <v>40268</v>
      </c>
      <c r="D495" s="75" t="s">
        <v>151</v>
      </c>
      <c r="E495" s="77" t="s">
        <v>53</v>
      </c>
      <c r="F495" s="75">
        <f>90- 76</f>
        <v>14</v>
      </c>
      <c r="G495" s="75">
        <v>0</v>
      </c>
      <c r="H495" s="75">
        <v>0</v>
      </c>
      <c r="I495" s="75">
        <v>0</v>
      </c>
      <c r="J495" s="75">
        <v>0</v>
      </c>
      <c r="K495" s="75">
        <v>0</v>
      </c>
      <c r="L495" s="75">
        <v>1</v>
      </c>
      <c r="M495" s="75">
        <v>0</v>
      </c>
      <c r="N495" s="75">
        <v>0</v>
      </c>
    </row>
    <row r="496" spans="1:14">
      <c r="A496" s="75" t="s">
        <v>97</v>
      </c>
      <c r="B496" s="75" t="s">
        <v>141</v>
      </c>
      <c r="C496" s="76">
        <v>40261</v>
      </c>
      <c r="D496" s="75" t="s">
        <v>99</v>
      </c>
      <c r="E496" s="77" t="s">
        <v>19</v>
      </c>
      <c r="F496" s="75">
        <v>45</v>
      </c>
      <c r="G496" s="75">
        <v>0</v>
      </c>
      <c r="H496" s="75">
        <v>0</v>
      </c>
      <c r="I496" s="75">
        <v>1</v>
      </c>
      <c r="J496" s="75">
        <v>1</v>
      </c>
      <c r="K496" s="75">
        <v>1</v>
      </c>
      <c r="L496" s="75">
        <v>2</v>
      </c>
      <c r="M496" s="75">
        <v>0</v>
      </c>
      <c r="N496" s="75">
        <v>0</v>
      </c>
    </row>
    <row r="497" spans="1:14">
      <c r="A497" s="75" t="s">
        <v>97</v>
      </c>
      <c r="B497" s="75" t="s">
        <v>98</v>
      </c>
      <c r="C497" s="76">
        <v>40258</v>
      </c>
      <c r="D497" s="75" t="s">
        <v>99</v>
      </c>
      <c r="E497" s="77" t="s">
        <v>382</v>
      </c>
      <c r="F497" s="75">
        <v>0</v>
      </c>
      <c r="G497" s="75"/>
      <c r="H497" s="75"/>
      <c r="I497" s="75"/>
      <c r="J497" s="75"/>
      <c r="K497" s="75"/>
      <c r="L497" s="75"/>
      <c r="M497" s="75"/>
      <c r="N497" s="75"/>
    </row>
    <row r="498" spans="1:14">
      <c r="A498" s="75" t="s">
        <v>97</v>
      </c>
      <c r="B498" s="75" t="s">
        <v>220</v>
      </c>
      <c r="C498" s="76">
        <v>40254</v>
      </c>
      <c r="D498" s="75" t="s">
        <v>151</v>
      </c>
      <c r="E498" s="77" t="s">
        <v>51</v>
      </c>
      <c r="F498" s="75">
        <v>78</v>
      </c>
      <c r="G498" s="75">
        <v>0</v>
      </c>
      <c r="H498" s="75">
        <v>0</v>
      </c>
      <c r="I498" s="75">
        <v>3</v>
      </c>
      <c r="J498" s="75">
        <v>1</v>
      </c>
      <c r="K498" s="75">
        <v>1</v>
      </c>
      <c r="L498" s="75">
        <v>2</v>
      </c>
      <c r="M498" s="75">
        <v>0</v>
      </c>
      <c r="N498" s="75">
        <v>0</v>
      </c>
    </row>
    <row r="499" spans="1:14">
      <c r="A499" s="75" t="s">
        <v>97</v>
      </c>
      <c r="B499" s="75" t="s">
        <v>138</v>
      </c>
      <c r="C499" s="76">
        <v>40251</v>
      </c>
      <c r="D499" s="75" t="s">
        <v>99</v>
      </c>
      <c r="E499" s="77" t="s">
        <v>59</v>
      </c>
      <c r="F499" s="75">
        <f>90- 45</f>
        <v>45</v>
      </c>
      <c r="G499" s="75">
        <v>0</v>
      </c>
      <c r="H499" s="75">
        <v>2</v>
      </c>
      <c r="I499" s="75">
        <v>2</v>
      </c>
      <c r="J499" s="75">
        <v>1</v>
      </c>
      <c r="K499" s="75">
        <v>1</v>
      </c>
      <c r="L499" s="75">
        <v>1</v>
      </c>
      <c r="M499" s="75">
        <v>0</v>
      </c>
      <c r="N499" s="75">
        <v>0</v>
      </c>
    </row>
    <row r="500" spans="1:14">
      <c r="A500" s="75" t="s">
        <v>97</v>
      </c>
      <c r="B500" s="75" t="s">
        <v>526</v>
      </c>
      <c r="C500" s="76">
        <v>40243</v>
      </c>
      <c r="D500" s="75" t="s">
        <v>99</v>
      </c>
      <c r="E500" s="77" t="s">
        <v>53</v>
      </c>
      <c r="F500" s="75">
        <v>0</v>
      </c>
      <c r="G500" s="75"/>
      <c r="H500" s="75"/>
      <c r="I500" s="75"/>
      <c r="J500" s="75"/>
      <c r="K500" s="75"/>
      <c r="L500" s="75"/>
      <c r="M500" s="75"/>
      <c r="N500" s="75"/>
    </row>
    <row r="501" spans="1:14">
      <c r="A501" s="75" t="s">
        <v>97</v>
      </c>
      <c r="B501" s="75" t="s">
        <v>105</v>
      </c>
      <c r="C501" s="76">
        <v>40236</v>
      </c>
      <c r="D501" s="75" t="s">
        <v>99</v>
      </c>
      <c r="E501" s="77" t="s">
        <v>63</v>
      </c>
      <c r="F501" s="75">
        <v>0</v>
      </c>
      <c r="G501" s="75"/>
      <c r="H501" s="75"/>
      <c r="I501" s="75"/>
      <c r="J501" s="75"/>
      <c r="K501" s="75"/>
      <c r="L501" s="75"/>
      <c r="M501" s="75"/>
      <c r="N501" s="75"/>
    </row>
    <row r="502" spans="1:14">
      <c r="A502" s="75" t="s">
        <v>97</v>
      </c>
      <c r="B502" s="75" t="s">
        <v>226</v>
      </c>
      <c r="C502" s="76">
        <v>40232</v>
      </c>
      <c r="D502" s="75" t="s">
        <v>151</v>
      </c>
      <c r="E502" s="77" t="s">
        <v>22</v>
      </c>
      <c r="F502" s="75">
        <f>90- 52</f>
        <v>38</v>
      </c>
      <c r="G502" s="75">
        <v>0</v>
      </c>
      <c r="H502" s="75">
        <v>0</v>
      </c>
      <c r="I502" s="75">
        <v>0</v>
      </c>
      <c r="J502" s="75">
        <v>0</v>
      </c>
      <c r="K502" s="75">
        <v>0</v>
      </c>
      <c r="L502" s="75">
        <v>0</v>
      </c>
      <c r="M502" s="75">
        <v>0</v>
      </c>
      <c r="N502" s="75">
        <v>0</v>
      </c>
    </row>
    <row r="503" spans="1:14">
      <c r="A503" s="75" t="s">
        <v>97</v>
      </c>
      <c r="B503" s="75" t="s">
        <v>100</v>
      </c>
      <c r="C503" s="76">
        <v>40229</v>
      </c>
      <c r="D503" s="75" t="s">
        <v>99</v>
      </c>
      <c r="E503" s="77" t="s">
        <v>51</v>
      </c>
      <c r="F503" s="75">
        <v>75</v>
      </c>
      <c r="G503" s="75">
        <v>1</v>
      </c>
      <c r="H503" s="75">
        <v>0</v>
      </c>
      <c r="I503" s="75">
        <v>2</v>
      </c>
      <c r="J503" s="75">
        <v>1</v>
      </c>
      <c r="K503" s="75">
        <v>2</v>
      </c>
      <c r="L503" s="75">
        <v>1</v>
      </c>
      <c r="M503" s="75">
        <v>1</v>
      </c>
      <c r="N503" s="75">
        <v>0</v>
      </c>
    </row>
    <row r="504" spans="1:14">
      <c r="A504" s="75" t="s">
        <v>97</v>
      </c>
      <c r="B504" s="75" t="s">
        <v>148</v>
      </c>
      <c r="C504" s="76">
        <v>40215</v>
      </c>
      <c r="D504" s="75" t="s">
        <v>99</v>
      </c>
      <c r="E504" s="77" t="s">
        <v>63</v>
      </c>
      <c r="F504" s="75">
        <v>0</v>
      </c>
      <c r="G504" s="75"/>
      <c r="H504" s="75"/>
      <c r="I504" s="75"/>
      <c r="J504" s="75"/>
      <c r="K504" s="75"/>
      <c r="L504" s="75"/>
      <c r="M504" s="75"/>
      <c r="N504" s="75"/>
    </row>
    <row r="505" spans="1:14">
      <c r="A505" s="75" t="s">
        <v>97</v>
      </c>
      <c r="B505" s="75" t="s">
        <v>529</v>
      </c>
      <c r="C505" s="76">
        <v>40208</v>
      </c>
      <c r="D505" s="75" t="s">
        <v>99</v>
      </c>
      <c r="E505" s="77" t="s">
        <v>24</v>
      </c>
      <c r="F505" s="75">
        <v>0</v>
      </c>
      <c r="G505" s="75"/>
      <c r="H505" s="75"/>
      <c r="I505" s="75"/>
      <c r="J505" s="75"/>
      <c r="K505" s="75"/>
      <c r="L505" s="75"/>
      <c r="M505" s="75"/>
      <c r="N505" s="75"/>
    </row>
    <row r="506" spans="1:14">
      <c r="A506" s="75" t="s">
        <v>97</v>
      </c>
      <c r="B506" s="75" t="s">
        <v>106</v>
      </c>
      <c r="C506" s="76">
        <v>40201</v>
      </c>
      <c r="D506" s="75" t="s">
        <v>99</v>
      </c>
      <c r="E506" s="77" t="s">
        <v>67</v>
      </c>
      <c r="F506" s="75">
        <v>82</v>
      </c>
      <c r="G506" s="75">
        <v>0</v>
      </c>
      <c r="H506" s="75">
        <v>0</v>
      </c>
      <c r="I506" s="75">
        <v>3</v>
      </c>
      <c r="J506" s="75">
        <v>2</v>
      </c>
      <c r="K506" s="75">
        <v>3</v>
      </c>
      <c r="L506" s="75">
        <v>0</v>
      </c>
      <c r="M506" s="75">
        <v>0</v>
      </c>
      <c r="N506" s="75">
        <v>0</v>
      </c>
    </row>
    <row r="507" spans="1:14">
      <c r="A507" s="75" t="s">
        <v>97</v>
      </c>
      <c r="B507" s="75" t="s">
        <v>143</v>
      </c>
      <c r="C507" s="76">
        <v>40194</v>
      </c>
      <c r="D507" s="75" t="s">
        <v>99</v>
      </c>
      <c r="E507" s="77" t="s">
        <v>51</v>
      </c>
      <c r="F507" s="75">
        <v>63</v>
      </c>
      <c r="G507" s="75">
        <v>0</v>
      </c>
      <c r="H507" s="75">
        <v>0</v>
      </c>
      <c r="I507" s="75">
        <v>3</v>
      </c>
      <c r="J507" s="75">
        <v>3</v>
      </c>
      <c r="K507" s="75">
        <v>1</v>
      </c>
      <c r="L507" s="75">
        <v>3</v>
      </c>
      <c r="M507" s="75">
        <v>0</v>
      </c>
      <c r="N507" s="75">
        <v>0</v>
      </c>
    </row>
    <row r="508" spans="1:14">
      <c r="A508" s="75" t="s">
        <v>97</v>
      </c>
      <c r="B508" s="75" t="s">
        <v>122</v>
      </c>
      <c r="C508" s="76">
        <v>40191</v>
      </c>
      <c r="D508" s="75" t="s">
        <v>193</v>
      </c>
      <c r="E508" s="77" t="s">
        <v>197</v>
      </c>
      <c r="F508" s="75">
        <v>90</v>
      </c>
      <c r="G508" s="75">
        <v>0</v>
      </c>
      <c r="H508" s="75">
        <v>0</v>
      </c>
      <c r="I508" s="75">
        <v>0</v>
      </c>
      <c r="J508" s="75">
        <v>0</v>
      </c>
      <c r="K508" s="75">
        <v>0</v>
      </c>
      <c r="L508" s="75">
        <v>0</v>
      </c>
      <c r="M508" s="75">
        <v>1</v>
      </c>
      <c r="N508" s="75">
        <v>0</v>
      </c>
    </row>
    <row r="509" spans="1:14">
      <c r="A509" s="75" t="s">
        <v>97</v>
      </c>
      <c r="B509" s="75" t="s">
        <v>460</v>
      </c>
      <c r="C509" s="76">
        <v>40188</v>
      </c>
      <c r="D509" s="75" t="s">
        <v>99</v>
      </c>
      <c r="E509" s="77" t="s">
        <v>277</v>
      </c>
      <c r="F509" s="75">
        <v>90</v>
      </c>
      <c r="G509" s="75">
        <v>0</v>
      </c>
      <c r="H509" s="75">
        <v>0</v>
      </c>
      <c r="I509" s="75">
        <v>3</v>
      </c>
      <c r="J509" s="75">
        <v>1</v>
      </c>
      <c r="K509" s="75">
        <v>1</v>
      </c>
      <c r="L509" s="75">
        <v>2</v>
      </c>
      <c r="M509" s="75">
        <v>0</v>
      </c>
      <c r="N509" s="75">
        <v>0</v>
      </c>
    </row>
    <row r="510" spans="1:14">
      <c r="A510" s="75" t="s">
        <v>97</v>
      </c>
      <c r="B510" s="75" t="s">
        <v>143</v>
      </c>
      <c r="C510" s="76">
        <v>40183</v>
      </c>
      <c r="D510" s="75" t="s">
        <v>193</v>
      </c>
      <c r="E510" s="77" t="s">
        <v>40</v>
      </c>
      <c r="F510" s="75">
        <v>0</v>
      </c>
      <c r="G510" s="75"/>
      <c r="H510" s="75"/>
      <c r="I510" s="75"/>
      <c r="J510" s="75"/>
      <c r="K510" s="75"/>
      <c r="L510" s="75"/>
      <c r="M510" s="75"/>
      <c r="N510" s="75"/>
    </row>
    <row r="511" spans="1:14">
      <c r="A511" s="75" t="s">
        <v>97</v>
      </c>
      <c r="B511" s="75" t="s">
        <v>108</v>
      </c>
      <c r="C511" s="76">
        <v>40180</v>
      </c>
      <c r="D511" s="75" t="s">
        <v>99</v>
      </c>
      <c r="E511" s="77" t="s">
        <v>22</v>
      </c>
      <c r="F511" s="75">
        <v>90</v>
      </c>
      <c r="G511" s="75">
        <v>0</v>
      </c>
      <c r="H511" s="75">
        <v>0</v>
      </c>
      <c r="I511" s="75">
        <v>4</v>
      </c>
      <c r="J511" s="75">
        <v>1</v>
      </c>
      <c r="K511" s="75">
        <v>2</v>
      </c>
      <c r="L511" s="75">
        <v>1</v>
      </c>
      <c r="M511" s="75">
        <v>0</v>
      </c>
      <c r="N511" s="75">
        <v>0</v>
      </c>
    </row>
    <row r="512" spans="1:14">
      <c r="A512" s="75" t="s">
        <v>97</v>
      </c>
      <c r="B512" s="75" t="s">
        <v>798</v>
      </c>
      <c r="C512" s="76">
        <v>40166</v>
      </c>
      <c r="D512" s="75" t="s">
        <v>202</v>
      </c>
      <c r="E512" s="77" t="s">
        <v>38</v>
      </c>
      <c r="F512" s="75">
        <v>82</v>
      </c>
      <c r="G512" s="75">
        <v>0</v>
      </c>
      <c r="H512" s="75">
        <v>0</v>
      </c>
      <c r="I512" s="75">
        <v>0</v>
      </c>
      <c r="J512" s="75">
        <v>0</v>
      </c>
      <c r="K512" s="75">
        <v>1</v>
      </c>
      <c r="L512" s="75">
        <v>2</v>
      </c>
      <c r="M512" s="75">
        <v>1</v>
      </c>
      <c r="N512" s="75">
        <v>0</v>
      </c>
    </row>
    <row r="513" spans="1:14">
      <c r="A513" s="75" t="s">
        <v>97</v>
      </c>
      <c r="B513" s="75" t="s">
        <v>102</v>
      </c>
      <c r="C513" s="76">
        <v>40159</v>
      </c>
      <c r="D513" s="75" t="s">
        <v>99</v>
      </c>
      <c r="E513" s="77" t="s">
        <v>31</v>
      </c>
      <c r="F513" s="75">
        <v>90</v>
      </c>
      <c r="G513" s="75">
        <v>0</v>
      </c>
      <c r="H513" s="75">
        <v>0</v>
      </c>
      <c r="I513" s="75">
        <v>2</v>
      </c>
      <c r="J513" s="75">
        <v>1</v>
      </c>
      <c r="K513" s="75">
        <v>0</v>
      </c>
      <c r="L513" s="75">
        <v>1</v>
      </c>
      <c r="M513" s="75">
        <v>0</v>
      </c>
      <c r="N513" s="75">
        <v>0</v>
      </c>
    </row>
    <row r="514" spans="1:14">
      <c r="A514" s="75" t="s">
        <v>97</v>
      </c>
      <c r="B514" s="75" t="s">
        <v>481</v>
      </c>
      <c r="C514" s="76">
        <v>40156</v>
      </c>
      <c r="D514" s="75" t="s">
        <v>151</v>
      </c>
      <c r="E514" s="77" t="s">
        <v>38</v>
      </c>
      <c r="F514" s="75">
        <v>0</v>
      </c>
      <c r="G514" s="75"/>
      <c r="H514" s="75"/>
      <c r="I514" s="75"/>
      <c r="J514" s="75"/>
      <c r="K514" s="75"/>
      <c r="L514" s="75"/>
      <c r="M514" s="75"/>
      <c r="N514" s="75"/>
    </row>
    <row r="515" spans="1:14">
      <c r="A515" s="75" t="s">
        <v>97</v>
      </c>
      <c r="B515" s="75" t="s">
        <v>117</v>
      </c>
      <c r="C515" s="76">
        <v>40152</v>
      </c>
      <c r="D515" s="75" t="s">
        <v>99</v>
      </c>
      <c r="E515" s="77" t="s">
        <v>107</v>
      </c>
      <c r="F515" s="75">
        <v>69</v>
      </c>
      <c r="G515" s="75">
        <v>0</v>
      </c>
      <c r="H515" s="75">
        <v>0</v>
      </c>
      <c r="I515" s="75">
        <v>0</v>
      </c>
      <c r="J515" s="75">
        <v>0</v>
      </c>
      <c r="K515" s="75">
        <v>0</v>
      </c>
      <c r="L515" s="75">
        <v>0</v>
      </c>
      <c r="M515" s="75">
        <v>0</v>
      </c>
      <c r="N515" s="75">
        <v>0</v>
      </c>
    </row>
    <row r="516" spans="1:14">
      <c r="A516" s="75" t="s">
        <v>97</v>
      </c>
      <c r="B516" s="75" t="s">
        <v>541</v>
      </c>
      <c r="C516" s="76">
        <v>40149</v>
      </c>
      <c r="D516" s="75" t="s">
        <v>99</v>
      </c>
      <c r="E516" s="77" t="s">
        <v>82</v>
      </c>
      <c r="F516" s="75">
        <v>82</v>
      </c>
      <c r="G516" s="75">
        <v>1</v>
      </c>
      <c r="H516" s="75">
        <v>0</v>
      </c>
      <c r="I516" s="75">
        <v>2</v>
      </c>
      <c r="J516" s="75">
        <v>1</v>
      </c>
      <c r="K516" s="75">
        <v>2</v>
      </c>
      <c r="L516" s="75">
        <v>1</v>
      </c>
      <c r="M516" s="75">
        <v>0</v>
      </c>
      <c r="N516" s="75">
        <v>0</v>
      </c>
    </row>
    <row r="517" spans="1:14">
      <c r="A517" s="75" t="s">
        <v>97</v>
      </c>
      <c r="B517" s="75" t="s">
        <v>160</v>
      </c>
      <c r="C517" s="76">
        <v>40146</v>
      </c>
      <c r="D517" s="75" t="s">
        <v>99</v>
      </c>
      <c r="E517" s="77" t="s">
        <v>31</v>
      </c>
      <c r="F517" s="75">
        <v>50</v>
      </c>
      <c r="G517" s="75">
        <v>0</v>
      </c>
      <c r="H517" s="75">
        <v>0</v>
      </c>
      <c r="I517" s="75">
        <v>1</v>
      </c>
      <c r="J517" s="75">
        <v>1</v>
      </c>
      <c r="K517" s="75">
        <v>1</v>
      </c>
      <c r="L517" s="75">
        <v>0</v>
      </c>
      <c r="M517" s="75">
        <v>0</v>
      </c>
      <c r="N517" s="75">
        <v>0</v>
      </c>
    </row>
    <row r="518" spans="1:14">
      <c r="A518" s="75" t="s">
        <v>97</v>
      </c>
      <c r="B518" s="75" t="s">
        <v>264</v>
      </c>
      <c r="C518" s="76">
        <v>40141</v>
      </c>
      <c r="D518" s="75" t="s">
        <v>151</v>
      </c>
      <c r="E518" s="77" t="s">
        <v>19</v>
      </c>
      <c r="F518" s="75">
        <v>90</v>
      </c>
      <c r="G518" s="75">
        <v>0</v>
      </c>
      <c r="H518" s="75">
        <v>1</v>
      </c>
      <c r="I518" s="75">
        <v>2</v>
      </c>
      <c r="J518" s="75">
        <v>0</v>
      </c>
      <c r="K518" s="75">
        <v>1</v>
      </c>
      <c r="L518" s="75">
        <v>2</v>
      </c>
      <c r="M518" s="75">
        <v>0</v>
      </c>
      <c r="N518" s="75">
        <v>0</v>
      </c>
    </row>
    <row r="519" spans="1:14">
      <c r="A519" s="75" t="s">
        <v>97</v>
      </c>
      <c r="B519" s="75" t="s">
        <v>144</v>
      </c>
      <c r="C519" s="76">
        <v>40138</v>
      </c>
      <c r="D519" s="75" t="s">
        <v>99</v>
      </c>
      <c r="E519" s="77" t="s">
        <v>22</v>
      </c>
      <c r="F519" s="75">
        <f>90- 83</f>
        <v>7</v>
      </c>
      <c r="G519" s="75">
        <v>0</v>
      </c>
      <c r="H519" s="75">
        <v>0</v>
      </c>
      <c r="I519" s="75">
        <v>0</v>
      </c>
      <c r="J519" s="75">
        <v>0</v>
      </c>
      <c r="K519" s="75">
        <v>0</v>
      </c>
      <c r="L519" s="75">
        <v>0</v>
      </c>
      <c r="M519" s="75">
        <v>0</v>
      </c>
      <c r="N519" s="75">
        <v>0</v>
      </c>
    </row>
    <row r="520" spans="1:14">
      <c r="A520" s="75" t="s">
        <v>756</v>
      </c>
      <c r="B520" s="75" t="s">
        <v>789</v>
      </c>
      <c r="C520" s="76">
        <v>40135</v>
      </c>
      <c r="D520" s="75" t="s">
        <v>216</v>
      </c>
      <c r="E520" s="77" t="s">
        <v>174</v>
      </c>
      <c r="F520" s="75">
        <v>90</v>
      </c>
      <c r="G520" s="75">
        <v>0</v>
      </c>
      <c r="H520" s="75">
        <v>1</v>
      </c>
      <c r="I520" s="75">
        <v>2</v>
      </c>
      <c r="J520" s="75">
        <v>1</v>
      </c>
      <c r="K520" s="75">
        <v>0</v>
      </c>
      <c r="L520" s="75">
        <v>2</v>
      </c>
      <c r="M520" s="75">
        <v>0</v>
      </c>
      <c r="N520" s="75">
        <v>0</v>
      </c>
    </row>
    <row r="521" spans="1:14">
      <c r="A521" s="75" t="s">
        <v>756</v>
      </c>
      <c r="B521" s="75" t="s">
        <v>168</v>
      </c>
      <c r="C521" s="76">
        <v>40131</v>
      </c>
      <c r="D521" s="75" t="s">
        <v>216</v>
      </c>
      <c r="E521" s="77" t="s">
        <v>24</v>
      </c>
      <c r="F521" s="75">
        <v>90</v>
      </c>
      <c r="G521" s="75">
        <v>0</v>
      </c>
      <c r="H521" s="75">
        <v>0</v>
      </c>
      <c r="I521" s="75">
        <v>2</v>
      </c>
      <c r="J521" s="75">
        <v>0</v>
      </c>
      <c r="K521" s="75">
        <v>0</v>
      </c>
      <c r="L521" s="75">
        <v>1</v>
      </c>
      <c r="M521" s="75">
        <v>0</v>
      </c>
      <c r="N521" s="75">
        <v>0</v>
      </c>
    </row>
    <row r="522" spans="1:14">
      <c r="A522" s="75" t="s">
        <v>97</v>
      </c>
      <c r="B522" s="75" t="s">
        <v>114</v>
      </c>
      <c r="C522" s="76">
        <v>40124</v>
      </c>
      <c r="D522" s="75" t="s">
        <v>99</v>
      </c>
      <c r="E522" s="77" t="s">
        <v>68</v>
      </c>
      <c r="F522" s="75">
        <v>81</v>
      </c>
      <c r="G522" s="75">
        <v>1</v>
      </c>
      <c r="H522" s="75">
        <v>0</v>
      </c>
      <c r="I522" s="75">
        <v>3</v>
      </c>
      <c r="J522" s="75">
        <v>3</v>
      </c>
      <c r="K522" s="75">
        <v>1</v>
      </c>
      <c r="L522" s="75">
        <v>0</v>
      </c>
      <c r="M522" s="75">
        <v>0</v>
      </c>
      <c r="N522" s="75">
        <v>0</v>
      </c>
    </row>
    <row r="523" spans="1:14">
      <c r="A523" s="75" t="s">
        <v>97</v>
      </c>
      <c r="B523" s="75" t="s">
        <v>799</v>
      </c>
      <c r="C523" s="76">
        <v>40121</v>
      </c>
      <c r="D523" s="75" t="s">
        <v>151</v>
      </c>
      <c r="E523" s="77" t="s">
        <v>33</v>
      </c>
      <c r="F523" s="75">
        <f>90- 82</f>
        <v>8</v>
      </c>
      <c r="G523" s="75">
        <v>0</v>
      </c>
      <c r="H523" s="75">
        <v>0</v>
      </c>
      <c r="I523" s="75">
        <v>1</v>
      </c>
      <c r="J523" s="75">
        <v>0</v>
      </c>
      <c r="K523" s="75">
        <v>0</v>
      </c>
      <c r="L523" s="75">
        <v>0</v>
      </c>
      <c r="M523" s="75">
        <v>0</v>
      </c>
      <c r="N523" s="75">
        <v>0</v>
      </c>
    </row>
    <row r="524" spans="1:14">
      <c r="A524" s="75" t="s">
        <v>97</v>
      </c>
      <c r="B524" s="75" t="s">
        <v>121</v>
      </c>
      <c r="C524" s="76">
        <v>40117</v>
      </c>
      <c r="D524" s="75" t="s">
        <v>99</v>
      </c>
      <c r="E524" s="77" t="s">
        <v>22</v>
      </c>
      <c r="F524" s="75">
        <v>0</v>
      </c>
      <c r="G524" s="75"/>
      <c r="H524" s="75"/>
      <c r="I524" s="75"/>
      <c r="J524" s="75"/>
      <c r="K524" s="75"/>
      <c r="L524" s="75"/>
      <c r="M524" s="75"/>
      <c r="N524" s="75"/>
    </row>
    <row r="525" spans="1:14">
      <c r="A525" s="75" t="s">
        <v>756</v>
      </c>
      <c r="B525" s="75" t="s">
        <v>800</v>
      </c>
      <c r="C525" s="76">
        <v>40100</v>
      </c>
      <c r="D525" s="75" t="s">
        <v>216</v>
      </c>
      <c r="E525" s="77" t="s">
        <v>26</v>
      </c>
      <c r="F525" s="75">
        <v>50</v>
      </c>
      <c r="G525" s="75">
        <v>1</v>
      </c>
      <c r="H525" s="75">
        <v>0</v>
      </c>
      <c r="I525" s="75">
        <v>1</v>
      </c>
      <c r="J525" s="75">
        <v>1</v>
      </c>
      <c r="K525" s="75">
        <v>0</v>
      </c>
      <c r="L525" s="75">
        <v>0</v>
      </c>
      <c r="M525" s="75">
        <v>0</v>
      </c>
      <c r="N525" s="75">
        <v>0</v>
      </c>
    </row>
    <row r="526" spans="1:14">
      <c r="A526" s="75" t="s">
        <v>756</v>
      </c>
      <c r="B526" s="75" t="s">
        <v>788</v>
      </c>
      <c r="C526" s="76">
        <v>40096</v>
      </c>
      <c r="D526" s="75" t="s">
        <v>216</v>
      </c>
      <c r="E526" s="77" t="s">
        <v>35</v>
      </c>
      <c r="F526" s="75">
        <v>90</v>
      </c>
      <c r="G526" s="75">
        <v>0</v>
      </c>
      <c r="H526" s="75">
        <v>1</v>
      </c>
      <c r="I526" s="75">
        <v>7</v>
      </c>
      <c r="J526" s="75">
        <v>4</v>
      </c>
      <c r="K526" s="75">
        <v>2</v>
      </c>
      <c r="L526" s="75">
        <v>0</v>
      </c>
      <c r="M526" s="75">
        <v>0</v>
      </c>
      <c r="N526" s="75">
        <v>0</v>
      </c>
    </row>
    <row r="527" spans="1:14">
      <c r="A527" s="75" t="s">
        <v>97</v>
      </c>
      <c r="B527" s="75" t="s">
        <v>224</v>
      </c>
      <c r="C527" s="76">
        <v>40089</v>
      </c>
      <c r="D527" s="75" t="s">
        <v>99</v>
      </c>
      <c r="E527" s="77" t="s">
        <v>31</v>
      </c>
      <c r="F527" s="75">
        <v>0</v>
      </c>
      <c r="G527" s="75"/>
      <c r="H527" s="75"/>
      <c r="I527" s="75"/>
      <c r="J527" s="75"/>
      <c r="K527" s="75"/>
      <c r="L527" s="75"/>
      <c r="M527" s="75"/>
      <c r="N527" s="75"/>
    </row>
    <row r="528" spans="1:14">
      <c r="A528" s="75" t="s">
        <v>97</v>
      </c>
      <c r="B528" s="75" t="s">
        <v>147</v>
      </c>
      <c r="C528" s="76">
        <v>40082</v>
      </c>
      <c r="D528" s="75" t="s">
        <v>99</v>
      </c>
      <c r="E528" s="77" t="s">
        <v>82</v>
      </c>
      <c r="F528" s="75">
        <v>28</v>
      </c>
      <c r="G528" s="75">
        <v>0</v>
      </c>
      <c r="H528" s="75">
        <v>0</v>
      </c>
      <c r="I528" s="75">
        <v>0</v>
      </c>
      <c r="J528" s="75">
        <v>0</v>
      </c>
      <c r="K528" s="75">
        <v>0</v>
      </c>
      <c r="L528" s="75">
        <v>1</v>
      </c>
      <c r="M528" s="75">
        <v>0</v>
      </c>
      <c r="N528" s="75">
        <v>0</v>
      </c>
    </row>
    <row r="529" spans="1:14">
      <c r="A529" s="75" t="s">
        <v>97</v>
      </c>
      <c r="B529" s="75" t="s">
        <v>125</v>
      </c>
      <c r="C529" s="76">
        <v>40078</v>
      </c>
      <c r="D529" s="75" t="s">
        <v>99</v>
      </c>
      <c r="E529" s="77" t="s">
        <v>154</v>
      </c>
      <c r="F529" s="75">
        <v>90</v>
      </c>
      <c r="G529" s="75">
        <v>0</v>
      </c>
      <c r="H529" s="75">
        <v>0</v>
      </c>
      <c r="I529" s="75">
        <v>3</v>
      </c>
      <c r="J529" s="75">
        <v>1</v>
      </c>
      <c r="K529" s="75">
        <v>0</v>
      </c>
      <c r="L529" s="75">
        <v>1</v>
      </c>
      <c r="M529" s="75">
        <v>0</v>
      </c>
      <c r="N529" s="75">
        <v>0</v>
      </c>
    </row>
    <row r="530" spans="1:14">
      <c r="A530" s="75" t="s">
        <v>97</v>
      </c>
      <c r="B530" s="75" t="s">
        <v>120</v>
      </c>
      <c r="C530" s="76">
        <v>40075</v>
      </c>
      <c r="D530" s="75" t="s">
        <v>99</v>
      </c>
      <c r="E530" s="77" t="s">
        <v>287</v>
      </c>
      <c r="F530" s="75">
        <v>90</v>
      </c>
      <c r="G530" s="75">
        <v>0</v>
      </c>
      <c r="H530" s="75">
        <v>0</v>
      </c>
      <c r="I530" s="75">
        <v>1</v>
      </c>
      <c r="J530" s="75">
        <v>0</v>
      </c>
      <c r="K530" s="75">
        <v>1</v>
      </c>
      <c r="L530" s="75">
        <v>1</v>
      </c>
      <c r="M530" s="75">
        <v>0</v>
      </c>
      <c r="N530" s="75">
        <v>0</v>
      </c>
    </row>
    <row r="531" spans="1:14">
      <c r="A531" s="75" t="s">
        <v>97</v>
      </c>
      <c r="B531" s="75" t="s">
        <v>243</v>
      </c>
      <c r="C531" s="76">
        <v>40072</v>
      </c>
      <c r="D531" s="75" t="s">
        <v>151</v>
      </c>
      <c r="E531" s="77" t="s">
        <v>33</v>
      </c>
      <c r="F531" s="75">
        <v>76</v>
      </c>
      <c r="G531" s="75">
        <v>0</v>
      </c>
      <c r="H531" s="75">
        <v>0</v>
      </c>
      <c r="I531" s="75">
        <v>2</v>
      </c>
      <c r="J531" s="75">
        <v>0</v>
      </c>
      <c r="K531" s="75">
        <v>0</v>
      </c>
      <c r="L531" s="75">
        <v>2</v>
      </c>
      <c r="M531" s="75">
        <v>1</v>
      </c>
      <c r="N531" s="75">
        <v>0</v>
      </c>
    </row>
    <row r="532" spans="1:14">
      <c r="A532" s="75" t="s">
        <v>97</v>
      </c>
      <c r="B532" s="75" t="s">
        <v>159</v>
      </c>
      <c r="C532" s="76">
        <v>40068</v>
      </c>
      <c r="D532" s="75" t="s">
        <v>99</v>
      </c>
      <c r="E532" s="77" t="s">
        <v>82</v>
      </c>
      <c r="F532" s="75">
        <v>0</v>
      </c>
      <c r="G532" s="75"/>
      <c r="H532" s="75"/>
      <c r="I532" s="75"/>
      <c r="J532" s="75"/>
      <c r="K532" s="75"/>
      <c r="L532" s="75"/>
      <c r="M532" s="75"/>
      <c r="N532" s="75"/>
    </row>
    <row r="533" spans="1:14">
      <c r="A533" s="75" t="s">
        <v>756</v>
      </c>
      <c r="B533" s="75" t="s">
        <v>707</v>
      </c>
      <c r="C533" s="76">
        <v>40065</v>
      </c>
      <c r="D533" s="75" t="s">
        <v>216</v>
      </c>
      <c r="E533" s="77" t="s">
        <v>22</v>
      </c>
      <c r="F533" s="75">
        <v>75</v>
      </c>
      <c r="G533" s="75">
        <v>1</v>
      </c>
      <c r="H533" s="75">
        <v>0</v>
      </c>
      <c r="I533" s="75">
        <v>1</v>
      </c>
      <c r="J533" s="75">
        <v>0</v>
      </c>
      <c r="K533" s="75">
        <v>2</v>
      </c>
      <c r="L533" s="75">
        <v>3</v>
      </c>
      <c r="M533" s="75">
        <v>1</v>
      </c>
      <c r="N533" s="75">
        <v>0</v>
      </c>
    </row>
    <row r="534" spans="1:14">
      <c r="A534" s="75" t="s">
        <v>756</v>
      </c>
      <c r="B534" s="75" t="s">
        <v>767</v>
      </c>
      <c r="C534" s="76">
        <v>40061</v>
      </c>
      <c r="D534" s="75" t="s">
        <v>216</v>
      </c>
      <c r="E534" s="77" t="s">
        <v>22</v>
      </c>
      <c r="F534" s="75">
        <v>90</v>
      </c>
      <c r="G534" s="75">
        <v>1</v>
      </c>
      <c r="H534" s="75">
        <v>0</v>
      </c>
      <c r="I534" s="75">
        <v>1</v>
      </c>
      <c r="J534" s="75">
        <v>1</v>
      </c>
      <c r="K534" s="75">
        <v>1</v>
      </c>
      <c r="L534" s="75">
        <v>2</v>
      </c>
      <c r="M534" s="75">
        <v>0</v>
      </c>
      <c r="N534" s="75">
        <v>0</v>
      </c>
    </row>
    <row r="535" spans="1:14">
      <c r="A535" s="75" t="s">
        <v>97</v>
      </c>
      <c r="B535" s="75" t="s">
        <v>536</v>
      </c>
      <c r="C535" s="76">
        <v>40056</v>
      </c>
      <c r="D535" s="75" t="s">
        <v>99</v>
      </c>
      <c r="E535" s="77" t="s">
        <v>59</v>
      </c>
      <c r="F535" s="75">
        <v>0</v>
      </c>
      <c r="G535" s="75"/>
      <c r="H535" s="75"/>
      <c r="I535" s="75"/>
      <c r="J535" s="75"/>
      <c r="K535" s="75"/>
      <c r="L535" s="75"/>
      <c r="M535" s="75"/>
      <c r="N535" s="75"/>
    </row>
    <row r="536" spans="1:14">
      <c r="A536" s="75" t="s">
        <v>97</v>
      </c>
      <c r="B536" s="75" t="s">
        <v>165</v>
      </c>
      <c r="C536" s="76">
        <v>40053</v>
      </c>
      <c r="D536" s="75" t="s">
        <v>208</v>
      </c>
      <c r="E536" s="77" t="s">
        <v>31</v>
      </c>
      <c r="F536" s="75">
        <v>95</v>
      </c>
      <c r="G536" s="75">
        <v>0</v>
      </c>
      <c r="H536" s="75">
        <v>0</v>
      </c>
      <c r="I536" s="75">
        <v>0</v>
      </c>
      <c r="J536" s="75">
        <v>0</v>
      </c>
      <c r="K536" s="75">
        <v>0</v>
      </c>
      <c r="L536" s="75">
        <v>0</v>
      </c>
      <c r="M536" s="75">
        <v>0</v>
      </c>
      <c r="N536" s="75">
        <v>0</v>
      </c>
    </row>
    <row r="537" spans="1:14">
      <c r="A537" s="75" t="s">
        <v>756</v>
      </c>
      <c r="B537" s="75" t="s">
        <v>183</v>
      </c>
      <c r="C537" s="76">
        <v>39855</v>
      </c>
      <c r="D537" s="75" t="s">
        <v>78</v>
      </c>
      <c r="E537" s="77" t="s">
        <v>135</v>
      </c>
      <c r="F537" s="75">
        <v>90</v>
      </c>
      <c r="G537" s="75">
        <v>0</v>
      </c>
      <c r="H537" s="75">
        <v>0</v>
      </c>
      <c r="I537" s="75">
        <v>2</v>
      </c>
      <c r="J537" s="75">
        <v>0</v>
      </c>
      <c r="K537" s="75">
        <v>1</v>
      </c>
      <c r="L537" s="75">
        <v>0</v>
      </c>
      <c r="M537" s="75">
        <v>0</v>
      </c>
      <c r="N537" s="75">
        <v>0</v>
      </c>
    </row>
    <row r="538" spans="1:14">
      <c r="A538" s="75" t="s">
        <v>760</v>
      </c>
      <c r="B538" s="75" t="s">
        <v>163</v>
      </c>
      <c r="C538" s="76">
        <v>40954</v>
      </c>
      <c r="D538" s="75" t="s">
        <v>151</v>
      </c>
      <c r="E538" s="77" t="s">
        <v>194</v>
      </c>
      <c r="F538" s="75">
        <f>90- 45</f>
        <v>45</v>
      </c>
      <c r="G538" s="75">
        <v>0</v>
      </c>
      <c r="H538" s="75">
        <v>0</v>
      </c>
      <c r="I538" s="75">
        <v>0</v>
      </c>
      <c r="J538" s="75">
        <v>0</v>
      </c>
      <c r="K538" s="75">
        <v>0</v>
      </c>
      <c r="L538" s="75">
        <v>0</v>
      </c>
      <c r="M538" s="75">
        <v>0</v>
      </c>
      <c r="N538" s="75">
        <v>0</v>
      </c>
    </row>
    <row r="539" spans="1:14">
      <c r="A539" s="75" t="s">
        <v>760</v>
      </c>
      <c r="B539" s="75" t="s">
        <v>663</v>
      </c>
      <c r="C539" s="76">
        <v>40950</v>
      </c>
      <c r="D539" s="75" t="s">
        <v>606</v>
      </c>
      <c r="E539" s="77" t="s">
        <v>38</v>
      </c>
      <c r="F539" s="75">
        <f>90- 65</f>
        <v>25</v>
      </c>
      <c r="G539" s="75">
        <v>1</v>
      </c>
      <c r="H539" s="75">
        <v>0</v>
      </c>
      <c r="I539" s="75">
        <v>2</v>
      </c>
      <c r="J539" s="75">
        <v>1</v>
      </c>
      <c r="K539" s="75">
        <v>0</v>
      </c>
      <c r="L539" s="75">
        <v>0</v>
      </c>
      <c r="M539" s="75">
        <v>0</v>
      </c>
      <c r="N539" s="75">
        <v>0</v>
      </c>
    </row>
    <row r="540" spans="1:14">
      <c r="A540" s="75" t="s">
        <v>760</v>
      </c>
      <c r="B540" s="75" t="s">
        <v>628</v>
      </c>
      <c r="C540" s="76">
        <v>40943</v>
      </c>
      <c r="D540" s="75" t="s">
        <v>606</v>
      </c>
      <c r="E540" s="77" t="s">
        <v>537</v>
      </c>
      <c r="F540" s="75">
        <f>90- 67</f>
        <v>23</v>
      </c>
      <c r="G540" s="75">
        <v>0</v>
      </c>
      <c r="H540" s="75">
        <v>0</v>
      </c>
      <c r="I540" s="75">
        <v>1</v>
      </c>
      <c r="J540" s="75">
        <v>0</v>
      </c>
      <c r="K540" s="75">
        <v>0</v>
      </c>
      <c r="L540" s="75">
        <v>1</v>
      </c>
      <c r="M540" s="75">
        <v>0</v>
      </c>
      <c r="N540" s="75">
        <v>0</v>
      </c>
    </row>
    <row r="541" spans="1:14">
      <c r="A541" s="75" t="s">
        <v>760</v>
      </c>
      <c r="B541" s="75" t="s">
        <v>649</v>
      </c>
      <c r="C541" s="76">
        <v>40940</v>
      </c>
      <c r="D541" s="75" t="s">
        <v>606</v>
      </c>
      <c r="E541" s="77" t="s">
        <v>33</v>
      </c>
      <c r="F541" s="75">
        <f>90- 68</f>
        <v>22</v>
      </c>
      <c r="G541" s="75">
        <v>0</v>
      </c>
      <c r="H541" s="75">
        <v>0</v>
      </c>
      <c r="I541" s="75">
        <v>0</v>
      </c>
      <c r="J541" s="75">
        <v>0</v>
      </c>
      <c r="K541" s="75">
        <v>1</v>
      </c>
      <c r="L541" s="75">
        <v>0</v>
      </c>
      <c r="M541" s="75">
        <v>0</v>
      </c>
      <c r="N541" s="75">
        <v>0</v>
      </c>
    </row>
    <row r="542" spans="1:14">
      <c r="A542" s="75" t="s">
        <v>760</v>
      </c>
      <c r="B542" s="75" t="s">
        <v>625</v>
      </c>
      <c r="C542" s="76">
        <v>40937</v>
      </c>
      <c r="D542" s="75" t="s">
        <v>604</v>
      </c>
      <c r="E542" s="77" t="s">
        <v>115</v>
      </c>
      <c r="F542" s="75">
        <f>90- 88</f>
        <v>2</v>
      </c>
      <c r="G542" s="75">
        <v>0</v>
      </c>
      <c r="H542" s="75">
        <v>0</v>
      </c>
      <c r="I542" s="75">
        <v>0</v>
      </c>
      <c r="J542" s="75">
        <v>0</v>
      </c>
      <c r="K542" s="75">
        <v>0</v>
      </c>
      <c r="L542" s="75">
        <v>0</v>
      </c>
      <c r="M542" s="75">
        <v>0</v>
      </c>
      <c r="N542" s="75">
        <v>0</v>
      </c>
    </row>
    <row r="543" spans="1:14">
      <c r="A543" s="75" t="s">
        <v>760</v>
      </c>
      <c r="B543" s="75" t="s">
        <v>801</v>
      </c>
      <c r="C543" s="76">
        <v>40923</v>
      </c>
      <c r="D543" s="75" t="s">
        <v>606</v>
      </c>
      <c r="E543" s="77" t="s">
        <v>69</v>
      </c>
      <c r="F543" s="75">
        <f>90- 62</f>
        <v>28</v>
      </c>
      <c r="G543" s="75">
        <v>0</v>
      </c>
      <c r="H543" s="75">
        <v>0</v>
      </c>
      <c r="I543" s="75">
        <v>1</v>
      </c>
      <c r="J543" s="75">
        <v>0</v>
      </c>
      <c r="K543" s="75">
        <v>0</v>
      </c>
      <c r="L543" s="75">
        <v>0</v>
      </c>
      <c r="M543" s="75">
        <v>0</v>
      </c>
      <c r="N543" s="75">
        <v>0</v>
      </c>
    </row>
    <row r="544" spans="1:14">
      <c r="A544" s="75" t="s">
        <v>760</v>
      </c>
      <c r="B544" s="75" t="s">
        <v>615</v>
      </c>
      <c r="C544" s="76">
        <v>40917</v>
      </c>
      <c r="D544" s="75" t="s">
        <v>604</v>
      </c>
      <c r="E544" s="77" t="s">
        <v>31</v>
      </c>
      <c r="F544" s="75">
        <f>90- 67</f>
        <v>23</v>
      </c>
      <c r="G544" s="75">
        <v>1</v>
      </c>
      <c r="H544" s="75">
        <v>0</v>
      </c>
      <c r="I544" s="75">
        <v>0</v>
      </c>
      <c r="J544" s="75">
        <v>0</v>
      </c>
      <c r="K544" s="75">
        <v>0</v>
      </c>
      <c r="L544" s="75">
        <v>0</v>
      </c>
      <c r="M544" s="75">
        <v>0</v>
      </c>
      <c r="N544" s="75">
        <v>0</v>
      </c>
    </row>
    <row r="545" spans="1:14">
      <c r="A545" s="75" t="s">
        <v>802</v>
      </c>
      <c r="B545" s="75" t="s">
        <v>738</v>
      </c>
      <c r="C545" s="76">
        <v>40850</v>
      </c>
      <c r="D545" s="75" t="s">
        <v>803</v>
      </c>
      <c r="E545" s="77" t="s">
        <v>85</v>
      </c>
      <c r="F545" s="75">
        <v>90</v>
      </c>
      <c r="G545" s="75">
        <v>0</v>
      </c>
      <c r="H545" s="75">
        <v>1</v>
      </c>
      <c r="I545" s="75">
        <v>2</v>
      </c>
      <c r="J545" s="75">
        <v>1</v>
      </c>
      <c r="K545" s="75">
        <v>5</v>
      </c>
      <c r="L545" s="75">
        <v>1</v>
      </c>
      <c r="M545" s="75">
        <v>1</v>
      </c>
      <c r="N545" s="75">
        <v>0</v>
      </c>
    </row>
    <row r="546" spans="1:14">
      <c r="A546" s="75" t="s">
        <v>802</v>
      </c>
      <c r="B546" s="75" t="s">
        <v>804</v>
      </c>
      <c r="C546" s="76">
        <v>40846</v>
      </c>
      <c r="D546" s="75" t="s">
        <v>803</v>
      </c>
      <c r="E546" s="77" t="s">
        <v>64</v>
      </c>
      <c r="F546" s="75">
        <v>90</v>
      </c>
      <c r="G546" s="75">
        <v>0</v>
      </c>
      <c r="H546" s="75">
        <v>0</v>
      </c>
      <c r="I546" s="75">
        <v>4</v>
      </c>
      <c r="J546" s="75">
        <v>0</v>
      </c>
      <c r="K546" s="75">
        <v>1</v>
      </c>
      <c r="L546" s="75">
        <v>1</v>
      </c>
      <c r="M546" s="75">
        <v>1</v>
      </c>
      <c r="N546" s="75">
        <v>0</v>
      </c>
    </row>
    <row r="547" spans="1:14">
      <c r="A547" s="75" t="s">
        <v>802</v>
      </c>
      <c r="B547" s="75" t="s">
        <v>805</v>
      </c>
      <c r="C547" s="76">
        <v>40842</v>
      </c>
      <c r="D547" s="75" t="s">
        <v>803</v>
      </c>
      <c r="E547" s="77" t="s">
        <v>82</v>
      </c>
      <c r="F547" s="75">
        <v>90</v>
      </c>
      <c r="G547" s="75">
        <v>1</v>
      </c>
      <c r="H547" s="75">
        <v>0</v>
      </c>
      <c r="I547" s="75">
        <v>6</v>
      </c>
      <c r="J547" s="75">
        <v>3</v>
      </c>
      <c r="K547" s="75">
        <v>1</v>
      </c>
      <c r="L547" s="75">
        <v>3</v>
      </c>
      <c r="M547" s="75">
        <v>0</v>
      </c>
      <c r="N547" s="75">
        <v>0</v>
      </c>
    </row>
    <row r="548" spans="1:14">
      <c r="A548" s="75" t="s">
        <v>802</v>
      </c>
      <c r="B548" s="75" t="s">
        <v>806</v>
      </c>
      <c r="C548" s="76">
        <v>40831</v>
      </c>
      <c r="D548" s="75" t="s">
        <v>803</v>
      </c>
      <c r="E548" s="77" t="s">
        <v>158</v>
      </c>
      <c r="F548" s="75">
        <v>90</v>
      </c>
      <c r="G548" s="75">
        <v>0</v>
      </c>
      <c r="H548" s="75">
        <v>0</v>
      </c>
      <c r="I548" s="75">
        <v>0</v>
      </c>
      <c r="J548" s="75">
        <v>0</v>
      </c>
      <c r="K548" s="75">
        <v>2</v>
      </c>
      <c r="L548" s="75">
        <v>0</v>
      </c>
      <c r="M548" s="75">
        <v>0</v>
      </c>
      <c r="N548" s="75">
        <v>1</v>
      </c>
    </row>
    <row r="549" spans="1:14">
      <c r="A549" s="75" t="s">
        <v>802</v>
      </c>
      <c r="B549" s="75" t="s">
        <v>804</v>
      </c>
      <c r="C549" s="76">
        <v>40820</v>
      </c>
      <c r="D549" s="75" t="s">
        <v>803</v>
      </c>
      <c r="E549" s="77" t="s">
        <v>19</v>
      </c>
      <c r="F549" s="75">
        <v>90</v>
      </c>
      <c r="G549" s="75">
        <v>1</v>
      </c>
      <c r="H549" s="75">
        <v>0</v>
      </c>
      <c r="I549" s="75">
        <v>3</v>
      </c>
      <c r="J549" s="75">
        <v>2</v>
      </c>
      <c r="K549" s="75">
        <v>1</v>
      </c>
      <c r="L549" s="75">
        <v>0</v>
      </c>
      <c r="M549" s="75">
        <v>0</v>
      </c>
      <c r="N549" s="75">
        <v>0</v>
      </c>
    </row>
    <row r="550" spans="1:14">
      <c r="A550" s="75" t="s">
        <v>802</v>
      </c>
      <c r="B550" s="75" t="s">
        <v>807</v>
      </c>
      <c r="C550" s="76">
        <v>40817</v>
      </c>
      <c r="D550" s="75" t="s">
        <v>803</v>
      </c>
      <c r="E550" s="77" t="s">
        <v>22</v>
      </c>
      <c r="F550" s="75">
        <v>90</v>
      </c>
      <c r="G550" s="75">
        <v>1</v>
      </c>
      <c r="H550" s="75">
        <v>0</v>
      </c>
      <c r="I550" s="75">
        <v>2</v>
      </c>
      <c r="J550" s="75">
        <v>2</v>
      </c>
      <c r="K550" s="75">
        <v>0</v>
      </c>
      <c r="L550" s="75">
        <v>0</v>
      </c>
      <c r="M550" s="75">
        <v>0</v>
      </c>
      <c r="N550" s="75">
        <v>0</v>
      </c>
    </row>
    <row r="551" spans="1:14">
      <c r="A551" s="75" t="s">
        <v>802</v>
      </c>
      <c r="B551" s="75" t="s">
        <v>808</v>
      </c>
      <c r="C551" s="76">
        <v>40810</v>
      </c>
      <c r="D551" s="75" t="s">
        <v>803</v>
      </c>
      <c r="E551" s="77" t="s">
        <v>19</v>
      </c>
      <c r="F551" s="75">
        <v>90</v>
      </c>
      <c r="G551" s="75">
        <v>0</v>
      </c>
      <c r="H551" s="75">
        <v>0</v>
      </c>
      <c r="I551" s="75">
        <v>2</v>
      </c>
      <c r="J551" s="75">
        <v>1</v>
      </c>
      <c r="K551" s="75">
        <v>0</v>
      </c>
      <c r="L551" s="75">
        <v>0</v>
      </c>
      <c r="M551" s="75">
        <v>0</v>
      </c>
      <c r="N551" s="75">
        <v>0</v>
      </c>
    </row>
    <row r="552" spans="1:14">
      <c r="A552" s="75" t="s">
        <v>802</v>
      </c>
      <c r="B552" s="75" t="s">
        <v>809</v>
      </c>
      <c r="C552" s="76">
        <v>40807</v>
      </c>
      <c r="D552" s="75" t="s">
        <v>803</v>
      </c>
      <c r="E552" s="77" t="s">
        <v>425</v>
      </c>
      <c r="F552" s="75">
        <v>90</v>
      </c>
      <c r="G552" s="75">
        <v>0</v>
      </c>
      <c r="H552" s="75">
        <v>0</v>
      </c>
      <c r="I552" s="75">
        <v>4</v>
      </c>
      <c r="J552" s="75">
        <v>2</v>
      </c>
      <c r="K552" s="75">
        <v>1</v>
      </c>
      <c r="L552" s="75">
        <v>1</v>
      </c>
      <c r="M552" s="75">
        <v>0</v>
      </c>
      <c r="N552" s="75">
        <v>0</v>
      </c>
    </row>
    <row r="553" spans="1:14">
      <c r="A553" s="75" t="s">
        <v>802</v>
      </c>
      <c r="B553" s="75" t="s">
        <v>810</v>
      </c>
      <c r="C553" s="76">
        <v>40796</v>
      </c>
      <c r="D553" s="75" t="s">
        <v>803</v>
      </c>
      <c r="E553" s="77" t="s">
        <v>22</v>
      </c>
      <c r="F553" s="75">
        <v>90</v>
      </c>
      <c r="G553" s="75">
        <v>0</v>
      </c>
      <c r="H553" s="75">
        <v>0</v>
      </c>
      <c r="I553" s="75">
        <v>6</v>
      </c>
      <c r="J553" s="75">
        <v>2</v>
      </c>
      <c r="K553" s="75">
        <v>1</v>
      </c>
      <c r="L553" s="75">
        <v>2</v>
      </c>
      <c r="M553" s="75">
        <v>1</v>
      </c>
      <c r="N553" s="75">
        <v>0</v>
      </c>
    </row>
    <row r="554" spans="1:14">
      <c r="A554" s="75" t="s">
        <v>802</v>
      </c>
      <c r="B554" s="75" t="s">
        <v>811</v>
      </c>
      <c r="C554" s="76">
        <v>40768</v>
      </c>
      <c r="D554" s="75" t="s">
        <v>803</v>
      </c>
      <c r="E554" s="77" t="s">
        <v>53</v>
      </c>
      <c r="F554" s="75">
        <v>90</v>
      </c>
      <c r="G554" s="75">
        <v>1</v>
      </c>
      <c r="H554" s="75">
        <v>0</v>
      </c>
      <c r="I554" s="75">
        <v>2</v>
      </c>
      <c r="J554" s="75">
        <v>1</v>
      </c>
      <c r="K554" s="75">
        <v>0</v>
      </c>
      <c r="L554" s="75">
        <v>1</v>
      </c>
      <c r="M554" s="75">
        <v>0</v>
      </c>
      <c r="N554" s="75">
        <v>0</v>
      </c>
    </row>
    <row r="555" spans="1:14">
      <c r="A555" s="75" t="s">
        <v>802</v>
      </c>
      <c r="B555" s="75" t="s">
        <v>812</v>
      </c>
      <c r="C555" s="76">
        <v>40761</v>
      </c>
      <c r="D555" s="75" t="s">
        <v>803</v>
      </c>
      <c r="E555" s="77" t="s">
        <v>29</v>
      </c>
      <c r="F555" s="75">
        <v>90</v>
      </c>
      <c r="G555" s="75">
        <v>0</v>
      </c>
      <c r="H555" s="75">
        <v>0</v>
      </c>
      <c r="I555" s="75">
        <v>0</v>
      </c>
      <c r="J555" s="75">
        <v>0</v>
      </c>
      <c r="K555" s="75">
        <v>2</v>
      </c>
      <c r="L555" s="75">
        <v>2</v>
      </c>
      <c r="M555" s="75">
        <v>0</v>
      </c>
      <c r="N555" s="75">
        <v>0</v>
      </c>
    </row>
    <row r="556" spans="1:14">
      <c r="A556" s="75" t="s">
        <v>813</v>
      </c>
      <c r="B556" s="75" t="s">
        <v>284</v>
      </c>
      <c r="C556" s="76">
        <v>40751</v>
      </c>
      <c r="D556" s="75" t="s">
        <v>803</v>
      </c>
      <c r="E556" s="77" t="s">
        <v>293</v>
      </c>
      <c r="F556" s="75">
        <v>45</v>
      </c>
      <c r="G556" s="75">
        <v>0</v>
      </c>
      <c r="H556" s="75">
        <v>0</v>
      </c>
      <c r="I556" s="75">
        <v>0</v>
      </c>
      <c r="J556" s="75">
        <v>0</v>
      </c>
      <c r="K556" s="75">
        <v>0</v>
      </c>
      <c r="L556" s="75">
        <v>0</v>
      </c>
      <c r="M556" s="75">
        <v>0</v>
      </c>
      <c r="N556" s="75">
        <v>0</v>
      </c>
    </row>
    <row r="557" spans="1:14">
      <c r="A557" s="75" t="s">
        <v>802</v>
      </c>
      <c r="B557" s="75" t="s">
        <v>814</v>
      </c>
      <c r="C557" s="76">
        <v>40747</v>
      </c>
      <c r="D557" s="75" t="s">
        <v>803</v>
      </c>
      <c r="E557" s="77" t="s">
        <v>53</v>
      </c>
      <c r="F557" s="75">
        <v>90</v>
      </c>
      <c r="G557" s="75">
        <v>1</v>
      </c>
      <c r="H557" s="75">
        <v>0</v>
      </c>
      <c r="I557" s="75">
        <v>3</v>
      </c>
      <c r="J557" s="75">
        <v>3</v>
      </c>
      <c r="K557" s="75">
        <v>1</v>
      </c>
      <c r="L557" s="75">
        <v>1</v>
      </c>
      <c r="M557" s="75">
        <v>0</v>
      </c>
      <c r="N557" s="75">
        <v>0</v>
      </c>
    </row>
    <row r="558" spans="1:14">
      <c r="A558" s="75" t="s">
        <v>802</v>
      </c>
      <c r="B558" s="75" t="s">
        <v>815</v>
      </c>
      <c r="C558" s="76">
        <v>40744</v>
      </c>
      <c r="D558" s="75" t="s">
        <v>803</v>
      </c>
      <c r="E558" s="77" t="s">
        <v>430</v>
      </c>
      <c r="F558" s="75">
        <v>90</v>
      </c>
      <c r="G558" s="75">
        <v>1</v>
      </c>
      <c r="H558" s="75">
        <v>0</v>
      </c>
      <c r="I558" s="75">
        <v>2</v>
      </c>
      <c r="J558" s="75">
        <v>1</v>
      </c>
      <c r="K558" s="75">
        <v>0</v>
      </c>
      <c r="L558" s="75">
        <v>2</v>
      </c>
      <c r="M558" s="75">
        <v>0</v>
      </c>
      <c r="N558" s="75">
        <v>0</v>
      </c>
    </row>
    <row r="559" spans="1:14">
      <c r="A559" s="75" t="s">
        <v>802</v>
      </c>
      <c r="B559" s="75" t="s">
        <v>816</v>
      </c>
      <c r="C559" s="76">
        <v>40740</v>
      </c>
      <c r="D559" s="75" t="s">
        <v>803</v>
      </c>
      <c r="E559" s="77" t="s">
        <v>33</v>
      </c>
      <c r="F559" s="75">
        <v>90</v>
      </c>
      <c r="G559" s="75">
        <v>0</v>
      </c>
      <c r="H559" s="75">
        <v>0</v>
      </c>
      <c r="I559" s="75">
        <v>1</v>
      </c>
      <c r="J559" s="75">
        <v>1</v>
      </c>
      <c r="K559" s="75">
        <v>2</v>
      </c>
      <c r="L559" s="75">
        <v>2</v>
      </c>
      <c r="M559" s="75">
        <v>0</v>
      </c>
      <c r="N559" s="75">
        <v>0</v>
      </c>
    </row>
    <row r="560" spans="1:14">
      <c r="A560" s="75" t="s">
        <v>802</v>
      </c>
      <c r="B560" s="75" t="s">
        <v>817</v>
      </c>
      <c r="C560" s="76">
        <v>40733</v>
      </c>
      <c r="D560" s="75" t="s">
        <v>803</v>
      </c>
      <c r="E560" s="77" t="s">
        <v>64</v>
      </c>
      <c r="F560" s="75">
        <v>90</v>
      </c>
      <c r="G560" s="75">
        <v>0</v>
      </c>
      <c r="H560" s="75">
        <v>0</v>
      </c>
      <c r="I560" s="75">
        <v>5</v>
      </c>
      <c r="J560" s="75">
        <v>3</v>
      </c>
      <c r="K560" s="75">
        <v>0</v>
      </c>
      <c r="L560" s="75">
        <v>2</v>
      </c>
      <c r="M560" s="75">
        <v>0</v>
      </c>
      <c r="N560" s="75">
        <v>0</v>
      </c>
    </row>
    <row r="561" spans="1:14">
      <c r="A561" s="75" t="s">
        <v>802</v>
      </c>
      <c r="B561" s="75" t="s">
        <v>818</v>
      </c>
      <c r="C561" s="76">
        <v>40730</v>
      </c>
      <c r="D561" s="75" t="s">
        <v>803</v>
      </c>
      <c r="E561" s="77" t="s">
        <v>35</v>
      </c>
      <c r="F561" s="75">
        <v>90</v>
      </c>
      <c r="G561" s="75">
        <v>1</v>
      </c>
      <c r="H561" s="75">
        <v>0</v>
      </c>
      <c r="I561" s="75">
        <v>1</v>
      </c>
      <c r="J561" s="75">
        <v>1</v>
      </c>
      <c r="K561" s="75">
        <v>1</v>
      </c>
      <c r="L561" s="75">
        <v>1</v>
      </c>
      <c r="M561" s="75">
        <v>0</v>
      </c>
      <c r="N561" s="75">
        <v>0</v>
      </c>
    </row>
    <row r="562" spans="1:14">
      <c r="A562" s="75" t="s">
        <v>802</v>
      </c>
      <c r="B562" s="75" t="s">
        <v>819</v>
      </c>
      <c r="C562" s="76">
        <v>40720</v>
      </c>
      <c r="D562" s="75" t="s">
        <v>803</v>
      </c>
      <c r="E562" s="77" t="s">
        <v>22</v>
      </c>
      <c r="F562" s="75">
        <v>90</v>
      </c>
      <c r="G562" s="75">
        <v>0</v>
      </c>
      <c r="H562" s="75">
        <v>0</v>
      </c>
      <c r="I562" s="75">
        <v>0</v>
      </c>
      <c r="J562" s="75">
        <v>0</v>
      </c>
      <c r="K562" s="75">
        <v>0</v>
      </c>
      <c r="L562" s="75">
        <v>3</v>
      </c>
      <c r="M562" s="75">
        <v>0</v>
      </c>
      <c r="N562" s="75">
        <v>0</v>
      </c>
    </row>
    <row r="563" spans="1:14">
      <c r="A563" s="75" t="s">
        <v>802</v>
      </c>
      <c r="B563" s="75" t="s">
        <v>820</v>
      </c>
      <c r="C563" s="76">
        <v>40713</v>
      </c>
      <c r="D563" s="75" t="s">
        <v>803</v>
      </c>
      <c r="E563" s="77" t="s">
        <v>131</v>
      </c>
      <c r="F563" s="75">
        <v>90</v>
      </c>
      <c r="G563" s="75">
        <v>1</v>
      </c>
      <c r="H563" s="75">
        <v>0</v>
      </c>
      <c r="I563" s="75">
        <v>1</v>
      </c>
      <c r="J563" s="75">
        <v>1</v>
      </c>
      <c r="K563" s="75">
        <v>2</v>
      </c>
      <c r="L563" s="75">
        <v>0</v>
      </c>
      <c r="M563" s="75">
        <v>0</v>
      </c>
      <c r="N563" s="75">
        <v>1</v>
      </c>
    </row>
    <row r="564" spans="1:14">
      <c r="A564" s="75" t="s">
        <v>802</v>
      </c>
      <c r="B564" s="75" t="s">
        <v>821</v>
      </c>
      <c r="C564" s="76">
        <v>40704</v>
      </c>
      <c r="D564" s="75" t="s">
        <v>803</v>
      </c>
      <c r="E564" s="77" t="s">
        <v>63</v>
      </c>
      <c r="F564" s="75">
        <v>90</v>
      </c>
      <c r="G564" s="75">
        <v>1</v>
      </c>
      <c r="H564" s="75">
        <v>0</v>
      </c>
      <c r="I564" s="75">
        <v>2</v>
      </c>
      <c r="J564" s="75">
        <v>1</v>
      </c>
      <c r="K564" s="75">
        <v>0</v>
      </c>
      <c r="L564" s="75">
        <v>1</v>
      </c>
      <c r="M564" s="75">
        <v>0</v>
      </c>
      <c r="N564" s="75">
        <v>0</v>
      </c>
    </row>
    <row r="565" spans="1:14">
      <c r="A565" s="75" t="s">
        <v>802</v>
      </c>
      <c r="B565" s="75" t="s">
        <v>822</v>
      </c>
      <c r="C565" s="76">
        <v>40698</v>
      </c>
      <c r="D565" s="75" t="s">
        <v>803</v>
      </c>
      <c r="E565" s="77" t="s">
        <v>22</v>
      </c>
      <c r="F565" s="75">
        <v>90</v>
      </c>
      <c r="G565" s="75">
        <v>0</v>
      </c>
      <c r="H565" s="75">
        <v>0</v>
      </c>
      <c r="I565" s="75">
        <v>1</v>
      </c>
      <c r="J565" s="75">
        <v>0</v>
      </c>
      <c r="K565" s="75">
        <v>1</v>
      </c>
      <c r="L565" s="75">
        <v>2</v>
      </c>
      <c r="M565" s="75">
        <v>0</v>
      </c>
      <c r="N565" s="75">
        <v>0</v>
      </c>
    </row>
    <row r="566" spans="1:14">
      <c r="A566" s="75" t="s">
        <v>802</v>
      </c>
      <c r="B566" s="75" t="s">
        <v>823</v>
      </c>
      <c r="C566" s="76">
        <v>40688</v>
      </c>
      <c r="D566" s="75" t="s">
        <v>803</v>
      </c>
      <c r="E566" s="77" t="s">
        <v>53</v>
      </c>
      <c r="F566" s="75">
        <v>86</v>
      </c>
      <c r="G566" s="75">
        <v>1</v>
      </c>
      <c r="H566" s="75">
        <v>0</v>
      </c>
      <c r="I566" s="75">
        <v>2</v>
      </c>
      <c r="J566" s="75">
        <v>1</v>
      </c>
      <c r="K566" s="75">
        <v>2</v>
      </c>
      <c r="L566" s="75">
        <v>0</v>
      </c>
      <c r="M566" s="75">
        <v>1</v>
      </c>
      <c r="N566" s="75">
        <v>0</v>
      </c>
    </row>
    <row r="567" spans="1:14">
      <c r="A567" s="75" t="s">
        <v>802</v>
      </c>
      <c r="B567" s="75" t="s">
        <v>824</v>
      </c>
      <c r="C567" s="76">
        <v>40678</v>
      </c>
      <c r="D567" s="75" t="s">
        <v>803</v>
      </c>
      <c r="E567" s="77" t="s">
        <v>231</v>
      </c>
      <c r="F567" s="75">
        <v>90</v>
      </c>
      <c r="G567" s="75">
        <v>1</v>
      </c>
      <c r="H567" s="75">
        <v>0</v>
      </c>
      <c r="I567" s="75">
        <v>2</v>
      </c>
      <c r="J567" s="75">
        <v>1</v>
      </c>
      <c r="K567" s="75">
        <v>2</v>
      </c>
      <c r="L567" s="75">
        <v>0</v>
      </c>
      <c r="M567" s="75">
        <v>1</v>
      </c>
      <c r="N567" s="75">
        <v>0</v>
      </c>
    </row>
    <row r="568" spans="1:14">
      <c r="A568" s="75" t="s">
        <v>802</v>
      </c>
      <c r="B568" s="75" t="s">
        <v>738</v>
      </c>
      <c r="C568" s="76">
        <v>40670</v>
      </c>
      <c r="D568" s="75" t="s">
        <v>803</v>
      </c>
      <c r="E568" s="77" t="s">
        <v>22</v>
      </c>
      <c r="F568" s="75">
        <v>90</v>
      </c>
      <c r="G568" s="75">
        <v>1</v>
      </c>
      <c r="H568" s="75">
        <v>0</v>
      </c>
      <c r="I568" s="75">
        <v>1</v>
      </c>
      <c r="J568" s="75">
        <v>1</v>
      </c>
      <c r="K568" s="75">
        <v>1</v>
      </c>
      <c r="L568" s="75">
        <v>1</v>
      </c>
      <c r="M568" s="75">
        <v>0</v>
      </c>
      <c r="N568" s="75">
        <v>0</v>
      </c>
    </row>
    <row r="569" spans="1:14">
      <c r="A569" s="75" t="s">
        <v>802</v>
      </c>
      <c r="B569" s="75" t="s">
        <v>825</v>
      </c>
      <c r="C569" s="76">
        <v>40663</v>
      </c>
      <c r="D569" s="75" t="s">
        <v>803</v>
      </c>
      <c r="E569" s="77" t="s">
        <v>31</v>
      </c>
      <c r="F569" s="75">
        <v>90</v>
      </c>
      <c r="G569" s="75">
        <v>0</v>
      </c>
      <c r="H569" s="75">
        <v>0</v>
      </c>
      <c r="I569" s="75">
        <v>3</v>
      </c>
      <c r="J569" s="75">
        <v>3</v>
      </c>
      <c r="K569" s="75">
        <v>3</v>
      </c>
      <c r="L569" s="75">
        <v>1</v>
      </c>
      <c r="M569" s="75">
        <v>0</v>
      </c>
      <c r="N569" s="75">
        <v>0</v>
      </c>
    </row>
    <row r="570" spans="1:14">
      <c r="A570" s="75" t="s">
        <v>802</v>
      </c>
      <c r="B570" s="75" t="s">
        <v>826</v>
      </c>
      <c r="C570" s="76">
        <v>40654</v>
      </c>
      <c r="D570" s="75" t="s">
        <v>803</v>
      </c>
      <c r="E570" s="77" t="s">
        <v>95</v>
      </c>
      <c r="F570" s="75">
        <v>80</v>
      </c>
      <c r="G570" s="75">
        <v>2</v>
      </c>
      <c r="H570" s="75">
        <v>1</v>
      </c>
      <c r="I570" s="75">
        <v>2</v>
      </c>
      <c r="J570" s="75">
        <v>2</v>
      </c>
      <c r="K570" s="75">
        <v>0</v>
      </c>
      <c r="L570" s="75">
        <v>0</v>
      </c>
      <c r="M570" s="75">
        <v>0</v>
      </c>
      <c r="N570" s="75">
        <v>0</v>
      </c>
    </row>
    <row r="571" spans="1:14">
      <c r="A571" s="75" t="s">
        <v>802</v>
      </c>
      <c r="B571" s="75" t="s">
        <v>827</v>
      </c>
      <c r="C571" s="76">
        <v>40649</v>
      </c>
      <c r="D571" s="75" t="s">
        <v>803</v>
      </c>
      <c r="E571" s="77" t="s">
        <v>59</v>
      </c>
      <c r="F571" s="75">
        <v>90</v>
      </c>
      <c r="G571" s="75">
        <v>1</v>
      </c>
      <c r="H571" s="75">
        <v>1</v>
      </c>
      <c r="I571" s="75">
        <v>4</v>
      </c>
      <c r="J571" s="75">
        <v>3</v>
      </c>
      <c r="K571" s="75">
        <v>1</v>
      </c>
      <c r="L571" s="75">
        <v>0</v>
      </c>
      <c r="M571" s="75">
        <v>0</v>
      </c>
      <c r="N571" s="75">
        <v>0</v>
      </c>
    </row>
    <row r="572" spans="1:14">
      <c r="A572" s="75" t="s">
        <v>802</v>
      </c>
      <c r="B572" s="75" t="s">
        <v>737</v>
      </c>
      <c r="C572" s="76">
        <v>40642</v>
      </c>
      <c r="D572" s="75" t="s">
        <v>803</v>
      </c>
      <c r="E572" s="77" t="s">
        <v>17</v>
      </c>
      <c r="F572" s="75">
        <v>90</v>
      </c>
      <c r="G572" s="75">
        <v>0</v>
      </c>
      <c r="H572" s="75">
        <v>0</v>
      </c>
      <c r="I572" s="75">
        <v>2</v>
      </c>
      <c r="J572" s="75">
        <v>1</v>
      </c>
      <c r="K572" s="75">
        <v>0</v>
      </c>
      <c r="L572" s="75">
        <v>0</v>
      </c>
      <c r="M572" s="75">
        <v>0</v>
      </c>
      <c r="N572" s="75">
        <v>0</v>
      </c>
    </row>
    <row r="573" spans="1:14">
      <c r="A573" s="75" t="s">
        <v>802</v>
      </c>
      <c r="B573" s="75" t="s">
        <v>828</v>
      </c>
      <c r="C573" s="76">
        <v>40635</v>
      </c>
      <c r="D573" s="75" t="s">
        <v>803</v>
      </c>
      <c r="E573" s="77" t="s">
        <v>22</v>
      </c>
      <c r="F573" s="75">
        <v>90</v>
      </c>
      <c r="G573" s="75">
        <v>0</v>
      </c>
      <c r="H573" s="75">
        <v>0</v>
      </c>
      <c r="I573" s="75">
        <v>4</v>
      </c>
      <c r="J573" s="75">
        <v>3</v>
      </c>
      <c r="K573" s="75">
        <v>1</v>
      </c>
      <c r="L573" s="75">
        <v>0</v>
      </c>
      <c r="M573" s="75">
        <v>0</v>
      </c>
      <c r="N573" s="75">
        <v>0</v>
      </c>
    </row>
    <row r="574" spans="1:14">
      <c r="A574" s="75" t="s">
        <v>802</v>
      </c>
      <c r="B574" s="75" t="s">
        <v>829</v>
      </c>
      <c r="C574" s="76">
        <v>40621</v>
      </c>
      <c r="D574" s="75" t="s">
        <v>803</v>
      </c>
      <c r="E574" s="77" t="s">
        <v>31</v>
      </c>
      <c r="F574" s="75">
        <v>90</v>
      </c>
      <c r="G574" s="75">
        <v>0</v>
      </c>
      <c r="H574" s="75">
        <v>0</v>
      </c>
      <c r="I574" s="75">
        <v>3</v>
      </c>
      <c r="J574" s="75">
        <v>0</v>
      </c>
      <c r="K574" s="75">
        <v>2</v>
      </c>
      <c r="L574" s="75">
        <v>0</v>
      </c>
      <c r="M574" s="75">
        <v>0</v>
      </c>
      <c r="N574" s="75">
        <v>0</v>
      </c>
    </row>
    <row r="575" spans="1:14">
      <c r="A575" s="75" t="s">
        <v>802</v>
      </c>
      <c r="B575" s="75" t="s">
        <v>817</v>
      </c>
      <c r="C575" s="76">
        <v>41221</v>
      </c>
      <c r="D575" s="75" t="s">
        <v>803</v>
      </c>
      <c r="E575" s="77" t="s">
        <v>64</v>
      </c>
      <c r="F575" s="75">
        <v>90</v>
      </c>
      <c r="G575" s="75">
        <v>0</v>
      </c>
      <c r="H575" s="75">
        <v>0</v>
      </c>
      <c r="I575" s="75">
        <v>5</v>
      </c>
      <c r="J575" s="75">
        <v>1</v>
      </c>
      <c r="K575" s="75">
        <v>2</v>
      </c>
      <c r="L575" s="75">
        <v>1</v>
      </c>
      <c r="M575" s="75">
        <v>0</v>
      </c>
      <c r="N575" s="75">
        <v>0</v>
      </c>
    </row>
    <row r="576" spans="1:14">
      <c r="A576" s="75" t="s">
        <v>802</v>
      </c>
      <c r="B576" s="75" t="s">
        <v>826</v>
      </c>
      <c r="C576" s="76">
        <v>41216</v>
      </c>
      <c r="D576" s="75" t="s">
        <v>803</v>
      </c>
      <c r="E576" s="77" t="s">
        <v>22</v>
      </c>
      <c r="F576" s="75">
        <v>90</v>
      </c>
      <c r="G576" s="75">
        <v>0</v>
      </c>
      <c r="H576" s="75">
        <v>0</v>
      </c>
      <c r="I576" s="75">
        <v>5</v>
      </c>
      <c r="J576" s="75">
        <v>1</v>
      </c>
      <c r="K576" s="75">
        <v>0</v>
      </c>
      <c r="L576" s="75">
        <v>0</v>
      </c>
      <c r="M576" s="75">
        <v>0</v>
      </c>
      <c r="N576" s="75">
        <v>0</v>
      </c>
    </row>
    <row r="577" spans="1:14">
      <c r="A577" s="75" t="s">
        <v>802</v>
      </c>
      <c r="B577" s="75" t="s">
        <v>737</v>
      </c>
      <c r="C577" s="76">
        <v>41209</v>
      </c>
      <c r="D577" s="75" t="s">
        <v>803</v>
      </c>
      <c r="E577" s="77" t="s">
        <v>67</v>
      </c>
      <c r="F577" s="75">
        <v>90</v>
      </c>
      <c r="G577" s="75">
        <v>1</v>
      </c>
      <c r="H577" s="75">
        <v>0</v>
      </c>
      <c r="I577" s="75">
        <v>1</v>
      </c>
      <c r="J577" s="75">
        <v>1</v>
      </c>
      <c r="K577" s="75">
        <v>0</v>
      </c>
      <c r="L577" s="75">
        <v>2</v>
      </c>
      <c r="M577" s="75">
        <v>1</v>
      </c>
      <c r="N577" s="75">
        <v>0</v>
      </c>
    </row>
    <row r="578" spans="1:14">
      <c r="A578" s="75" t="s">
        <v>802</v>
      </c>
      <c r="B578" s="75" t="s">
        <v>825</v>
      </c>
      <c r="C578" s="76">
        <v>41202</v>
      </c>
      <c r="D578" s="75" t="s">
        <v>803</v>
      </c>
      <c r="E578" s="77" t="s">
        <v>33</v>
      </c>
      <c r="F578" s="75">
        <v>90</v>
      </c>
      <c r="G578" s="75">
        <v>0</v>
      </c>
      <c r="H578" s="75">
        <v>0</v>
      </c>
      <c r="I578" s="75">
        <v>3</v>
      </c>
      <c r="J578" s="75">
        <v>2</v>
      </c>
      <c r="K578" s="75">
        <v>2</v>
      </c>
      <c r="L578" s="75">
        <v>0</v>
      </c>
      <c r="M578" s="75">
        <v>1</v>
      </c>
      <c r="N578" s="75">
        <v>0</v>
      </c>
    </row>
    <row r="579" spans="1:14">
      <c r="A579" s="75" t="s">
        <v>802</v>
      </c>
      <c r="B579" s="75" t="s">
        <v>811</v>
      </c>
      <c r="C579" s="76">
        <v>41188</v>
      </c>
      <c r="D579" s="75" t="s">
        <v>803</v>
      </c>
      <c r="E579" s="77" t="s">
        <v>135</v>
      </c>
      <c r="F579" s="75">
        <v>90</v>
      </c>
      <c r="G579" s="75">
        <v>0</v>
      </c>
      <c r="H579" s="75">
        <v>0</v>
      </c>
      <c r="I579" s="75">
        <v>5</v>
      </c>
      <c r="J579" s="75">
        <v>0</v>
      </c>
      <c r="K579" s="75">
        <v>1</v>
      </c>
      <c r="L579" s="75">
        <v>0</v>
      </c>
      <c r="M579" s="75">
        <v>1</v>
      </c>
      <c r="N579" s="75">
        <v>0</v>
      </c>
    </row>
    <row r="580" spans="1:14">
      <c r="A580" s="75" t="s">
        <v>802</v>
      </c>
      <c r="B580" s="75" t="s">
        <v>818</v>
      </c>
      <c r="C580" s="76">
        <v>41181</v>
      </c>
      <c r="D580" s="75" t="s">
        <v>803</v>
      </c>
      <c r="E580" s="77" t="s">
        <v>103</v>
      </c>
      <c r="F580" s="75">
        <v>90</v>
      </c>
      <c r="G580" s="75">
        <v>1</v>
      </c>
      <c r="H580" s="75">
        <v>3</v>
      </c>
      <c r="I580" s="75">
        <v>4</v>
      </c>
      <c r="J580" s="75">
        <v>2</v>
      </c>
      <c r="K580" s="75">
        <v>0</v>
      </c>
      <c r="L580" s="75">
        <v>1</v>
      </c>
      <c r="M580" s="75">
        <v>0</v>
      </c>
      <c r="N580" s="75">
        <v>0</v>
      </c>
    </row>
    <row r="581" spans="1:14">
      <c r="A581" s="75" t="s">
        <v>802</v>
      </c>
      <c r="B581" s="75" t="s">
        <v>825</v>
      </c>
      <c r="C581" s="76">
        <v>41171</v>
      </c>
      <c r="D581" s="75" t="s">
        <v>803</v>
      </c>
      <c r="E581" s="77" t="s">
        <v>135</v>
      </c>
      <c r="F581" s="75">
        <v>90</v>
      </c>
      <c r="G581" s="75">
        <v>0</v>
      </c>
      <c r="H581" s="75">
        <v>0</v>
      </c>
      <c r="I581" s="75">
        <v>4</v>
      </c>
      <c r="J581" s="75">
        <v>1</v>
      </c>
      <c r="K581" s="75">
        <v>0</v>
      </c>
      <c r="L581" s="75">
        <v>2</v>
      </c>
      <c r="M581" s="75">
        <v>0</v>
      </c>
      <c r="N581" s="75">
        <v>0</v>
      </c>
    </row>
    <row r="582" spans="1:14">
      <c r="A582" s="75" t="s">
        <v>802</v>
      </c>
      <c r="B582" s="75" t="s">
        <v>822</v>
      </c>
      <c r="C582" s="76">
        <v>41167</v>
      </c>
      <c r="D582" s="75" t="s">
        <v>803</v>
      </c>
      <c r="E582" s="77" t="s">
        <v>26</v>
      </c>
      <c r="F582" s="75">
        <v>90</v>
      </c>
      <c r="G582" s="75">
        <v>2</v>
      </c>
      <c r="H582" s="75">
        <v>1</v>
      </c>
      <c r="I582" s="75">
        <v>8</v>
      </c>
      <c r="J582" s="75">
        <v>4</v>
      </c>
      <c r="K582" s="75">
        <v>1</v>
      </c>
      <c r="L582" s="75">
        <v>0</v>
      </c>
      <c r="M582" s="75">
        <v>0</v>
      </c>
      <c r="N582" s="75">
        <v>0</v>
      </c>
    </row>
    <row r="583" spans="1:14">
      <c r="A583" s="75" t="s">
        <v>802</v>
      </c>
      <c r="B583" s="75" t="s">
        <v>826</v>
      </c>
      <c r="C583" s="76">
        <v>41150</v>
      </c>
      <c r="D583" s="75" t="s">
        <v>803</v>
      </c>
      <c r="E583" s="77" t="s">
        <v>53</v>
      </c>
      <c r="F583" s="75">
        <v>90</v>
      </c>
      <c r="G583" s="75">
        <v>0</v>
      </c>
      <c r="H583" s="75">
        <v>1</v>
      </c>
      <c r="I583" s="75">
        <v>0</v>
      </c>
      <c r="J583" s="75">
        <v>0</v>
      </c>
      <c r="K583" s="75">
        <v>1</v>
      </c>
      <c r="L583" s="75">
        <v>1</v>
      </c>
      <c r="M583" s="75">
        <v>0</v>
      </c>
      <c r="N583" s="75">
        <v>0</v>
      </c>
    </row>
    <row r="584" spans="1:14">
      <c r="A584" s="75" t="s">
        <v>802</v>
      </c>
      <c r="B584" s="75" t="s">
        <v>808</v>
      </c>
      <c r="C584" s="76">
        <v>41140</v>
      </c>
      <c r="D584" s="75" t="s">
        <v>803</v>
      </c>
      <c r="E584" s="77" t="s">
        <v>115</v>
      </c>
      <c r="F584" s="75">
        <v>90</v>
      </c>
      <c r="G584" s="75">
        <v>0</v>
      </c>
      <c r="H584" s="75">
        <v>0</v>
      </c>
      <c r="I584" s="75">
        <v>3</v>
      </c>
      <c r="J584" s="75">
        <v>1</v>
      </c>
      <c r="K584" s="75">
        <v>0</v>
      </c>
      <c r="L584" s="75">
        <v>2</v>
      </c>
      <c r="M584" s="75">
        <v>0</v>
      </c>
      <c r="N584" s="75">
        <v>0</v>
      </c>
    </row>
    <row r="585" spans="1:14">
      <c r="A585" s="75" t="s">
        <v>802</v>
      </c>
      <c r="B585" s="75" t="s">
        <v>828</v>
      </c>
      <c r="C585" s="76">
        <v>41131</v>
      </c>
      <c r="D585" s="75" t="s">
        <v>803</v>
      </c>
      <c r="E585" s="77" t="s">
        <v>19</v>
      </c>
      <c r="F585" s="75">
        <v>90</v>
      </c>
      <c r="G585" s="75">
        <v>0</v>
      </c>
      <c r="H585" s="75">
        <v>1</v>
      </c>
      <c r="I585" s="75">
        <v>3</v>
      </c>
      <c r="J585" s="75">
        <v>2</v>
      </c>
      <c r="K585" s="75">
        <v>1</v>
      </c>
      <c r="L585" s="75">
        <v>0</v>
      </c>
      <c r="M585" s="75">
        <v>0</v>
      </c>
      <c r="N585" s="75">
        <v>0</v>
      </c>
    </row>
    <row r="586" spans="1:14">
      <c r="A586" s="75" t="s">
        <v>802</v>
      </c>
      <c r="B586" s="75" t="s">
        <v>830</v>
      </c>
      <c r="C586" s="76">
        <v>41124</v>
      </c>
      <c r="D586" s="75" t="s">
        <v>803</v>
      </c>
      <c r="E586" s="77" t="s">
        <v>158</v>
      </c>
      <c r="F586" s="75">
        <v>90</v>
      </c>
      <c r="G586" s="75">
        <v>0</v>
      </c>
      <c r="H586" s="75">
        <v>0</v>
      </c>
      <c r="I586" s="75">
        <v>1</v>
      </c>
      <c r="J586" s="75">
        <v>0</v>
      </c>
      <c r="K586" s="75">
        <v>0</v>
      </c>
      <c r="L586" s="75">
        <v>1</v>
      </c>
      <c r="M586" s="75">
        <v>0</v>
      </c>
      <c r="N586" s="75">
        <v>0</v>
      </c>
    </row>
    <row r="587" spans="1:14">
      <c r="A587" s="75" t="s">
        <v>802</v>
      </c>
      <c r="B587" s="75" t="s">
        <v>831</v>
      </c>
      <c r="C587" s="76">
        <v>41118</v>
      </c>
      <c r="D587" s="75" t="s">
        <v>803</v>
      </c>
      <c r="E587" s="77" t="s">
        <v>74</v>
      </c>
      <c r="F587" s="75">
        <v>90</v>
      </c>
      <c r="G587" s="75">
        <v>1</v>
      </c>
      <c r="H587" s="75">
        <v>0</v>
      </c>
      <c r="I587" s="75">
        <v>1</v>
      </c>
      <c r="J587" s="75">
        <v>1</v>
      </c>
      <c r="K587" s="75">
        <v>1</v>
      </c>
      <c r="L587" s="75">
        <v>0</v>
      </c>
      <c r="M587" s="75">
        <v>1</v>
      </c>
      <c r="N587" s="75">
        <v>0</v>
      </c>
    </row>
    <row r="588" spans="1:14">
      <c r="A588" s="75" t="s">
        <v>813</v>
      </c>
      <c r="B588" s="75" t="s">
        <v>153</v>
      </c>
      <c r="C588" s="76">
        <v>41115</v>
      </c>
      <c r="D588" s="75" t="s">
        <v>803</v>
      </c>
      <c r="E588" s="77" t="s">
        <v>115</v>
      </c>
      <c r="F588" s="75">
        <v>56</v>
      </c>
      <c r="G588" s="75">
        <v>0</v>
      </c>
      <c r="H588" s="75">
        <v>0</v>
      </c>
      <c r="I588" s="75">
        <v>1</v>
      </c>
      <c r="J588" s="75">
        <v>0</v>
      </c>
      <c r="K588" s="75">
        <v>0</v>
      </c>
      <c r="L588" s="75">
        <v>1</v>
      </c>
      <c r="M588" s="75">
        <v>0</v>
      </c>
      <c r="N588" s="75">
        <v>0</v>
      </c>
    </row>
    <row r="589" spans="1:14">
      <c r="A589" s="75" t="s">
        <v>802</v>
      </c>
      <c r="B589" s="75" t="s">
        <v>832</v>
      </c>
      <c r="C589" s="76">
        <v>41111</v>
      </c>
      <c r="D589" s="75" t="s">
        <v>803</v>
      </c>
      <c r="E589" s="77" t="s">
        <v>19</v>
      </c>
      <c r="F589" s="75">
        <v>90</v>
      </c>
      <c r="G589" s="75">
        <v>0</v>
      </c>
      <c r="H589" s="75">
        <v>1</v>
      </c>
      <c r="I589" s="75">
        <v>3</v>
      </c>
      <c r="J589" s="75">
        <v>0</v>
      </c>
      <c r="K589" s="75">
        <v>1</v>
      </c>
      <c r="L589" s="75">
        <v>2</v>
      </c>
      <c r="M589" s="75">
        <v>0</v>
      </c>
      <c r="N589" s="75">
        <v>0</v>
      </c>
    </row>
    <row r="590" spans="1:14">
      <c r="A590" s="75" t="s">
        <v>802</v>
      </c>
      <c r="B590" s="75" t="s">
        <v>811</v>
      </c>
      <c r="C590" s="76">
        <v>41108</v>
      </c>
      <c r="D590" s="75" t="s">
        <v>803</v>
      </c>
      <c r="E590" s="77" t="s">
        <v>31</v>
      </c>
      <c r="F590" s="75">
        <v>81</v>
      </c>
      <c r="G590" s="75">
        <v>1</v>
      </c>
      <c r="H590" s="75">
        <v>0</v>
      </c>
      <c r="I590" s="75">
        <v>3</v>
      </c>
      <c r="J590" s="75">
        <v>1</v>
      </c>
      <c r="K590" s="75">
        <v>1</v>
      </c>
      <c r="L590" s="75">
        <v>0</v>
      </c>
      <c r="M590" s="75">
        <v>0</v>
      </c>
      <c r="N590" s="75">
        <v>0</v>
      </c>
    </row>
    <row r="591" spans="1:14">
      <c r="A591" s="75" t="s">
        <v>802</v>
      </c>
      <c r="B591" s="75" t="s">
        <v>829</v>
      </c>
      <c r="C591" s="76">
        <v>41105</v>
      </c>
      <c r="D591" s="75" t="s">
        <v>803</v>
      </c>
      <c r="E591" s="77" t="s">
        <v>53</v>
      </c>
      <c r="F591" s="75">
        <v>90</v>
      </c>
      <c r="G591" s="75">
        <v>0</v>
      </c>
      <c r="H591" s="75">
        <v>0</v>
      </c>
      <c r="I591" s="75">
        <v>3</v>
      </c>
      <c r="J591" s="75">
        <v>1</v>
      </c>
      <c r="K591" s="75">
        <v>0</v>
      </c>
      <c r="L591" s="75">
        <v>1</v>
      </c>
      <c r="M591" s="75">
        <v>1</v>
      </c>
      <c r="N591" s="75">
        <v>0</v>
      </c>
    </row>
    <row r="592" spans="1:14">
      <c r="A592" s="75" t="s">
        <v>802</v>
      </c>
      <c r="B592" s="75" t="s">
        <v>807</v>
      </c>
      <c r="C592" s="76">
        <v>41090</v>
      </c>
      <c r="D592" s="75" t="s">
        <v>803</v>
      </c>
      <c r="E592" s="77" t="s">
        <v>22</v>
      </c>
      <c r="F592" s="75">
        <v>90</v>
      </c>
      <c r="G592" s="75">
        <v>0</v>
      </c>
      <c r="H592" s="75">
        <v>0</v>
      </c>
      <c r="I592" s="75">
        <v>3</v>
      </c>
      <c r="J592" s="75">
        <v>0</v>
      </c>
      <c r="K592" s="75">
        <v>1</v>
      </c>
      <c r="L592" s="75">
        <v>2</v>
      </c>
      <c r="M592" s="75">
        <v>0</v>
      </c>
      <c r="N592" s="75">
        <v>0</v>
      </c>
    </row>
    <row r="593" spans="1:14">
      <c r="A593" s="75" t="s">
        <v>802</v>
      </c>
      <c r="B593" s="75" t="s">
        <v>817</v>
      </c>
      <c r="C593" s="76">
        <v>41084</v>
      </c>
      <c r="D593" s="75" t="s">
        <v>803</v>
      </c>
      <c r="E593" s="77" t="s">
        <v>115</v>
      </c>
      <c r="F593" s="75">
        <f>90- 68</f>
        <v>22</v>
      </c>
      <c r="G593" s="75">
        <v>0</v>
      </c>
      <c r="H593" s="75">
        <v>0</v>
      </c>
      <c r="I593" s="75">
        <v>2</v>
      </c>
      <c r="J593" s="75">
        <v>1</v>
      </c>
      <c r="K593" s="75">
        <v>0</v>
      </c>
      <c r="L593" s="75">
        <v>1</v>
      </c>
      <c r="M593" s="75">
        <v>0</v>
      </c>
      <c r="N593" s="75">
        <v>0</v>
      </c>
    </row>
    <row r="594" spans="1:14">
      <c r="A594" s="75" t="s">
        <v>802</v>
      </c>
      <c r="B594" s="75" t="s">
        <v>824</v>
      </c>
      <c r="C594" s="76">
        <v>41052</v>
      </c>
      <c r="D594" s="75" t="s">
        <v>803</v>
      </c>
      <c r="E594" s="77" t="s">
        <v>22</v>
      </c>
      <c r="F594" s="75">
        <v>90</v>
      </c>
      <c r="G594" s="75">
        <v>0</v>
      </c>
      <c r="H594" s="75">
        <v>0</v>
      </c>
      <c r="I594" s="75">
        <v>7</v>
      </c>
      <c r="J594" s="75">
        <v>1</v>
      </c>
      <c r="K594" s="75">
        <v>1</v>
      </c>
      <c r="L594" s="75">
        <v>2</v>
      </c>
      <c r="M594" s="75">
        <v>0</v>
      </c>
      <c r="N594" s="75">
        <v>0</v>
      </c>
    </row>
    <row r="595" spans="1:14">
      <c r="A595" s="75" t="s">
        <v>802</v>
      </c>
      <c r="B595" s="75" t="s">
        <v>821</v>
      </c>
      <c r="C595" s="76">
        <v>41027</v>
      </c>
      <c r="D595" s="75" t="s">
        <v>803</v>
      </c>
      <c r="E595" s="77" t="s">
        <v>31</v>
      </c>
      <c r="F595" s="75">
        <v>24</v>
      </c>
      <c r="G595" s="75">
        <v>1</v>
      </c>
      <c r="H595" s="75">
        <v>0</v>
      </c>
      <c r="I595" s="75">
        <v>2</v>
      </c>
      <c r="J595" s="75">
        <v>2</v>
      </c>
      <c r="K595" s="75">
        <v>0</v>
      </c>
      <c r="L595" s="75">
        <v>0</v>
      </c>
      <c r="M595" s="75">
        <v>0</v>
      </c>
      <c r="N595" s="75">
        <v>0</v>
      </c>
    </row>
    <row r="596" spans="1:14">
      <c r="A596" s="75" t="s">
        <v>802</v>
      </c>
      <c r="B596" s="75" t="s">
        <v>826</v>
      </c>
      <c r="C596" s="76">
        <v>41021</v>
      </c>
      <c r="D596" s="75" t="s">
        <v>803</v>
      </c>
      <c r="E596" s="77" t="s">
        <v>430</v>
      </c>
      <c r="F596" s="75">
        <v>90</v>
      </c>
      <c r="G596" s="75">
        <v>1</v>
      </c>
      <c r="H596" s="75">
        <v>0</v>
      </c>
      <c r="I596" s="75">
        <v>6</v>
      </c>
      <c r="J596" s="75">
        <v>3</v>
      </c>
      <c r="K596" s="75">
        <v>0</v>
      </c>
      <c r="L596" s="75">
        <v>1</v>
      </c>
      <c r="M596" s="75">
        <v>0</v>
      </c>
      <c r="N596" s="75">
        <v>0</v>
      </c>
    </row>
    <row r="597" spans="1:14">
      <c r="A597" s="75" t="s">
        <v>802</v>
      </c>
      <c r="B597" s="75" t="s">
        <v>827</v>
      </c>
      <c r="C597" s="76">
        <v>41013</v>
      </c>
      <c r="D597" s="75" t="s">
        <v>803</v>
      </c>
      <c r="E597" s="77" t="s">
        <v>53</v>
      </c>
      <c r="F597" s="75">
        <v>90</v>
      </c>
      <c r="G597" s="75">
        <v>0</v>
      </c>
      <c r="H597" s="75">
        <v>1</v>
      </c>
      <c r="I597" s="75">
        <v>1</v>
      </c>
      <c r="J597" s="75">
        <v>1</v>
      </c>
      <c r="K597" s="75">
        <v>2</v>
      </c>
      <c r="L597" s="75">
        <v>0</v>
      </c>
      <c r="M597" s="75">
        <v>0</v>
      </c>
      <c r="N597" s="75">
        <v>0</v>
      </c>
    </row>
    <row r="598" spans="1:14">
      <c r="A598" s="75" t="s">
        <v>802</v>
      </c>
      <c r="B598" s="75" t="s">
        <v>833</v>
      </c>
      <c r="C598" s="76">
        <v>41006</v>
      </c>
      <c r="D598" s="75" t="s">
        <v>803</v>
      </c>
      <c r="E598" s="77" t="s">
        <v>154</v>
      </c>
      <c r="F598" s="75">
        <v>90</v>
      </c>
      <c r="G598" s="75">
        <v>2</v>
      </c>
      <c r="H598" s="75">
        <v>1</v>
      </c>
      <c r="I598" s="75">
        <v>7</v>
      </c>
      <c r="J598" s="75">
        <v>4</v>
      </c>
      <c r="K598" s="75">
        <v>1</v>
      </c>
      <c r="L598" s="75">
        <v>0</v>
      </c>
      <c r="M598" s="75">
        <v>0</v>
      </c>
      <c r="N598" s="75">
        <v>0</v>
      </c>
    </row>
    <row r="599" spans="1:14">
      <c r="A599" s="75" t="s">
        <v>802</v>
      </c>
      <c r="B599" s="75" t="s">
        <v>834</v>
      </c>
      <c r="C599" s="76">
        <v>40999</v>
      </c>
      <c r="D599" s="75" t="s">
        <v>803</v>
      </c>
      <c r="E599" s="77" t="s">
        <v>287</v>
      </c>
      <c r="F599" s="75">
        <v>90</v>
      </c>
      <c r="G599" s="75">
        <v>3</v>
      </c>
      <c r="H599" s="75">
        <v>1</v>
      </c>
      <c r="I599" s="75">
        <v>5</v>
      </c>
      <c r="J599" s="75">
        <v>3</v>
      </c>
      <c r="K599" s="75">
        <v>1</v>
      </c>
      <c r="L599" s="75">
        <v>2</v>
      </c>
      <c r="M599" s="75">
        <v>0</v>
      </c>
      <c r="N599" s="75">
        <v>0</v>
      </c>
    </row>
    <row r="600" spans="1:14">
      <c r="A600" s="75" t="s">
        <v>802</v>
      </c>
      <c r="B600" s="75" t="s">
        <v>823</v>
      </c>
      <c r="C600" s="76">
        <v>40993</v>
      </c>
      <c r="D600" s="75" t="s">
        <v>803</v>
      </c>
      <c r="E600" s="77" t="s">
        <v>103</v>
      </c>
      <c r="F600" s="75">
        <v>90</v>
      </c>
      <c r="G600" s="75">
        <v>2</v>
      </c>
      <c r="H600" s="75">
        <v>1</v>
      </c>
      <c r="I600" s="75">
        <v>4</v>
      </c>
      <c r="J600" s="75">
        <v>4</v>
      </c>
      <c r="K600" s="75">
        <v>2</v>
      </c>
      <c r="L600" s="75">
        <v>2</v>
      </c>
      <c r="M600" s="75">
        <v>0</v>
      </c>
      <c r="N600" s="75">
        <v>0</v>
      </c>
    </row>
    <row r="601" spans="1:14">
      <c r="A601" s="75" t="s">
        <v>802</v>
      </c>
      <c r="B601" s="75" t="s">
        <v>812</v>
      </c>
      <c r="C601" s="76">
        <v>40985</v>
      </c>
      <c r="D601" s="75" t="s">
        <v>803</v>
      </c>
      <c r="E601" s="77" t="s">
        <v>158</v>
      </c>
      <c r="F601" s="75">
        <v>90</v>
      </c>
      <c r="G601" s="75">
        <v>0</v>
      </c>
      <c r="H601" s="75">
        <v>0</v>
      </c>
      <c r="I601" s="75">
        <v>4</v>
      </c>
      <c r="J601" s="75">
        <v>2</v>
      </c>
      <c r="K601" s="75">
        <v>0</v>
      </c>
      <c r="L601" s="75">
        <v>1</v>
      </c>
      <c r="M601" s="75">
        <v>0</v>
      </c>
      <c r="N601" s="75">
        <v>0</v>
      </c>
    </row>
    <row r="602" spans="1:14">
      <c r="A602" s="75" t="s">
        <v>802</v>
      </c>
      <c r="B602" s="75" t="s">
        <v>805</v>
      </c>
      <c r="C602" s="76">
        <v>40979</v>
      </c>
      <c r="D602" s="75" t="s">
        <v>803</v>
      </c>
      <c r="E602" s="77" t="s">
        <v>85</v>
      </c>
      <c r="F602" s="75">
        <v>90</v>
      </c>
      <c r="G602" s="75">
        <v>0</v>
      </c>
      <c r="H602" s="75">
        <v>1</v>
      </c>
      <c r="I602" s="75">
        <v>5</v>
      </c>
      <c r="J602" s="75">
        <v>0</v>
      </c>
      <c r="K602" s="75">
        <v>1</v>
      </c>
      <c r="L602" s="75">
        <v>3</v>
      </c>
      <c r="M602" s="75">
        <v>0</v>
      </c>
      <c r="N602" s="75">
        <v>0</v>
      </c>
    </row>
    <row r="603" spans="1:14">
      <c r="A603" s="75" t="s">
        <v>802</v>
      </c>
      <c r="B603" s="75" t="s">
        <v>828</v>
      </c>
      <c r="C603" s="76">
        <v>41584</v>
      </c>
      <c r="D603" s="75" t="s">
        <v>803</v>
      </c>
      <c r="E603" s="77" t="s">
        <v>40</v>
      </c>
      <c r="F603" s="75">
        <v>90</v>
      </c>
      <c r="G603" s="75">
        <v>0</v>
      </c>
      <c r="H603" s="75">
        <v>0</v>
      </c>
      <c r="I603" s="75">
        <v>9</v>
      </c>
      <c r="J603" s="75">
        <v>2</v>
      </c>
      <c r="K603" s="75">
        <v>4</v>
      </c>
      <c r="L603" s="75">
        <v>1</v>
      </c>
      <c r="M603" s="75">
        <v>0</v>
      </c>
      <c r="N603" s="75">
        <v>0</v>
      </c>
    </row>
    <row r="604" spans="1:14">
      <c r="A604" s="75" t="s">
        <v>802</v>
      </c>
      <c r="B604" s="75" t="s">
        <v>830</v>
      </c>
      <c r="C604" s="76">
        <v>41581</v>
      </c>
      <c r="D604" s="75" t="s">
        <v>803</v>
      </c>
      <c r="E604" s="77" t="s">
        <v>53</v>
      </c>
      <c r="F604" s="75">
        <v>90</v>
      </c>
      <c r="G604" s="75">
        <v>0</v>
      </c>
      <c r="H604" s="75">
        <v>1</v>
      </c>
      <c r="I604" s="75">
        <v>1</v>
      </c>
      <c r="J604" s="75">
        <v>0</v>
      </c>
      <c r="K604" s="75">
        <v>2</v>
      </c>
      <c r="L604" s="75">
        <v>1</v>
      </c>
      <c r="M604" s="75">
        <v>1</v>
      </c>
      <c r="N604" s="75">
        <v>0</v>
      </c>
    </row>
    <row r="605" spans="1:14">
      <c r="A605" s="75" t="s">
        <v>802</v>
      </c>
      <c r="B605" s="75" t="s">
        <v>811</v>
      </c>
      <c r="C605" s="76">
        <v>41574</v>
      </c>
      <c r="D605" s="75" t="s">
        <v>803</v>
      </c>
      <c r="E605" s="77" t="s">
        <v>287</v>
      </c>
      <c r="F605" s="75">
        <v>88</v>
      </c>
      <c r="G605" s="75">
        <v>1</v>
      </c>
      <c r="H605" s="75">
        <v>1</v>
      </c>
      <c r="I605" s="75">
        <v>6</v>
      </c>
      <c r="J605" s="75">
        <v>3</v>
      </c>
      <c r="K605" s="75">
        <v>0</v>
      </c>
      <c r="L605" s="75">
        <v>1</v>
      </c>
      <c r="M605" s="75">
        <v>0</v>
      </c>
      <c r="N605" s="75">
        <v>0</v>
      </c>
    </row>
    <row r="606" spans="1:14">
      <c r="A606" s="75" t="s">
        <v>802</v>
      </c>
      <c r="B606" s="75" t="s">
        <v>830</v>
      </c>
      <c r="C606" s="76">
        <v>41567</v>
      </c>
      <c r="D606" s="75" t="s">
        <v>803</v>
      </c>
      <c r="E606" s="77" t="s">
        <v>67</v>
      </c>
      <c r="F606" s="75">
        <v>90</v>
      </c>
      <c r="G606" s="75">
        <v>0</v>
      </c>
      <c r="H606" s="75">
        <v>0</v>
      </c>
      <c r="I606" s="75">
        <v>0</v>
      </c>
      <c r="J606" s="75">
        <v>0</v>
      </c>
      <c r="K606" s="75">
        <v>0</v>
      </c>
      <c r="L606" s="75">
        <v>0</v>
      </c>
      <c r="M606" s="75">
        <v>1</v>
      </c>
      <c r="N606" s="75">
        <v>0</v>
      </c>
    </row>
    <row r="607" spans="1:14">
      <c r="A607" s="75" t="s">
        <v>802</v>
      </c>
      <c r="B607" s="75" t="s">
        <v>821</v>
      </c>
      <c r="C607" s="76">
        <v>41552</v>
      </c>
      <c r="D607" s="75" t="s">
        <v>803</v>
      </c>
      <c r="E607" s="77" t="s">
        <v>53</v>
      </c>
      <c r="F607" s="75">
        <v>90</v>
      </c>
      <c r="G607" s="75">
        <v>0</v>
      </c>
      <c r="H607" s="75">
        <v>0</v>
      </c>
      <c r="I607" s="75">
        <v>4</v>
      </c>
      <c r="J607" s="75">
        <v>2</v>
      </c>
      <c r="K607" s="75">
        <v>2</v>
      </c>
      <c r="L607" s="75">
        <v>0</v>
      </c>
      <c r="M607" s="75">
        <v>0</v>
      </c>
      <c r="N607" s="75">
        <v>0</v>
      </c>
    </row>
    <row r="608" spans="1:14">
      <c r="A608" s="75" t="s">
        <v>802</v>
      </c>
      <c r="B608" s="75" t="s">
        <v>814</v>
      </c>
      <c r="C608" s="76">
        <v>41539</v>
      </c>
      <c r="D608" s="75" t="s">
        <v>803</v>
      </c>
      <c r="E608" s="77" t="s">
        <v>31</v>
      </c>
      <c r="F608" s="75">
        <v>90</v>
      </c>
      <c r="G608" s="75">
        <v>0</v>
      </c>
      <c r="H608" s="75">
        <v>0</v>
      </c>
      <c r="I608" s="75">
        <v>3</v>
      </c>
      <c r="J608" s="75">
        <v>0</v>
      </c>
      <c r="K608" s="75">
        <v>1</v>
      </c>
      <c r="L608" s="75">
        <v>2</v>
      </c>
      <c r="M608" s="75">
        <v>0</v>
      </c>
      <c r="N608" s="75">
        <v>0</v>
      </c>
    </row>
    <row r="609" spans="1:14">
      <c r="A609" s="75" t="s">
        <v>802</v>
      </c>
      <c r="B609" s="75" t="s">
        <v>818</v>
      </c>
      <c r="C609" s="76">
        <v>41531</v>
      </c>
      <c r="D609" s="75" t="s">
        <v>803</v>
      </c>
      <c r="E609" s="77" t="s">
        <v>19</v>
      </c>
      <c r="F609" s="75">
        <v>90</v>
      </c>
      <c r="G609" s="75">
        <v>1</v>
      </c>
      <c r="H609" s="75">
        <v>0</v>
      </c>
      <c r="I609" s="75">
        <v>2</v>
      </c>
      <c r="J609" s="75">
        <v>1</v>
      </c>
      <c r="K609" s="75">
        <v>2</v>
      </c>
      <c r="L609" s="75">
        <v>0</v>
      </c>
      <c r="M609" s="75">
        <v>0</v>
      </c>
      <c r="N609" s="75">
        <v>0</v>
      </c>
    </row>
    <row r="610" spans="1:14">
      <c r="A610" s="75" t="s">
        <v>802</v>
      </c>
      <c r="B610" s="75" t="s">
        <v>830</v>
      </c>
      <c r="C610" s="76">
        <v>41525</v>
      </c>
      <c r="D610" s="75" t="s">
        <v>803</v>
      </c>
      <c r="E610" s="77" t="s">
        <v>154</v>
      </c>
      <c r="F610" s="75">
        <v>90</v>
      </c>
      <c r="G610" s="75">
        <v>1</v>
      </c>
      <c r="H610" s="75">
        <v>0</v>
      </c>
      <c r="I610" s="75">
        <v>3</v>
      </c>
      <c r="J610" s="75">
        <v>1</v>
      </c>
      <c r="K610" s="75">
        <v>0</v>
      </c>
      <c r="L610" s="75">
        <v>1</v>
      </c>
      <c r="M610" s="75">
        <v>0</v>
      </c>
      <c r="N610" s="75">
        <v>0</v>
      </c>
    </row>
    <row r="611" spans="1:14">
      <c r="A611" s="75" t="s">
        <v>802</v>
      </c>
      <c r="B611" s="75" t="s">
        <v>817</v>
      </c>
      <c r="C611" s="76">
        <v>41517</v>
      </c>
      <c r="D611" s="75" t="s">
        <v>803</v>
      </c>
      <c r="E611" s="77" t="s">
        <v>63</v>
      </c>
      <c r="F611" s="75">
        <f>90- 57</f>
        <v>33</v>
      </c>
      <c r="G611" s="75">
        <v>0</v>
      </c>
      <c r="H611" s="75">
        <v>0</v>
      </c>
      <c r="I611" s="75">
        <v>4</v>
      </c>
      <c r="J611" s="75">
        <v>0</v>
      </c>
      <c r="K611" s="75">
        <v>2</v>
      </c>
      <c r="L611" s="75">
        <v>2</v>
      </c>
      <c r="M611" s="75">
        <v>1</v>
      </c>
      <c r="N611" s="75">
        <v>0</v>
      </c>
    </row>
    <row r="612" spans="1:14">
      <c r="A612" s="75" t="s">
        <v>802</v>
      </c>
      <c r="B612" s="75" t="s">
        <v>816</v>
      </c>
      <c r="C612" s="76">
        <v>41511</v>
      </c>
      <c r="D612" s="75" t="s">
        <v>803</v>
      </c>
      <c r="E612" s="77" t="s">
        <v>69</v>
      </c>
      <c r="F612" s="75">
        <v>90</v>
      </c>
      <c r="G612" s="75">
        <v>0</v>
      </c>
      <c r="H612" s="75">
        <v>2</v>
      </c>
      <c r="I612" s="75">
        <v>1</v>
      </c>
      <c r="J612" s="75">
        <v>0</v>
      </c>
      <c r="K612" s="75">
        <v>0</v>
      </c>
      <c r="L612" s="75">
        <v>1</v>
      </c>
      <c r="M612" s="75">
        <v>0</v>
      </c>
      <c r="N612" s="75">
        <v>0</v>
      </c>
    </row>
    <row r="613" spans="1:14">
      <c r="A613" s="75" t="s">
        <v>802</v>
      </c>
      <c r="B613" s="75" t="s">
        <v>832</v>
      </c>
      <c r="C613" s="76">
        <v>41503</v>
      </c>
      <c r="D613" s="75" t="s">
        <v>803</v>
      </c>
      <c r="E613" s="77" t="s">
        <v>33</v>
      </c>
      <c r="F613" s="75">
        <v>90</v>
      </c>
      <c r="G613" s="75">
        <v>0</v>
      </c>
      <c r="H613" s="75">
        <v>0</v>
      </c>
      <c r="I613" s="75">
        <v>3</v>
      </c>
      <c r="J613" s="75">
        <v>0</v>
      </c>
      <c r="K613" s="75">
        <v>0</v>
      </c>
      <c r="L613" s="75">
        <v>0</v>
      </c>
      <c r="M613" s="75">
        <v>0</v>
      </c>
      <c r="N613" s="75">
        <v>0</v>
      </c>
    </row>
    <row r="614" spans="1:14">
      <c r="A614" s="75" t="s">
        <v>802</v>
      </c>
      <c r="B614" s="75" t="s">
        <v>806</v>
      </c>
      <c r="C614" s="76">
        <v>41489</v>
      </c>
      <c r="D614" s="75" t="s">
        <v>803</v>
      </c>
      <c r="E614" s="77" t="s">
        <v>79</v>
      </c>
      <c r="F614" s="75">
        <v>90</v>
      </c>
      <c r="G614" s="75">
        <v>0</v>
      </c>
      <c r="H614" s="75">
        <v>0</v>
      </c>
      <c r="I614" s="75">
        <v>0</v>
      </c>
      <c r="J614" s="75">
        <v>0</v>
      </c>
      <c r="K614" s="75">
        <v>0</v>
      </c>
      <c r="L614" s="75">
        <v>1</v>
      </c>
      <c r="M614" s="75">
        <v>0</v>
      </c>
      <c r="N614" s="75">
        <v>0</v>
      </c>
    </row>
    <row r="615" spans="1:14">
      <c r="A615" s="75" t="s">
        <v>813</v>
      </c>
      <c r="B615" s="75" t="s">
        <v>230</v>
      </c>
      <c r="C615" s="76">
        <v>41486</v>
      </c>
      <c r="D615" s="75" t="s">
        <v>803</v>
      </c>
      <c r="E615" s="77" t="s">
        <v>425</v>
      </c>
      <c r="F615" s="75">
        <v>56</v>
      </c>
      <c r="G615" s="75">
        <v>0</v>
      </c>
      <c r="H615" s="75">
        <v>0</v>
      </c>
      <c r="I615" s="75">
        <v>0</v>
      </c>
      <c r="J615" s="75">
        <v>0</v>
      </c>
      <c r="K615" s="75">
        <v>0</v>
      </c>
      <c r="L615" s="75">
        <v>1</v>
      </c>
      <c r="M615" s="75">
        <v>0</v>
      </c>
      <c r="N615" s="75">
        <v>0</v>
      </c>
    </row>
    <row r="616" spans="1:14">
      <c r="A616" s="75" t="s">
        <v>802</v>
      </c>
      <c r="B616" s="75" t="s">
        <v>809</v>
      </c>
      <c r="C616" s="76">
        <v>41482</v>
      </c>
      <c r="D616" s="75" t="s">
        <v>803</v>
      </c>
      <c r="E616" s="77" t="s">
        <v>289</v>
      </c>
      <c r="F616" s="75">
        <v>90</v>
      </c>
      <c r="G616" s="75">
        <v>0</v>
      </c>
      <c r="H616" s="75">
        <v>1</v>
      </c>
      <c r="I616" s="75">
        <v>3</v>
      </c>
      <c r="J616" s="75">
        <v>0</v>
      </c>
      <c r="K616" s="75">
        <v>0</v>
      </c>
      <c r="L616" s="75">
        <v>2</v>
      </c>
      <c r="M616" s="75">
        <v>0</v>
      </c>
      <c r="N616" s="75">
        <v>0</v>
      </c>
    </row>
    <row r="617" spans="1:14">
      <c r="A617" s="75" t="s">
        <v>802</v>
      </c>
      <c r="B617" s="75" t="s">
        <v>807</v>
      </c>
      <c r="C617" s="76">
        <v>41475</v>
      </c>
      <c r="D617" s="75" t="s">
        <v>803</v>
      </c>
      <c r="E617" s="77" t="s">
        <v>33</v>
      </c>
      <c r="F617" s="75">
        <v>90</v>
      </c>
      <c r="G617" s="75">
        <v>0</v>
      </c>
      <c r="H617" s="75">
        <v>0</v>
      </c>
      <c r="I617" s="75">
        <v>2</v>
      </c>
      <c r="J617" s="75">
        <v>1</v>
      </c>
      <c r="K617" s="75">
        <v>2</v>
      </c>
      <c r="L617" s="75">
        <v>1</v>
      </c>
      <c r="M617" s="75">
        <v>0</v>
      </c>
      <c r="N617" s="75">
        <v>0</v>
      </c>
    </row>
    <row r="618" spans="1:14">
      <c r="A618" s="75" t="s">
        <v>802</v>
      </c>
      <c r="B618" s="75" t="s">
        <v>834</v>
      </c>
      <c r="C618" s="76">
        <v>41468</v>
      </c>
      <c r="D618" s="75" t="s">
        <v>803</v>
      </c>
      <c r="E618" s="77" t="s">
        <v>51</v>
      </c>
      <c r="F618" s="75">
        <v>90</v>
      </c>
      <c r="G618" s="75">
        <v>1</v>
      </c>
      <c r="H618" s="75">
        <v>2</v>
      </c>
      <c r="I618" s="75">
        <v>3</v>
      </c>
      <c r="J618" s="75">
        <v>2</v>
      </c>
      <c r="K618" s="75">
        <v>0</v>
      </c>
      <c r="L618" s="75">
        <v>3</v>
      </c>
      <c r="M618" s="75">
        <v>0</v>
      </c>
      <c r="N618" s="75">
        <v>0</v>
      </c>
    </row>
    <row r="619" spans="1:14">
      <c r="A619" s="75" t="s">
        <v>802</v>
      </c>
      <c r="B619" s="75" t="s">
        <v>815</v>
      </c>
      <c r="C619" s="76">
        <v>41459</v>
      </c>
      <c r="D619" s="75" t="s">
        <v>803</v>
      </c>
      <c r="E619" s="77" t="s">
        <v>158</v>
      </c>
      <c r="F619" s="75">
        <v>90</v>
      </c>
      <c r="G619" s="75">
        <v>0</v>
      </c>
      <c r="H619" s="75">
        <v>0</v>
      </c>
      <c r="I619" s="75">
        <v>4</v>
      </c>
      <c r="J619" s="75">
        <v>1</v>
      </c>
      <c r="K619" s="75">
        <v>0</v>
      </c>
      <c r="L619" s="75">
        <v>1</v>
      </c>
      <c r="M619" s="75">
        <v>0</v>
      </c>
      <c r="N619" s="75">
        <v>0</v>
      </c>
    </row>
    <row r="620" spans="1:14">
      <c r="A620" s="75" t="s">
        <v>802</v>
      </c>
      <c r="B620" s="75" t="s">
        <v>828</v>
      </c>
      <c r="C620" s="76">
        <v>41455</v>
      </c>
      <c r="D620" s="75" t="s">
        <v>803</v>
      </c>
      <c r="E620" s="77" t="s">
        <v>19</v>
      </c>
      <c r="F620" s="75">
        <v>90</v>
      </c>
      <c r="G620" s="75">
        <v>0</v>
      </c>
      <c r="H620" s="75">
        <v>1</v>
      </c>
      <c r="I620" s="75">
        <v>5</v>
      </c>
      <c r="J620" s="75">
        <v>1</v>
      </c>
      <c r="K620" s="75">
        <v>0</v>
      </c>
      <c r="L620" s="75">
        <v>1</v>
      </c>
      <c r="M620" s="75">
        <v>0</v>
      </c>
      <c r="N620" s="75">
        <v>0</v>
      </c>
    </row>
    <row r="621" spans="1:14">
      <c r="A621" s="75" t="s">
        <v>802</v>
      </c>
      <c r="B621" s="75" t="s">
        <v>737</v>
      </c>
      <c r="C621" s="76">
        <v>41448</v>
      </c>
      <c r="D621" s="75" t="s">
        <v>803</v>
      </c>
      <c r="E621" s="77" t="s">
        <v>29</v>
      </c>
      <c r="F621" s="75">
        <v>90</v>
      </c>
      <c r="G621" s="75">
        <v>0</v>
      </c>
      <c r="H621" s="75">
        <v>0</v>
      </c>
      <c r="I621" s="75">
        <v>0</v>
      </c>
      <c r="J621" s="75">
        <v>0</v>
      </c>
      <c r="K621" s="75">
        <v>0</v>
      </c>
      <c r="L621" s="75">
        <v>4</v>
      </c>
      <c r="M621" s="75">
        <v>0</v>
      </c>
      <c r="N621" s="75">
        <v>0</v>
      </c>
    </row>
    <row r="622" spans="1:14">
      <c r="A622" s="75" t="s">
        <v>802</v>
      </c>
      <c r="B622" s="75" t="s">
        <v>810</v>
      </c>
      <c r="C622" s="76">
        <v>41426</v>
      </c>
      <c r="D622" s="75" t="s">
        <v>803</v>
      </c>
      <c r="E622" s="77" t="s">
        <v>40</v>
      </c>
      <c r="F622" s="75">
        <v>90</v>
      </c>
      <c r="G622" s="75">
        <v>0</v>
      </c>
      <c r="H622" s="75">
        <v>0</v>
      </c>
      <c r="I622" s="75">
        <v>4</v>
      </c>
      <c r="J622" s="75">
        <v>1</v>
      </c>
      <c r="K622" s="75">
        <v>0</v>
      </c>
      <c r="L622" s="75">
        <v>2</v>
      </c>
      <c r="M622" s="75">
        <v>0</v>
      </c>
      <c r="N622" s="75">
        <v>0</v>
      </c>
    </row>
    <row r="623" spans="1:14">
      <c r="A623" s="75" t="s">
        <v>802</v>
      </c>
      <c r="B623" s="75" t="s">
        <v>822</v>
      </c>
      <c r="C623" s="76">
        <v>41420</v>
      </c>
      <c r="D623" s="75" t="s">
        <v>803</v>
      </c>
      <c r="E623" s="77" t="s">
        <v>53</v>
      </c>
      <c r="F623" s="75">
        <v>90</v>
      </c>
      <c r="G623" s="75">
        <v>1</v>
      </c>
      <c r="H623" s="75">
        <v>0</v>
      </c>
      <c r="I623" s="75">
        <v>3</v>
      </c>
      <c r="J623" s="75">
        <v>1</v>
      </c>
      <c r="K623" s="75">
        <v>1</v>
      </c>
      <c r="L623" s="75">
        <v>0</v>
      </c>
      <c r="M623" s="75">
        <v>0</v>
      </c>
      <c r="N623" s="75">
        <v>0</v>
      </c>
    </row>
    <row r="624" spans="1:14">
      <c r="A624" s="75" t="s">
        <v>802</v>
      </c>
      <c r="B624" s="75" t="s">
        <v>804</v>
      </c>
      <c r="C624" s="76">
        <v>41413</v>
      </c>
      <c r="D624" s="75" t="s">
        <v>803</v>
      </c>
      <c r="E624" s="77" t="s">
        <v>31</v>
      </c>
      <c r="F624" s="75">
        <v>90</v>
      </c>
      <c r="G624" s="75">
        <v>0</v>
      </c>
      <c r="H624" s="75">
        <v>0</v>
      </c>
      <c r="I624" s="75">
        <v>0</v>
      </c>
      <c r="J624" s="75">
        <v>0</v>
      </c>
      <c r="K624" s="75">
        <v>1</v>
      </c>
      <c r="L624" s="75">
        <v>2</v>
      </c>
      <c r="M624" s="75">
        <v>1</v>
      </c>
      <c r="N624" s="75">
        <v>0</v>
      </c>
    </row>
    <row r="625" spans="1:14">
      <c r="A625" s="75" t="s">
        <v>802</v>
      </c>
      <c r="B625" s="75" t="s">
        <v>834</v>
      </c>
      <c r="C625" s="76">
        <v>41402</v>
      </c>
      <c r="D625" s="75" t="s">
        <v>803</v>
      </c>
      <c r="E625" s="77" t="s">
        <v>63</v>
      </c>
      <c r="F625" s="75">
        <v>90</v>
      </c>
      <c r="G625" s="75">
        <v>2</v>
      </c>
      <c r="H625" s="75">
        <v>0</v>
      </c>
      <c r="I625" s="75">
        <v>4</v>
      </c>
      <c r="J625" s="75">
        <v>2</v>
      </c>
      <c r="K625" s="75">
        <v>0</v>
      </c>
      <c r="L625" s="75">
        <v>1</v>
      </c>
      <c r="M625" s="75">
        <v>0</v>
      </c>
      <c r="N625" s="75">
        <v>0</v>
      </c>
    </row>
    <row r="626" spans="1:14">
      <c r="A626" s="75" t="s">
        <v>802</v>
      </c>
      <c r="B626" s="75" t="s">
        <v>833</v>
      </c>
      <c r="C626" s="76">
        <v>41398</v>
      </c>
      <c r="D626" s="75" t="s">
        <v>803</v>
      </c>
      <c r="E626" s="77" t="s">
        <v>24</v>
      </c>
      <c r="F626" s="75">
        <v>90</v>
      </c>
      <c r="G626" s="75">
        <v>0</v>
      </c>
      <c r="H626" s="75">
        <v>0</v>
      </c>
      <c r="I626" s="75">
        <v>0</v>
      </c>
      <c r="J626" s="75">
        <v>0</v>
      </c>
      <c r="K626" s="75">
        <v>2</v>
      </c>
      <c r="L626" s="75">
        <v>1</v>
      </c>
      <c r="M626" s="75">
        <v>0</v>
      </c>
      <c r="N626" s="75">
        <v>0</v>
      </c>
    </row>
    <row r="627" spans="1:14">
      <c r="A627" s="75" t="s">
        <v>802</v>
      </c>
      <c r="B627" s="75" t="s">
        <v>807</v>
      </c>
      <c r="C627" s="76">
        <v>41391</v>
      </c>
      <c r="D627" s="75" t="s">
        <v>803</v>
      </c>
      <c r="E627" s="77" t="s">
        <v>38</v>
      </c>
      <c r="F627" s="75">
        <v>90</v>
      </c>
      <c r="G627" s="75">
        <v>0</v>
      </c>
      <c r="H627" s="75">
        <v>1</v>
      </c>
      <c r="I627" s="75">
        <v>2</v>
      </c>
      <c r="J627" s="75">
        <v>0</v>
      </c>
      <c r="K627" s="75">
        <v>1</v>
      </c>
      <c r="L627" s="75">
        <v>1</v>
      </c>
      <c r="M627" s="75">
        <v>0</v>
      </c>
      <c r="N627" s="75">
        <v>0</v>
      </c>
    </row>
    <row r="628" spans="1:14">
      <c r="A628" s="75" t="s">
        <v>802</v>
      </c>
      <c r="B628" s="75" t="s">
        <v>821</v>
      </c>
      <c r="C628" s="76">
        <v>41384</v>
      </c>
      <c r="D628" s="75" t="s">
        <v>803</v>
      </c>
      <c r="E628" s="77" t="s">
        <v>103</v>
      </c>
      <c r="F628" s="75">
        <v>90</v>
      </c>
      <c r="G628" s="75">
        <v>1</v>
      </c>
      <c r="H628" s="75">
        <v>0</v>
      </c>
      <c r="I628" s="75">
        <v>4</v>
      </c>
      <c r="J628" s="75">
        <v>3</v>
      </c>
      <c r="K628" s="75">
        <v>0</v>
      </c>
      <c r="L628" s="75">
        <v>0</v>
      </c>
      <c r="M628" s="75">
        <v>0</v>
      </c>
      <c r="N628" s="75">
        <v>0</v>
      </c>
    </row>
    <row r="629" spans="1:14">
      <c r="A629" s="75" t="s">
        <v>802</v>
      </c>
      <c r="B629" s="75" t="s">
        <v>825</v>
      </c>
      <c r="C629" s="76">
        <v>41381</v>
      </c>
      <c r="D629" s="75" t="s">
        <v>803</v>
      </c>
      <c r="E629" s="77" t="s">
        <v>64</v>
      </c>
      <c r="F629" s="75">
        <v>90</v>
      </c>
      <c r="G629" s="75">
        <v>0</v>
      </c>
      <c r="H629" s="75">
        <v>0</v>
      </c>
      <c r="I629" s="75">
        <v>5</v>
      </c>
      <c r="J629" s="75">
        <v>1</v>
      </c>
      <c r="K629" s="75">
        <v>2</v>
      </c>
      <c r="L629" s="75">
        <v>1</v>
      </c>
      <c r="M629" s="75">
        <v>0</v>
      </c>
      <c r="N629" s="75">
        <v>0</v>
      </c>
    </row>
    <row r="630" spans="1:14">
      <c r="A630" s="75" t="s">
        <v>802</v>
      </c>
      <c r="B630" s="75" t="s">
        <v>826</v>
      </c>
      <c r="C630" s="76">
        <v>41377</v>
      </c>
      <c r="D630" s="75" t="s">
        <v>803</v>
      </c>
      <c r="E630" s="77" t="s">
        <v>82</v>
      </c>
      <c r="F630" s="75">
        <v>90</v>
      </c>
      <c r="G630" s="75">
        <v>1</v>
      </c>
      <c r="H630" s="75">
        <v>0</v>
      </c>
      <c r="I630" s="75">
        <v>5</v>
      </c>
      <c r="J630" s="75">
        <v>1</v>
      </c>
      <c r="K630" s="75">
        <v>0</v>
      </c>
      <c r="L630" s="75">
        <v>0</v>
      </c>
      <c r="M630" s="75">
        <v>0</v>
      </c>
      <c r="N630" s="75">
        <v>0</v>
      </c>
    </row>
    <row r="631" spans="1:14">
      <c r="A631" s="75" t="s">
        <v>802</v>
      </c>
      <c r="B631" s="75" t="s">
        <v>819</v>
      </c>
      <c r="C631" s="76">
        <v>41371</v>
      </c>
      <c r="D631" s="75" t="s">
        <v>803</v>
      </c>
      <c r="E631" s="77" t="s">
        <v>74</v>
      </c>
      <c r="F631" s="75">
        <f>90- 60</f>
        <v>30</v>
      </c>
      <c r="G631" s="75">
        <v>0</v>
      </c>
      <c r="H631" s="75">
        <v>0</v>
      </c>
      <c r="I631" s="75">
        <v>1</v>
      </c>
      <c r="J631" s="75">
        <v>0</v>
      </c>
      <c r="K631" s="75">
        <v>0</v>
      </c>
      <c r="L631" s="75">
        <v>1</v>
      </c>
      <c r="M631" s="75">
        <v>0</v>
      </c>
      <c r="N631" s="75">
        <v>0</v>
      </c>
    </row>
    <row r="632" spans="1:14">
      <c r="A632" s="75" t="s">
        <v>802</v>
      </c>
      <c r="B632" s="75" t="s">
        <v>832</v>
      </c>
      <c r="C632" s="76">
        <v>41363</v>
      </c>
      <c r="D632" s="75" t="s">
        <v>803</v>
      </c>
      <c r="E632" s="77" t="s">
        <v>63</v>
      </c>
      <c r="F632" s="75">
        <f>90- 58</f>
        <v>32</v>
      </c>
      <c r="G632" s="75">
        <v>1</v>
      </c>
      <c r="H632" s="75">
        <v>0</v>
      </c>
      <c r="I632" s="75">
        <v>3</v>
      </c>
      <c r="J632" s="75">
        <v>1</v>
      </c>
      <c r="K632" s="75">
        <v>0</v>
      </c>
      <c r="L632" s="75">
        <v>0</v>
      </c>
      <c r="M632" s="75">
        <v>0</v>
      </c>
      <c r="N632" s="75">
        <v>0</v>
      </c>
    </row>
    <row r="633" spans="1:14">
      <c r="A633" s="75" t="s">
        <v>802</v>
      </c>
      <c r="B633" s="75" t="s">
        <v>817</v>
      </c>
      <c r="C633" s="76">
        <v>41349</v>
      </c>
      <c r="D633" s="75" t="s">
        <v>803</v>
      </c>
      <c r="E633" s="77" t="s">
        <v>33</v>
      </c>
      <c r="F633" s="75">
        <v>90</v>
      </c>
      <c r="G633" s="75">
        <v>0</v>
      </c>
      <c r="H633" s="75">
        <v>0</v>
      </c>
      <c r="I633" s="75">
        <v>10</v>
      </c>
      <c r="J633" s="75">
        <v>5</v>
      </c>
      <c r="K633" s="75">
        <v>3</v>
      </c>
      <c r="L633" s="75">
        <v>1</v>
      </c>
      <c r="M633" s="75">
        <v>0</v>
      </c>
      <c r="N633" s="75">
        <v>0</v>
      </c>
    </row>
    <row r="634" spans="1:14">
      <c r="A634" s="75" t="s">
        <v>802</v>
      </c>
      <c r="B634" s="75" t="s">
        <v>835</v>
      </c>
      <c r="C634" s="76">
        <v>41343</v>
      </c>
      <c r="D634" s="75" t="s">
        <v>803</v>
      </c>
      <c r="E634" s="77" t="s">
        <v>85</v>
      </c>
      <c r="F634" s="75">
        <v>90</v>
      </c>
      <c r="G634" s="75">
        <v>0</v>
      </c>
      <c r="H634" s="75">
        <v>0</v>
      </c>
      <c r="I634" s="75">
        <v>4</v>
      </c>
      <c r="J634" s="75">
        <v>1</v>
      </c>
      <c r="K634" s="75">
        <v>0</v>
      </c>
      <c r="L634" s="75">
        <v>1</v>
      </c>
      <c r="M634" s="75">
        <v>0</v>
      </c>
      <c r="N634" s="75">
        <v>0</v>
      </c>
    </row>
    <row r="635" spans="1:14">
      <c r="A635" s="75" t="s">
        <v>802</v>
      </c>
      <c r="B635" s="75" t="s">
        <v>820</v>
      </c>
      <c r="C635" s="76">
        <v>41336</v>
      </c>
      <c r="D635" s="75" t="s">
        <v>803</v>
      </c>
      <c r="E635" s="77" t="s">
        <v>131</v>
      </c>
      <c r="F635" s="75">
        <v>90</v>
      </c>
      <c r="G635" s="75">
        <v>0</v>
      </c>
      <c r="H635" s="75">
        <v>0</v>
      </c>
      <c r="I635" s="75">
        <v>4</v>
      </c>
      <c r="J635" s="75">
        <v>1</v>
      </c>
      <c r="K635" s="75">
        <v>1</v>
      </c>
      <c r="L635" s="75">
        <v>0</v>
      </c>
      <c r="M635" s="75">
        <v>0</v>
      </c>
      <c r="N635" s="75">
        <v>0</v>
      </c>
    </row>
    <row r="636" spans="1:14">
      <c r="A636" s="75" t="s">
        <v>802</v>
      </c>
      <c r="B636" s="75" t="s">
        <v>836</v>
      </c>
      <c r="C636" s="76">
        <v>41972</v>
      </c>
      <c r="D636" s="75" t="s">
        <v>803</v>
      </c>
      <c r="E636" s="77" t="s">
        <v>578</v>
      </c>
      <c r="F636" s="75">
        <v>90</v>
      </c>
      <c r="G636" s="75">
        <v>0</v>
      </c>
      <c r="H636" s="75">
        <v>1</v>
      </c>
      <c r="I636" s="75">
        <v>1</v>
      </c>
      <c r="J636" s="75">
        <v>0</v>
      </c>
      <c r="K636" s="75">
        <v>0</v>
      </c>
      <c r="L636" s="75">
        <v>0</v>
      </c>
      <c r="M636" s="75">
        <v>0</v>
      </c>
      <c r="N636" s="75">
        <v>0</v>
      </c>
    </row>
    <row r="637" spans="1:14">
      <c r="A637" s="75" t="s">
        <v>802</v>
      </c>
      <c r="B637" s="75" t="s">
        <v>821</v>
      </c>
      <c r="C637" s="76">
        <v>41966</v>
      </c>
      <c r="D637" s="75" t="s">
        <v>803</v>
      </c>
      <c r="E637" s="77" t="s">
        <v>40</v>
      </c>
      <c r="F637" s="75">
        <v>90</v>
      </c>
      <c r="G637" s="75">
        <v>0</v>
      </c>
      <c r="H637" s="75">
        <v>0</v>
      </c>
      <c r="I637" s="75">
        <v>2</v>
      </c>
      <c r="J637" s="75">
        <v>1</v>
      </c>
      <c r="K637" s="75">
        <v>2</v>
      </c>
      <c r="L637" s="75">
        <v>0</v>
      </c>
      <c r="M637" s="75">
        <v>1</v>
      </c>
      <c r="N637" s="75">
        <v>0</v>
      </c>
    </row>
    <row r="638" spans="1:14">
      <c r="A638" s="75" t="s">
        <v>802</v>
      </c>
      <c r="B638" s="75" t="s">
        <v>826</v>
      </c>
      <c r="C638" s="76">
        <v>41951</v>
      </c>
      <c r="D638" s="75" t="s">
        <v>803</v>
      </c>
      <c r="E638" s="77" t="s">
        <v>63</v>
      </c>
      <c r="F638" s="75">
        <v>90</v>
      </c>
      <c r="G638" s="75">
        <v>0</v>
      </c>
      <c r="H638" s="75">
        <v>1</v>
      </c>
      <c r="I638" s="75">
        <v>0</v>
      </c>
      <c r="J638" s="75">
        <v>0</v>
      </c>
      <c r="K638" s="75">
        <v>0</v>
      </c>
      <c r="L638" s="75">
        <v>0</v>
      </c>
      <c r="M638" s="75">
        <v>0</v>
      </c>
      <c r="N638" s="75">
        <v>0</v>
      </c>
    </row>
    <row r="639" spans="1:14">
      <c r="A639" s="75" t="s">
        <v>802</v>
      </c>
      <c r="B639" s="75" t="s">
        <v>817</v>
      </c>
      <c r="C639" s="76">
        <v>41945</v>
      </c>
      <c r="D639" s="75" t="s">
        <v>803</v>
      </c>
      <c r="E639" s="77" t="s">
        <v>19</v>
      </c>
      <c r="F639" s="75">
        <v>80</v>
      </c>
      <c r="G639" s="75">
        <v>0</v>
      </c>
      <c r="H639" s="75">
        <v>2</v>
      </c>
      <c r="I639" s="75">
        <v>2</v>
      </c>
      <c r="J639" s="75">
        <v>0</v>
      </c>
      <c r="K639" s="75">
        <v>1</v>
      </c>
      <c r="L639" s="75">
        <v>0</v>
      </c>
      <c r="M639" s="75">
        <v>0</v>
      </c>
      <c r="N639" s="75">
        <v>0</v>
      </c>
    </row>
    <row r="640" spans="1:14">
      <c r="A640" s="75" t="s">
        <v>802</v>
      </c>
      <c r="B640" s="75" t="s">
        <v>825</v>
      </c>
      <c r="C640" s="76">
        <v>41942</v>
      </c>
      <c r="D640" s="75" t="s">
        <v>803</v>
      </c>
      <c r="E640" s="77" t="s">
        <v>63</v>
      </c>
      <c r="F640" s="75">
        <v>90</v>
      </c>
      <c r="G640" s="75">
        <v>0</v>
      </c>
      <c r="H640" s="75">
        <v>1</v>
      </c>
      <c r="I640" s="75">
        <v>3</v>
      </c>
      <c r="J640" s="75">
        <v>1</v>
      </c>
      <c r="K640" s="75">
        <v>0</v>
      </c>
      <c r="L640" s="75">
        <v>3</v>
      </c>
      <c r="M640" s="75">
        <v>0</v>
      </c>
      <c r="N640" s="75">
        <v>0</v>
      </c>
    </row>
    <row r="641" spans="1:14">
      <c r="A641" s="75" t="s">
        <v>802</v>
      </c>
      <c r="B641" s="75" t="s">
        <v>822</v>
      </c>
      <c r="C641" s="76">
        <v>41931</v>
      </c>
      <c r="D641" s="75" t="s">
        <v>803</v>
      </c>
      <c r="E641" s="77" t="s">
        <v>425</v>
      </c>
      <c r="F641" s="75">
        <v>90</v>
      </c>
      <c r="G641" s="75">
        <v>0</v>
      </c>
      <c r="H641" s="75">
        <v>0</v>
      </c>
      <c r="I641" s="75">
        <v>2</v>
      </c>
      <c r="J641" s="75">
        <v>1</v>
      </c>
      <c r="K641" s="75">
        <v>1</v>
      </c>
      <c r="L641" s="75">
        <v>1</v>
      </c>
      <c r="M641" s="75">
        <v>0</v>
      </c>
      <c r="N641" s="75">
        <v>0</v>
      </c>
    </row>
    <row r="642" spans="1:14">
      <c r="A642" s="75" t="s">
        <v>802</v>
      </c>
      <c r="B642" s="75" t="s">
        <v>818</v>
      </c>
      <c r="C642" s="76">
        <v>41923</v>
      </c>
      <c r="D642" s="75" t="s">
        <v>803</v>
      </c>
      <c r="E642" s="77" t="s">
        <v>26</v>
      </c>
      <c r="F642" s="75">
        <v>90</v>
      </c>
      <c r="G642" s="75">
        <v>0</v>
      </c>
      <c r="H642" s="75">
        <v>0</v>
      </c>
      <c r="I642" s="75">
        <v>2</v>
      </c>
      <c r="J642" s="75">
        <v>0</v>
      </c>
      <c r="K642" s="75">
        <v>2</v>
      </c>
      <c r="L642" s="75">
        <v>1</v>
      </c>
      <c r="M642" s="75">
        <v>0</v>
      </c>
      <c r="N642" s="75">
        <v>0</v>
      </c>
    </row>
    <row r="643" spans="1:14">
      <c r="A643" s="75" t="s">
        <v>802</v>
      </c>
      <c r="B643" s="75" t="s">
        <v>828</v>
      </c>
      <c r="C643" s="76">
        <v>41916</v>
      </c>
      <c r="D643" s="75" t="s">
        <v>803</v>
      </c>
      <c r="E643" s="77" t="s">
        <v>31</v>
      </c>
      <c r="F643" s="75">
        <v>89</v>
      </c>
      <c r="G643" s="75">
        <v>1</v>
      </c>
      <c r="H643" s="75">
        <v>0</v>
      </c>
      <c r="I643" s="75">
        <v>3</v>
      </c>
      <c r="J643" s="75">
        <v>1</v>
      </c>
      <c r="K643" s="75">
        <v>1</v>
      </c>
      <c r="L643" s="75">
        <v>1</v>
      </c>
      <c r="M643" s="75">
        <v>0</v>
      </c>
      <c r="N643" s="75">
        <v>0</v>
      </c>
    </row>
    <row r="644" spans="1:14">
      <c r="A644" s="75" t="s">
        <v>802</v>
      </c>
      <c r="B644" s="75" t="s">
        <v>738</v>
      </c>
      <c r="C644" s="76">
        <v>41910</v>
      </c>
      <c r="D644" s="75" t="s">
        <v>803</v>
      </c>
      <c r="E644" s="77" t="s">
        <v>194</v>
      </c>
      <c r="F644" s="75">
        <v>90</v>
      </c>
      <c r="G644" s="75">
        <v>0</v>
      </c>
      <c r="H644" s="75">
        <v>0</v>
      </c>
      <c r="I644" s="75">
        <v>0</v>
      </c>
      <c r="J644" s="75">
        <v>0</v>
      </c>
      <c r="K644" s="75">
        <v>0</v>
      </c>
      <c r="L644" s="75">
        <v>2</v>
      </c>
      <c r="M644" s="75">
        <v>0</v>
      </c>
      <c r="N644" s="75">
        <v>0</v>
      </c>
    </row>
    <row r="645" spans="1:14">
      <c r="A645" s="75" t="s">
        <v>802</v>
      </c>
      <c r="B645" s="75" t="s">
        <v>829</v>
      </c>
      <c r="C645" s="76">
        <v>41902</v>
      </c>
      <c r="D645" s="75" t="s">
        <v>803</v>
      </c>
      <c r="E645" s="77" t="s">
        <v>103</v>
      </c>
      <c r="F645" s="75">
        <v>90</v>
      </c>
      <c r="G645" s="75">
        <v>0</v>
      </c>
      <c r="H645" s="75">
        <v>0</v>
      </c>
      <c r="I645" s="75">
        <v>3</v>
      </c>
      <c r="J645" s="75">
        <v>0</v>
      </c>
      <c r="K645" s="75">
        <v>1</v>
      </c>
      <c r="L645" s="75">
        <v>0</v>
      </c>
      <c r="M645" s="75">
        <v>0</v>
      </c>
      <c r="N645" s="75">
        <v>0</v>
      </c>
    </row>
    <row r="646" spans="1:14">
      <c r="A646" s="75" t="s">
        <v>802</v>
      </c>
      <c r="B646" s="75" t="s">
        <v>737</v>
      </c>
      <c r="C646" s="76">
        <v>41895</v>
      </c>
      <c r="D646" s="75" t="s">
        <v>803</v>
      </c>
      <c r="E646" s="77" t="s">
        <v>53</v>
      </c>
      <c r="F646" s="75">
        <v>54</v>
      </c>
      <c r="G646" s="75">
        <v>1</v>
      </c>
      <c r="H646" s="75">
        <v>0</v>
      </c>
      <c r="I646" s="75">
        <v>1</v>
      </c>
      <c r="J646" s="75">
        <v>1</v>
      </c>
      <c r="K646" s="75">
        <v>0</v>
      </c>
      <c r="L646" s="75">
        <v>0</v>
      </c>
      <c r="M646" s="75">
        <v>0</v>
      </c>
      <c r="N646" s="75">
        <v>0</v>
      </c>
    </row>
    <row r="647" spans="1:14">
      <c r="A647" s="75" t="s">
        <v>802</v>
      </c>
      <c r="B647" s="75" t="s">
        <v>817</v>
      </c>
      <c r="C647" s="76">
        <v>41892</v>
      </c>
      <c r="D647" s="75" t="s">
        <v>803</v>
      </c>
      <c r="E647" s="77" t="s">
        <v>31</v>
      </c>
      <c r="F647" s="75">
        <v>90</v>
      </c>
      <c r="G647" s="75">
        <v>0</v>
      </c>
      <c r="H647" s="75">
        <v>1</v>
      </c>
      <c r="I647" s="75">
        <v>7</v>
      </c>
      <c r="J647" s="75">
        <v>2</v>
      </c>
      <c r="K647" s="75">
        <v>0</v>
      </c>
      <c r="L647" s="75">
        <v>0</v>
      </c>
      <c r="M647" s="75">
        <v>0</v>
      </c>
      <c r="N647" s="75">
        <v>0</v>
      </c>
    </row>
    <row r="648" spans="1:14">
      <c r="A648" s="75" t="s">
        <v>802</v>
      </c>
      <c r="B648" s="75" t="s">
        <v>825</v>
      </c>
      <c r="C648" s="76">
        <v>41888</v>
      </c>
      <c r="D648" s="75" t="s">
        <v>803</v>
      </c>
      <c r="E648" s="77" t="s">
        <v>63</v>
      </c>
      <c r="F648" s="75">
        <v>89</v>
      </c>
      <c r="G648" s="75">
        <v>1</v>
      </c>
      <c r="H648" s="75">
        <v>0</v>
      </c>
      <c r="I648" s="75">
        <v>2</v>
      </c>
      <c r="J648" s="75">
        <v>1</v>
      </c>
      <c r="K648" s="75">
        <v>1</v>
      </c>
      <c r="L648" s="75">
        <v>0</v>
      </c>
      <c r="M648" s="75">
        <v>0</v>
      </c>
      <c r="N648" s="75">
        <v>0</v>
      </c>
    </row>
    <row r="649" spans="1:14">
      <c r="A649" s="75" t="s">
        <v>802</v>
      </c>
      <c r="B649" s="75" t="s">
        <v>826</v>
      </c>
      <c r="C649" s="76">
        <v>41882</v>
      </c>
      <c r="D649" s="75" t="s">
        <v>803</v>
      </c>
      <c r="E649" s="77" t="s">
        <v>158</v>
      </c>
      <c r="F649" s="75">
        <v>90</v>
      </c>
      <c r="G649" s="75">
        <v>0</v>
      </c>
      <c r="H649" s="75">
        <v>0</v>
      </c>
      <c r="I649" s="75">
        <v>2</v>
      </c>
      <c r="J649" s="75">
        <v>0</v>
      </c>
      <c r="K649" s="75">
        <v>3</v>
      </c>
      <c r="L649" s="75">
        <v>1</v>
      </c>
      <c r="M649" s="75">
        <v>0</v>
      </c>
      <c r="N649" s="75">
        <v>0</v>
      </c>
    </row>
    <row r="650" spans="1:14">
      <c r="A650" s="75" t="s">
        <v>802</v>
      </c>
      <c r="B650" s="75" t="s">
        <v>834</v>
      </c>
      <c r="C650" s="76">
        <v>41874</v>
      </c>
      <c r="D650" s="75" t="s">
        <v>803</v>
      </c>
      <c r="E650" s="77" t="s">
        <v>68</v>
      </c>
      <c r="F650" s="75">
        <v>82</v>
      </c>
      <c r="G650" s="75">
        <v>2</v>
      </c>
      <c r="H650" s="75">
        <v>1</v>
      </c>
      <c r="I650" s="75">
        <v>5</v>
      </c>
      <c r="J650" s="75">
        <v>3</v>
      </c>
      <c r="K650" s="75">
        <v>0</v>
      </c>
      <c r="L650" s="75">
        <v>1</v>
      </c>
      <c r="M650" s="75">
        <v>0</v>
      </c>
      <c r="N650" s="75">
        <v>0</v>
      </c>
    </row>
    <row r="651" spans="1:14">
      <c r="A651" s="75" t="s">
        <v>802</v>
      </c>
      <c r="B651" s="75" t="s">
        <v>819</v>
      </c>
      <c r="C651" s="76">
        <v>41861</v>
      </c>
      <c r="D651" s="75" t="s">
        <v>803</v>
      </c>
      <c r="E651" s="77" t="s">
        <v>17</v>
      </c>
      <c r="F651" s="75">
        <v>90</v>
      </c>
      <c r="G651" s="75">
        <v>0</v>
      </c>
      <c r="H651" s="75">
        <v>0</v>
      </c>
      <c r="I651" s="75">
        <v>2</v>
      </c>
      <c r="J651" s="75">
        <v>0</v>
      </c>
      <c r="K651" s="75">
        <v>1</v>
      </c>
      <c r="L651" s="75">
        <v>0</v>
      </c>
      <c r="M651" s="75">
        <v>0</v>
      </c>
      <c r="N651" s="75">
        <v>0</v>
      </c>
    </row>
    <row r="652" spans="1:14">
      <c r="A652" s="75" t="s">
        <v>813</v>
      </c>
      <c r="B652" s="75" t="s">
        <v>509</v>
      </c>
      <c r="C652" s="76">
        <v>41857</v>
      </c>
      <c r="D652" s="75" t="s">
        <v>803</v>
      </c>
      <c r="E652" s="77" t="s">
        <v>63</v>
      </c>
      <c r="F652" s="75">
        <v>90</v>
      </c>
      <c r="G652" s="75">
        <v>0</v>
      </c>
      <c r="H652" s="75">
        <v>0</v>
      </c>
      <c r="I652" s="75">
        <v>2</v>
      </c>
      <c r="J652" s="75">
        <v>0</v>
      </c>
      <c r="K652" s="75">
        <v>1</v>
      </c>
      <c r="L652" s="75">
        <v>1</v>
      </c>
      <c r="M652" s="75">
        <v>0</v>
      </c>
      <c r="N652" s="75">
        <v>0</v>
      </c>
    </row>
    <row r="653" spans="1:14">
      <c r="A653" s="75" t="s">
        <v>802</v>
      </c>
      <c r="B653" s="75" t="s">
        <v>821</v>
      </c>
      <c r="C653" s="76">
        <v>41853</v>
      </c>
      <c r="D653" s="75" t="s">
        <v>803</v>
      </c>
      <c r="E653" s="77" t="s">
        <v>63</v>
      </c>
      <c r="F653" s="75">
        <v>90</v>
      </c>
      <c r="G653" s="75">
        <v>0</v>
      </c>
      <c r="H653" s="75">
        <v>0</v>
      </c>
      <c r="I653" s="75">
        <v>2</v>
      </c>
      <c r="J653" s="75">
        <v>0</v>
      </c>
      <c r="K653" s="75">
        <v>1</v>
      </c>
      <c r="L653" s="75">
        <v>0</v>
      </c>
      <c r="M653" s="75">
        <v>0</v>
      </c>
      <c r="N653" s="75">
        <v>0</v>
      </c>
    </row>
    <row r="654" spans="1:14">
      <c r="A654" s="75" t="s">
        <v>802</v>
      </c>
      <c r="B654" s="75" t="s">
        <v>812</v>
      </c>
      <c r="C654" s="76">
        <v>41850</v>
      </c>
      <c r="D654" s="75" t="s">
        <v>803</v>
      </c>
      <c r="E654" s="77" t="s">
        <v>22</v>
      </c>
      <c r="F654" s="75">
        <v>89</v>
      </c>
      <c r="G654" s="75">
        <v>1</v>
      </c>
      <c r="H654" s="75">
        <v>0</v>
      </c>
      <c r="I654" s="75">
        <v>3</v>
      </c>
      <c r="J654" s="75">
        <v>1</v>
      </c>
      <c r="K654" s="75">
        <v>0</v>
      </c>
      <c r="L654" s="75">
        <v>1</v>
      </c>
      <c r="M654" s="75">
        <v>0</v>
      </c>
      <c r="N654" s="75">
        <v>0</v>
      </c>
    </row>
    <row r="655" spans="1:14">
      <c r="A655" s="75" t="s">
        <v>802</v>
      </c>
      <c r="B655" s="75" t="s">
        <v>827</v>
      </c>
      <c r="C655" s="76">
        <v>41839</v>
      </c>
      <c r="D655" s="75" t="s">
        <v>803</v>
      </c>
      <c r="E655" s="77" t="s">
        <v>22</v>
      </c>
      <c r="F655" s="75">
        <v>90</v>
      </c>
      <c r="G655" s="75">
        <v>0</v>
      </c>
      <c r="H655" s="75">
        <v>0</v>
      </c>
      <c r="I655" s="75">
        <v>0</v>
      </c>
      <c r="J655" s="75">
        <v>0</v>
      </c>
      <c r="K655" s="75">
        <v>2</v>
      </c>
      <c r="L655" s="75">
        <v>0</v>
      </c>
      <c r="M655" s="75">
        <v>0</v>
      </c>
      <c r="N655" s="75">
        <v>0</v>
      </c>
    </row>
    <row r="656" spans="1:14">
      <c r="A656" s="75" t="s">
        <v>802</v>
      </c>
      <c r="B656" s="75" t="s">
        <v>737</v>
      </c>
      <c r="C656" s="76">
        <v>41836</v>
      </c>
      <c r="D656" s="75" t="s">
        <v>803</v>
      </c>
      <c r="E656" s="77" t="s">
        <v>74</v>
      </c>
      <c r="F656" s="75">
        <v>90</v>
      </c>
      <c r="G656" s="75">
        <v>0</v>
      </c>
      <c r="H656" s="75">
        <v>1</v>
      </c>
      <c r="I656" s="75">
        <v>2</v>
      </c>
      <c r="J656" s="75">
        <v>2</v>
      </c>
      <c r="K656" s="75">
        <v>0</v>
      </c>
      <c r="L656" s="75">
        <v>0</v>
      </c>
      <c r="M656" s="75">
        <v>0</v>
      </c>
      <c r="N656" s="75">
        <v>0</v>
      </c>
    </row>
    <row r="657" spans="1:14">
      <c r="A657" s="75" t="s">
        <v>802</v>
      </c>
      <c r="B657" s="75" t="s">
        <v>822</v>
      </c>
      <c r="C657" s="76">
        <v>41832</v>
      </c>
      <c r="D657" s="75" t="s">
        <v>803</v>
      </c>
      <c r="E657" s="77" t="s">
        <v>103</v>
      </c>
      <c r="F657" s="75">
        <v>90</v>
      </c>
      <c r="G657" s="75">
        <v>1</v>
      </c>
      <c r="H657" s="75">
        <v>3</v>
      </c>
      <c r="I657" s="75">
        <v>2</v>
      </c>
      <c r="J657" s="75">
        <v>2</v>
      </c>
      <c r="K657" s="75">
        <v>1</v>
      </c>
      <c r="L657" s="75">
        <v>0</v>
      </c>
      <c r="M657" s="75">
        <v>0</v>
      </c>
      <c r="N657" s="75">
        <v>0</v>
      </c>
    </row>
    <row r="658" spans="1:14">
      <c r="A658" s="75" t="s">
        <v>802</v>
      </c>
      <c r="B658" s="75" t="s">
        <v>830</v>
      </c>
      <c r="C658" s="76">
        <v>41824</v>
      </c>
      <c r="D658" s="75" t="s">
        <v>803</v>
      </c>
      <c r="E658" s="77" t="s">
        <v>53</v>
      </c>
      <c r="F658" s="75">
        <v>90</v>
      </c>
      <c r="G658" s="75">
        <v>0</v>
      </c>
      <c r="H658" s="75">
        <v>0</v>
      </c>
      <c r="I658" s="75">
        <v>2</v>
      </c>
      <c r="J658" s="75">
        <v>0</v>
      </c>
      <c r="K658" s="75">
        <v>2</v>
      </c>
      <c r="L658" s="75">
        <v>1</v>
      </c>
      <c r="M658" s="75">
        <v>0</v>
      </c>
      <c r="N658" s="75">
        <v>0</v>
      </c>
    </row>
    <row r="659" spans="1:14">
      <c r="A659" s="75" t="s">
        <v>802</v>
      </c>
      <c r="B659" s="75" t="s">
        <v>818</v>
      </c>
      <c r="C659" s="76">
        <v>41817</v>
      </c>
      <c r="D659" s="75" t="s">
        <v>803</v>
      </c>
      <c r="E659" s="77" t="s">
        <v>53</v>
      </c>
      <c r="F659" s="75">
        <v>90</v>
      </c>
      <c r="G659" s="75">
        <v>0</v>
      </c>
      <c r="H659" s="75">
        <v>0</v>
      </c>
      <c r="I659" s="75">
        <v>2</v>
      </c>
      <c r="J659" s="75">
        <v>0</v>
      </c>
      <c r="K659" s="75">
        <v>0</v>
      </c>
      <c r="L659" s="75">
        <v>1</v>
      </c>
      <c r="M659" s="75">
        <v>0</v>
      </c>
      <c r="N659" s="75">
        <v>0</v>
      </c>
    </row>
    <row r="660" spans="1:14">
      <c r="A660" s="75" t="s">
        <v>802</v>
      </c>
      <c r="B660" s="75" t="s">
        <v>806</v>
      </c>
      <c r="C660" s="76">
        <v>41786</v>
      </c>
      <c r="D660" s="75" t="s">
        <v>803</v>
      </c>
      <c r="E660" s="77" t="s">
        <v>22</v>
      </c>
      <c r="F660" s="75">
        <v>90</v>
      </c>
      <c r="G660" s="75">
        <v>0</v>
      </c>
      <c r="H660" s="75">
        <v>1</v>
      </c>
      <c r="I660" s="75">
        <v>4</v>
      </c>
      <c r="J660" s="75">
        <v>1</v>
      </c>
      <c r="K660" s="75">
        <v>1</v>
      </c>
      <c r="L660" s="75">
        <v>1</v>
      </c>
      <c r="M660" s="75">
        <v>0</v>
      </c>
      <c r="N660" s="75">
        <v>0</v>
      </c>
    </row>
    <row r="661" spans="1:14">
      <c r="A661" s="75" t="s">
        <v>802</v>
      </c>
      <c r="B661" s="75" t="s">
        <v>808</v>
      </c>
      <c r="C661" s="76">
        <v>41783</v>
      </c>
      <c r="D661" s="75" t="s">
        <v>803</v>
      </c>
      <c r="E661" s="77" t="s">
        <v>40</v>
      </c>
      <c r="F661" s="75">
        <v>90</v>
      </c>
      <c r="G661" s="75">
        <v>0</v>
      </c>
      <c r="H661" s="75">
        <v>0</v>
      </c>
      <c r="I661" s="75">
        <v>4</v>
      </c>
      <c r="J661" s="75">
        <v>2</v>
      </c>
      <c r="K661" s="75">
        <v>2</v>
      </c>
      <c r="L661" s="75">
        <v>3</v>
      </c>
      <c r="M661" s="75">
        <v>0</v>
      </c>
      <c r="N661" s="75">
        <v>0</v>
      </c>
    </row>
    <row r="662" spans="1:14">
      <c r="A662" s="75" t="s">
        <v>802</v>
      </c>
      <c r="B662" s="75" t="s">
        <v>807</v>
      </c>
      <c r="C662" s="76">
        <v>41776</v>
      </c>
      <c r="D662" s="75" t="s">
        <v>803</v>
      </c>
      <c r="E662" s="77" t="s">
        <v>158</v>
      </c>
      <c r="F662" s="75">
        <v>90</v>
      </c>
      <c r="G662" s="75">
        <v>0</v>
      </c>
      <c r="H662" s="75">
        <v>0</v>
      </c>
      <c r="I662" s="75">
        <v>3</v>
      </c>
      <c r="J662" s="75">
        <v>0</v>
      </c>
      <c r="K662" s="75">
        <v>3</v>
      </c>
      <c r="L662" s="75">
        <v>1</v>
      </c>
      <c r="M662" s="75">
        <v>1</v>
      </c>
      <c r="N662" s="75">
        <v>0</v>
      </c>
    </row>
    <row r="663" spans="1:14">
      <c r="A663" s="75" t="s">
        <v>802</v>
      </c>
      <c r="B663" s="75" t="s">
        <v>811</v>
      </c>
      <c r="C663" s="76">
        <v>41769</v>
      </c>
      <c r="D663" s="75" t="s">
        <v>803</v>
      </c>
      <c r="E663" s="77" t="s">
        <v>837</v>
      </c>
      <c r="F663" s="75">
        <v>90</v>
      </c>
      <c r="G663" s="75">
        <v>0</v>
      </c>
      <c r="H663" s="75">
        <v>1</v>
      </c>
      <c r="I663" s="75">
        <v>3</v>
      </c>
      <c r="J663" s="75">
        <v>1</v>
      </c>
      <c r="K663" s="75">
        <v>0</v>
      </c>
      <c r="L663" s="75">
        <v>1</v>
      </c>
      <c r="M663" s="75">
        <v>0</v>
      </c>
      <c r="N663" s="75">
        <v>0</v>
      </c>
    </row>
    <row r="664" spans="1:14">
      <c r="A664" s="75" t="s">
        <v>802</v>
      </c>
      <c r="B664" s="75" t="s">
        <v>805</v>
      </c>
      <c r="C664" s="76">
        <v>41763</v>
      </c>
      <c r="D664" s="75" t="s">
        <v>803</v>
      </c>
      <c r="E664" s="77" t="s">
        <v>24</v>
      </c>
      <c r="F664" s="75">
        <v>90</v>
      </c>
      <c r="G664" s="75">
        <v>0</v>
      </c>
      <c r="H664" s="75">
        <v>1</v>
      </c>
      <c r="I664" s="75">
        <v>2</v>
      </c>
      <c r="J664" s="75">
        <v>0</v>
      </c>
      <c r="K664" s="75">
        <v>1</v>
      </c>
      <c r="L664" s="75">
        <v>2</v>
      </c>
      <c r="M664" s="75">
        <v>1</v>
      </c>
      <c r="N664" s="75">
        <v>0</v>
      </c>
    </row>
    <row r="665" spans="1:14">
      <c r="A665" s="75" t="s">
        <v>802</v>
      </c>
      <c r="B665" s="75" t="s">
        <v>833</v>
      </c>
      <c r="C665" s="76">
        <v>41755</v>
      </c>
      <c r="D665" s="75" t="s">
        <v>803</v>
      </c>
      <c r="E665" s="77" t="s">
        <v>22</v>
      </c>
      <c r="F665" s="75">
        <v>90</v>
      </c>
      <c r="G665" s="75">
        <v>0</v>
      </c>
      <c r="H665" s="75">
        <v>0</v>
      </c>
      <c r="I665" s="75">
        <v>4</v>
      </c>
      <c r="J665" s="75">
        <v>1</v>
      </c>
      <c r="K665" s="75">
        <v>0</v>
      </c>
      <c r="L665" s="75">
        <v>0</v>
      </c>
      <c r="M665" s="75">
        <v>0</v>
      </c>
      <c r="N665" s="75">
        <v>0</v>
      </c>
    </row>
    <row r="666" spans="1:14">
      <c r="A666" s="75" t="s">
        <v>802</v>
      </c>
      <c r="B666" s="75" t="s">
        <v>828</v>
      </c>
      <c r="C666" s="76">
        <v>41752</v>
      </c>
      <c r="D666" s="75" t="s">
        <v>803</v>
      </c>
      <c r="E666" s="77" t="s">
        <v>51</v>
      </c>
      <c r="F666" s="75">
        <v>90</v>
      </c>
      <c r="G666" s="75">
        <v>1</v>
      </c>
      <c r="H666" s="75">
        <v>1</v>
      </c>
      <c r="I666" s="75">
        <v>1</v>
      </c>
      <c r="J666" s="75">
        <v>1</v>
      </c>
      <c r="K666" s="75">
        <v>1</v>
      </c>
      <c r="L666" s="75">
        <v>2</v>
      </c>
      <c r="M666" s="75">
        <v>0</v>
      </c>
      <c r="N666" s="75">
        <v>0</v>
      </c>
    </row>
    <row r="667" spans="1:14">
      <c r="A667" s="75" t="s">
        <v>802</v>
      </c>
      <c r="B667" s="75" t="s">
        <v>832</v>
      </c>
      <c r="C667" s="76">
        <v>41745</v>
      </c>
      <c r="D667" s="75" t="s">
        <v>803</v>
      </c>
      <c r="E667" s="77" t="s">
        <v>63</v>
      </c>
      <c r="F667" s="75">
        <v>90</v>
      </c>
      <c r="G667" s="75">
        <v>1</v>
      </c>
      <c r="H667" s="75">
        <v>0</v>
      </c>
      <c r="I667" s="75">
        <v>4</v>
      </c>
      <c r="J667" s="75">
        <v>2</v>
      </c>
      <c r="K667" s="75">
        <v>5</v>
      </c>
      <c r="L667" s="75">
        <v>0</v>
      </c>
      <c r="M667" s="75">
        <v>1</v>
      </c>
      <c r="N667" s="75">
        <v>0</v>
      </c>
    </row>
    <row r="668" spans="1:14">
      <c r="A668" s="75" t="s">
        <v>802</v>
      </c>
      <c r="B668" s="75" t="s">
        <v>826</v>
      </c>
      <c r="C668" s="76">
        <v>41741</v>
      </c>
      <c r="D668" s="75" t="s">
        <v>803</v>
      </c>
      <c r="E668" s="77" t="s">
        <v>17</v>
      </c>
      <c r="F668" s="75">
        <v>90</v>
      </c>
      <c r="G668" s="75">
        <v>0</v>
      </c>
      <c r="H668" s="75">
        <v>0</v>
      </c>
      <c r="I668" s="75">
        <v>8</v>
      </c>
      <c r="J668" s="75">
        <v>2</v>
      </c>
      <c r="K668" s="75">
        <v>1</v>
      </c>
      <c r="L668" s="75">
        <v>1</v>
      </c>
      <c r="M668" s="75">
        <v>0</v>
      </c>
      <c r="N668" s="75">
        <v>0</v>
      </c>
    </row>
    <row r="669" spans="1:14">
      <c r="A669" s="75" t="s">
        <v>802</v>
      </c>
      <c r="B669" s="75" t="s">
        <v>824</v>
      </c>
      <c r="C669" s="76">
        <v>41728</v>
      </c>
      <c r="D669" s="75" t="s">
        <v>803</v>
      </c>
      <c r="E669" s="77" t="s">
        <v>22</v>
      </c>
      <c r="F669" s="75">
        <v>90</v>
      </c>
      <c r="G669" s="75">
        <v>0</v>
      </c>
      <c r="H669" s="75">
        <v>0</v>
      </c>
      <c r="I669" s="75">
        <v>5</v>
      </c>
      <c r="J669" s="75">
        <v>1</v>
      </c>
      <c r="K669" s="75">
        <v>2</v>
      </c>
      <c r="L669" s="75">
        <v>2</v>
      </c>
      <c r="M669" s="75">
        <v>0</v>
      </c>
      <c r="N669" s="75">
        <v>0</v>
      </c>
    </row>
    <row r="670" spans="1:14">
      <c r="A670" s="75" t="s">
        <v>802</v>
      </c>
      <c r="B670" s="75" t="s">
        <v>819</v>
      </c>
      <c r="C670" s="76">
        <v>41721</v>
      </c>
      <c r="D670" s="75" t="s">
        <v>803</v>
      </c>
      <c r="E670" s="77" t="s">
        <v>22</v>
      </c>
      <c r="F670" s="75">
        <v>90</v>
      </c>
      <c r="G670" s="75">
        <v>0</v>
      </c>
      <c r="H670" s="75">
        <v>0</v>
      </c>
      <c r="I670" s="75">
        <v>3</v>
      </c>
      <c r="J670" s="75">
        <v>1</v>
      </c>
      <c r="K670" s="75">
        <v>1</v>
      </c>
      <c r="L670" s="75">
        <v>2</v>
      </c>
      <c r="M670" s="75">
        <v>0</v>
      </c>
      <c r="N670" s="75">
        <v>0</v>
      </c>
    </row>
    <row r="671" spans="1:14">
      <c r="A671" s="75" t="s">
        <v>802</v>
      </c>
      <c r="B671" s="75" t="s">
        <v>823</v>
      </c>
      <c r="C671" s="76">
        <v>41713</v>
      </c>
      <c r="D671" s="75" t="s">
        <v>803</v>
      </c>
      <c r="E671" s="77" t="s">
        <v>22</v>
      </c>
      <c r="F671" s="75">
        <v>90</v>
      </c>
      <c r="G671" s="75">
        <v>1</v>
      </c>
      <c r="H671" s="75">
        <v>0</v>
      </c>
      <c r="I671" s="75">
        <v>3</v>
      </c>
      <c r="J671" s="75">
        <v>2</v>
      </c>
      <c r="K671" s="75">
        <v>0</v>
      </c>
      <c r="L671" s="75">
        <v>1</v>
      </c>
      <c r="M671" s="75">
        <v>0</v>
      </c>
      <c r="N671" s="75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</hyperlinks>
  <pageMargins left="0.75" right="0.75" top="1" bottom="1" header="0.5" footer="0.5"/>
  <pageSetup paperSize="9" orientation="portrait" horizontalDpi="4294967292" verticalDpi="4294967292"/>
  <drawing r:id="rId67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3"/>
  <sheetViews>
    <sheetView workbookViewId="0">
      <selection activeCell="Q1" sqref="Q1:AC17"/>
    </sheetView>
  </sheetViews>
  <sheetFormatPr baseColWidth="10" defaultRowHeight="15" x14ac:dyDescent="0"/>
  <cols>
    <col min="2" max="2" width="0" hidden="1" customWidth="1"/>
    <col min="5" max="5" width="0" hidden="1" customWidth="1"/>
    <col min="11" max="14" width="0" hidden="1" customWidth="1"/>
  </cols>
  <sheetData>
    <row r="1" spans="1:29" ht="16" thickBot="1">
      <c r="A1" s="79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80" t="s">
        <v>8</v>
      </c>
      <c r="J1" s="80" t="s">
        <v>9</v>
      </c>
      <c r="K1" s="80" t="s">
        <v>10</v>
      </c>
      <c r="L1" s="80" t="s">
        <v>11</v>
      </c>
      <c r="M1" s="80" t="s">
        <v>12</v>
      </c>
      <c r="N1" s="80" t="s">
        <v>13</v>
      </c>
      <c r="Q1" s="88" t="s">
        <v>1229</v>
      </c>
      <c r="R1" s="86"/>
      <c r="S1" s="114">
        <v>50</v>
      </c>
      <c r="T1" s="114">
        <v>20</v>
      </c>
      <c r="U1" s="114">
        <v>1</v>
      </c>
      <c r="V1" s="114">
        <v>4</v>
      </c>
      <c r="W1" s="86"/>
      <c r="X1" s="86"/>
      <c r="Y1" s="86"/>
      <c r="Z1" s="86"/>
      <c r="AA1" s="86"/>
      <c r="AB1" s="86"/>
      <c r="AC1" s="87"/>
    </row>
    <row r="2" spans="1:29" ht="16" thickBot="1">
      <c r="A2" s="75" t="s">
        <v>838</v>
      </c>
      <c r="B2" s="75" t="s">
        <v>210</v>
      </c>
      <c r="C2" s="76">
        <v>35979</v>
      </c>
      <c r="D2" s="75" t="s">
        <v>89</v>
      </c>
      <c r="E2" s="77" t="s">
        <v>839</v>
      </c>
      <c r="F2" s="75">
        <v>90</v>
      </c>
      <c r="G2" s="75">
        <v>0</v>
      </c>
      <c r="H2" s="75">
        <v>0</v>
      </c>
      <c r="I2" s="75">
        <v>0</v>
      </c>
      <c r="J2" s="75">
        <v>0</v>
      </c>
      <c r="K2" s="75">
        <v>0</v>
      </c>
      <c r="L2" s="75">
        <v>0</v>
      </c>
      <c r="M2" s="75">
        <v>1</v>
      </c>
      <c r="N2" s="75">
        <v>0</v>
      </c>
      <c r="Q2" s="89" t="s">
        <v>432</v>
      </c>
      <c r="R2" s="90" t="s">
        <v>454</v>
      </c>
      <c r="S2" s="90" t="s">
        <v>433</v>
      </c>
      <c r="T2" s="90" t="s">
        <v>434</v>
      </c>
      <c r="U2" s="90" t="s">
        <v>436</v>
      </c>
      <c r="V2" s="90" t="s">
        <v>435</v>
      </c>
      <c r="W2" s="90" t="s">
        <v>453</v>
      </c>
      <c r="X2" s="90" t="s">
        <v>455</v>
      </c>
      <c r="Y2" s="91"/>
      <c r="Z2" s="90" t="s">
        <v>1227</v>
      </c>
      <c r="AA2" s="90" t="s">
        <v>1228</v>
      </c>
      <c r="AB2" s="90" t="s">
        <v>452</v>
      </c>
      <c r="AC2" s="92" t="s">
        <v>1226</v>
      </c>
    </row>
    <row r="3" spans="1:29">
      <c r="A3" s="75" t="s">
        <v>838</v>
      </c>
      <c r="B3" s="75" t="s">
        <v>495</v>
      </c>
      <c r="C3" s="76">
        <v>35973</v>
      </c>
      <c r="D3" s="75" t="s">
        <v>89</v>
      </c>
      <c r="E3" s="77" t="s">
        <v>31</v>
      </c>
      <c r="F3" s="75">
        <v>90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75">
        <v>0</v>
      </c>
      <c r="N3" s="75">
        <v>0</v>
      </c>
      <c r="Q3" s="93" t="s">
        <v>437</v>
      </c>
      <c r="R3" s="94">
        <f>SUMIFS($F$2:F1000,$C$2:C1000,"&gt;="&amp;Z3,$C$2:C1000,"&lt;="&amp;AA3)</f>
        <v>2529</v>
      </c>
      <c r="S3" s="94">
        <f>SUMIFS(G2:G1000,C2:C1000,"&gt;="&amp;Z3,C2:C1000,"&lt;="&amp;AA3)</f>
        <v>16</v>
      </c>
      <c r="T3" s="94">
        <f>SUMIFS($H$2:H1000,$C$2:C1000,"&gt;="&amp;Z3,$C$2:C1000,"&lt;="&amp;AA3)</f>
        <v>0</v>
      </c>
      <c r="U3" s="94">
        <f>SUMIFS($I$2:I1000,$C$2:C1000,"&gt;="&amp;Z3,$C$2:C1000,"&lt;="&amp;AA3)-V3</f>
        <v>1</v>
      </c>
      <c r="V3" s="94">
        <f>SUMIFS($J$2:J1000,$C$2:C1000,"&gt;="&amp;Z3,$C$2:C1000,"&lt;="&amp;AA3)</f>
        <v>1</v>
      </c>
      <c r="W3" s="94">
        <f>COUNTIFS($C$2:C1000,"&gt;="&amp;Z3,$C$2:C1000,"&lt;="&amp;AA3)</f>
        <v>39</v>
      </c>
      <c r="X3" s="106">
        <f>R3/IF(W3=0,1,W3)</f>
        <v>64.84615384615384</v>
      </c>
      <c r="Y3" s="130">
        <f>X3*10</f>
        <v>648.46153846153834</v>
      </c>
      <c r="Z3" s="95">
        <v>37104</v>
      </c>
      <c r="AA3" s="95">
        <v>37437</v>
      </c>
      <c r="AB3" s="94">
        <f t="shared" ref="AB3:AB17" si="0">SUM(S3*$S$1,T3*$T$1,U3*$U$1,V3*$V$1)</f>
        <v>805</v>
      </c>
      <c r="AC3" s="110">
        <f>AB3/10</f>
        <v>80.5</v>
      </c>
    </row>
    <row r="4" spans="1:29">
      <c r="A4" s="75" t="s">
        <v>838</v>
      </c>
      <c r="B4" s="75" t="s">
        <v>800</v>
      </c>
      <c r="C4" s="76">
        <v>35969</v>
      </c>
      <c r="D4" s="75" t="s">
        <v>89</v>
      </c>
      <c r="E4" s="77" t="s">
        <v>63</v>
      </c>
      <c r="F4" s="75">
        <v>90</v>
      </c>
      <c r="G4" s="75">
        <v>0</v>
      </c>
      <c r="H4" s="75">
        <v>0</v>
      </c>
      <c r="I4" s="75">
        <v>0</v>
      </c>
      <c r="J4" s="75">
        <v>0</v>
      </c>
      <c r="K4" s="75">
        <v>0</v>
      </c>
      <c r="L4" s="75">
        <v>0</v>
      </c>
      <c r="M4" s="75">
        <v>0</v>
      </c>
      <c r="N4" s="75">
        <v>0</v>
      </c>
      <c r="Q4" s="96" t="s">
        <v>438</v>
      </c>
      <c r="R4" s="97">
        <f>SUMIFS($F$2:F1001,$C$2:C1001,"&gt;="&amp;Z4,$C$2:C1001,"&lt;="&amp;AA4)</f>
        <v>2568</v>
      </c>
      <c r="S4" s="97">
        <f>SUMIFS($G$2:G1001,$C$2:C1001,"&gt;="&amp;Z4,$C$2:C1001,"&lt;="&amp;AA4)</f>
        <v>21</v>
      </c>
      <c r="T4" s="97">
        <f>SUMIFS($H$2:H1001,$C$2:C1001,"&gt;="&amp;Z4,$C$2:C1001,"&lt;="&amp;AA4)</f>
        <v>0</v>
      </c>
      <c r="U4" s="97">
        <f>SUMIFS($I$2:I1001,$C$2:C1001,"&gt;="&amp;Z4,$C$2:C1001,"&lt;="&amp;AA4)-V4</f>
        <v>0</v>
      </c>
      <c r="V4" s="97">
        <f>SUMIFS($J$2:J1001,$C$2:C1001,"&gt;="&amp;Z4,$C$2:C1001,"&lt;="&amp;AA4)</f>
        <v>0</v>
      </c>
      <c r="W4" s="97">
        <f>COUNTIFS($C$2:C1001,"&gt;="&amp;Z4,$C$2:C1001,"&lt;="&amp;AA4)</f>
        <v>34</v>
      </c>
      <c r="X4" s="107">
        <f>R4/IF(W4=0,1,W4)</f>
        <v>75.529411764705884</v>
      </c>
      <c r="Y4" s="131">
        <f t="shared" ref="Y4:Y17" si="1">X4*10</f>
        <v>755.29411764705878</v>
      </c>
      <c r="Z4" s="98">
        <v>37469</v>
      </c>
      <c r="AA4" s="98">
        <v>37802</v>
      </c>
      <c r="AB4" s="97">
        <f t="shared" si="0"/>
        <v>1050</v>
      </c>
      <c r="AC4" s="111">
        <f t="shared" ref="AC4:AC17" si="2">AB4/10</f>
        <v>105</v>
      </c>
    </row>
    <row r="5" spans="1:29">
      <c r="A5" s="75" t="s">
        <v>840</v>
      </c>
      <c r="B5" s="75" t="s">
        <v>232</v>
      </c>
      <c r="C5" s="76">
        <v>37381</v>
      </c>
      <c r="D5" s="75" t="s">
        <v>229</v>
      </c>
      <c r="E5" s="77" t="s">
        <v>82</v>
      </c>
      <c r="F5" s="75">
        <v>90</v>
      </c>
      <c r="G5" s="75">
        <v>1</v>
      </c>
      <c r="H5" s="75">
        <v>0</v>
      </c>
      <c r="I5" s="75">
        <v>0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Q5" s="99" t="s">
        <v>439</v>
      </c>
      <c r="R5" s="97">
        <f>SUMIFS($F$2:F1002,$C$2:C1002,"&gt;="&amp;Z5,$C$2:C1002,"&lt;="&amp;AA5)</f>
        <v>2194</v>
      </c>
      <c r="S5" s="97">
        <f>SUMIFS($G$2:G1002,$C$2:C1002,"&gt;="&amp;Z5,$C$2:C1002,"&lt;="&amp;AA5)</f>
        <v>10</v>
      </c>
      <c r="T5" s="97">
        <f>SUMIFS($H$2:H1002,$C$2:C1002,"&gt;="&amp;Z5,$C$2:C1002,"&lt;="&amp;AA5)</f>
        <v>1</v>
      </c>
      <c r="U5" s="97">
        <f>SUMIFS($I$2:I1002,$C$2:C1002,"&gt;="&amp;Z5,$C$2:C1002,"&lt;="&amp;AA5)-V5</f>
        <v>2</v>
      </c>
      <c r="V5" s="97">
        <f>SUMIFS($J$2:J1002,$C$2:C1002,"&gt;="&amp;Z5,$C$2:C1002,"&lt;="&amp;AA5)</f>
        <v>6</v>
      </c>
      <c r="W5" s="97">
        <f>COUNTIFS($C$2:C1002,"&gt;="&amp;Z5,$C$2:C1002,"&lt;="&amp;AA5)</f>
        <v>34</v>
      </c>
      <c r="X5" s="107">
        <f>R5/IF(W5=0,1,W5)</f>
        <v>64.529411764705884</v>
      </c>
      <c r="Y5" s="131">
        <f t="shared" si="1"/>
        <v>645.29411764705878</v>
      </c>
      <c r="Z5" s="98">
        <v>37834</v>
      </c>
      <c r="AA5" s="98">
        <v>38168</v>
      </c>
      <c r="AB5" s="97">
        <f t="shared" si="0"/>
        <v>546</v>
      </c>
      <c r="AC5" s="111">
        <f t="shared" si="2"/>
        <v>54.6</v>
      </c>
    </row>
    <row r="6" spans="1:29">
      <c r="A6" s="75" t="s">
        <v>840</v>
      </c>
      <c r="B6" s="75" t="s">
        <v>299</v>
      </c>
      <c r="C6" s="76">
        <v>37374</v>
      </c>
      <c r="D6" s="75" t="s">
        <v>229</v>
      </c>
      <c r="E6" s="77" t="s">
        <v>35</v>
      </c>
      <c r="F6" s="75">
        <v>90</v>
      </c>
      <c r="G6" s="75">
        <v>2</v>
      </c>
      <c r="H6" s="75">
        <v>0</v>
      </c>
      <c r="I6" s="75">
        <v>0</v>
      </c>
      <c r="J6" s="75">
        <v>0</v>
      </c>
      <c r="K6" s="75">
        <v>0</v>
      </c>
      <c r="L6" s="75">
        <v>0</v>
      </c>
      <c r="M6" s="75">
        <v>0</v>
      </c>
      <c r="N6" s="75">
        <v>0</v>
      </c>
      <c r="Q6" s="96" t="s">
        <v>440</v>
      </c>
      <c r="R6" s="97">
        <f>SUMIFS($F$2:F1003,$C$2:C1003,"&gt;="&amp;Z6,$C$2:C1003,"&lt;="&amp;AA6)</f>
        <v>2753</v>
      </c>
      <c r="S6" s="97">
        <f>SUMIFS($G$2:G1003,$C$2:C1003,"&gt;="&amp;Z6,$C$2:C1003,"&lt;="&amp;AA6)</f>
        <v>18</v>
      </c>
      <c r="T6" s="97">
        <f>SUMIFS($H$2:H1003,$C$2:C1003,"&gt;="&amp;Z6,$C$2:C1003,"&lt;="&amp;AA6)</f>
        <v>0</v>
      </c>
      <c r="U6" s="97">
        <f>SUMIFS($I$2:I1003,$C$2:C1003,"&gt;="&amp;Z6,$C$2:C1003,"&lt;="&amp;AA6)-V6</f>
        <v>1</v>
      </c>
      <c r="V6" s="97">
        <f>SUMIFS($J$2:J1003,$C$2:C1003,"&gt;="&amp;Z6,$C$2:C1003,"&lt;="&amp;AA6)</f>
        <v>5</v>
      </c>
      <c r="W6" s="97">
        <f>COUNTIFS($C$2:C1003,"&gt;="&amp;Z6,$C$2:C1003,"&lt;="&amp;AA6)</f>
        <v>47</v>
      </c>
      <c r="X6" s="107">
        <f>R6/IF(W6=0,1,W6)</f>
        <v>58.574468085106382</v>
      </c>
      <c r="Y6" s="131">
        <f t="shared" si="1"/>
        <v>585.74468085106378</v>
      </c>
      <c r="Z6" s="98">
        <v>38200</v>
      </c>
      <c r="AA6" s="98">
        <v>38533</v>
      </c>
      <c r="AB6" s="97">
        <f t="shared" si="0"/>
        <v>921</v>
      </c>
      <c r="AC6" s="111">
        <f t="shared" si="2"/>
        <v>92.1</v>
      </c>
    </row>
    <row r="7" spans="1:29">
      <c r="A7" s="75" t="s">
        <v>840</v>
      </c>
      <c r="B7" s="75" t="s">
        <v>841</v>
      </c>
      <c r="C7" s="76">
        <v>37367</v>
      </c>
      <c r="D7" s="75" t="s">
        <v>229</v>
      </c>
      <c r="E7" s="77" t="s">
        <v>24</v>
      </c>
      <c r="F7" s="75">
        <v>90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Q7" s="96" t="s">
        <v>441</v>
      </c>
      <c r="R7" s="97">
        <f>SUMIFS($F$2:F1004,$C$2:C1004,"&gt;="&amp;Z7,$C$2:C1004,"&lt;="&amp;AA7)</f>
        <v>2580</v>
      </c>
      <c r="S7" s="97">
        <f>SUMIFS($G$2:G1004,$C$2:C1004,"&gt;="&amp;Z7,$C$2:C1004,"&lt;="&amp;AA7)</f>
        <v>15</v>
      </c>
      <c r="T7" s="97">
        <f>SUMIFS($H$2:H1004,$C$2:C1004,"&gt;="&amp;Z7,$C$2:C1004,"&lt;="&amp;AA7)</f>
        <v>0</v>
      </c>
      <c r="U7" s="97">
        <f>SUMIFS($I$2:I1004,$C$2:C1004,"&gt;="&amp;Z7,$C$2:C1004,"&lt;="&amp;AA7)-V7</f>
        <v>6</v>
      </c>
      <c r="V7" s="97">
        <f>SUMIFS($J$2:J1004,$C$2:C1004,"&gt;="&amp;Z7,$C$2:C1004,"&lt;="&amp;AA7)</f>
        <v>6</v>
      </c>
      <c r="W7" s="97">
        <f>COUNTIFS($C$2:C1004,"&gt;="&amp;Z7,$C$2:C1004,"&lt;="&amp;AA7)</f>
        <v>58</v>
      </c>
      <c r="X7" s="107">
        <f t="shared" ref="X7:X17" si="3">R7/IF(W7=0,1,W7)</f>
        <v>44.482758620689658</v>
      </c>
      <c r="Y7" s="131">
        <f t="shared" si="1"/>
        <v>444.82758620689657</v>
      </c>
      <c r="Z7" s="98">
        <v>38565</v>
      </c>
      <c r="AA7" s="98">
        <v>38898</v>
      </c>
      <c r="AB7" s="97">
        <f t="shared" si="0"/>
        <v>780</v>
      </c>
      <c r="AC7" s="111">
        <f t="shared" si="2"/>
        <v>78</v>
      </c>
    </row>
    <row r="8" spans="1:29">
      <c r="A8" s="75" t="s">
        <v>840</v>
      </c>
      <c r="B8" s="75" t="s">
        <v>162</v>
      </c>
      <c r="C8" s="76">
        <v>37360</v>
      </c>
      <c r="D8" s="75" t="s">
        <v>229</v>
      </c>
      <c r="E8" s="77" t="s">
        <v>31</v>
      </c>
      <c r="F8" s="75">
        <v>90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Q8" s="96" t="s">
        <v>442</v>
      </c>
      <c r="R8" s="97">
        <f>SUMIFS($F$2:F1005,$C$2:C1005,"&gt;="&amp;Z8,$C$2:C1005,"&lt;="&amp;AA8)</f>
        <v>628</v>
      </c>
      <c r="S8" s="97">
        <f>SUMIFS($G$2:G1005,$C$2:C1005,"&gt;="&amp;Z8,$C$2:C1005,"&lt;="&amp;AA8)</f>
        <v>2</v>
      </c>
      <c r="T8" s="97">
        <f>SUMIFS($H$2:H1005,$C$2:C1005,"&gt;="&amp;Z8,$C$2:C1005,"&lt;="&amp;AA8)</f>
        <v>0</v>
      </c>
      <c r="U8" s="97">
        <f>SUMIFS($I$2:I1005,$C$2:C1005,"&gt;="&amp;Z8,$C$2:C1005,"&lt;="&amp;AA8)-V8</f>
        <v>3</v>
      </c>
      <c r="V8" s="97">
        <f>SUMIFS($J$2:J1005,$C$2:C1005,"&gt;="&amp;Z8,$C$2:C1005,"&lt;="&amp;AA8)</f>
        <v>0</v>
      </c>
      <c r="W8" s="97">
        <f>COUNTIFS($C$2:C1005,"&gt;="&amp;Z8,$C$2:C1005,"&lt;="&amp;AA8)</f>
        <v>11</v>
      </c>
      <c r="X8" s="107">
        <f t="shared" si="3"/>
        <v>57.090909090909093</v>
      </c>
      <c r="Y8" s="131">
        <f t="shared" si="1"/>
        <v>570.90909090909099</v>
      </c>
      <c r="Z8" s="98">
        <v>38930</v>
      </c>
      <c r="AA8" s="98">
        <v>39263</v>
      </c>
      <c r="AB8" s="97">
        <f t="shared" si="0"/>
        <v>103</v>
      </c>
      <c r="AC8" s="111">
        <f t="shared" si="2"/>
        <v>10.3</v>
      </c>
    </row>
    <row r="9" spans="1:29">
      <c r="A9" s="75" t="s">
        <v>840</v>
      </c>
      <c r="B9" s="75" t="s">
        <v>842</v>
      </c>
      <c r="C9" s="76">
        <v>37353</v>
      </c>
      <c r="D9" s="75" t="s">
        <v>229</v>
      </c>
      <c r="E9" s="77" t="s">
        <v>95</v>
      </c>
      <c r="F9" s="75">
        <v>90</v>
      </c>
      <c r="G9" s="75">
        <v>2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Q9" s="96" t="s">
        <v>443</v>
      </c>
      <c r="R9" s="97">
        <f>SUMIFS($F$2:F1006,$C$2:C1006,"&gt;="&amp;Z9,$C$2:C1006,"&lt;="&amp;AA9)</f>
        <v>3457</v>
      </c>
      <c r="S9" s="97">
        <f>SUMIFS($G$2:G1006,$C$2:C1006,"&gt;="&amp;Z9,$C$2:C1006,"&lt;="&amp;AA9)</f>
        <v>27</v>
      </c>
      <c r="T9" s="97">
        <f>SUMIFS($H$2:H1006,$C$2:C1006,"&gt;="&amp;Z9,$C$2:C1006,"&lt;="&amp;AA9)</f>
        <v>6</v>
      </c>
      <c r="U9" s="97">
        <f>SUMIFS($I$2:I1006,$C$2:C1006,"&gt;="&amp;Z9,$C$2:C1006,"&lt;="&amp;AA9)-V9</f>
        <v>80</v>
      </c>
      <c r="V9" s="97">
        <f>SUMIFS($J$2:J1006,$C$2:C1006,"&gt;="&amp;Z9,$C$2:C1006,"&lt;="&amp;AA9)</f>
        <v>47</v>
      </c>
      <c r="W9" s="97">
        <f>COUNTIFS($C$2:C1006,"&gt;="&amp;Z9,$C$2:C1006,"&lt;="&amp;AA9)</f>
        <v>50</v>
      </c>
      <c r="X9" s="107">
        <f t="shared" si="3"/>
        <v>69.14</v>
      </c>
      <c r="Y9" s="131">
        <f t="shared" si="1"/>
        <v>691.4</v>
      </c>
      <c r="Z9" s="98">
        <v>39295</v>
      </c>
      <c r="AA9" s="98">
        <v>39629</v>
      </c>
      <c r="AB9" s="97">
        <f t="shared" si="0"/>
        <v>1738</v>
      </c>
      <c r="AC9" s="111">
        <f t="shared" si="2"/>
        <v>173.8</v>
      </c>
    </row>
    <row r="10" spans="1:29">
      <c r="A10" s="75" t="s">
        <v>840</v>
      </c>
      <c r="B10" s="75" t="s">
        <v>266</v>
      </c>
      <c r="C10" s="76">
        <v>37345</v>
      </c>
      <c r="D10" s="75" t="s">
        <v>229</v>
      </c>
      <c r="E10" s="77" t="s">
        <v>22</v>
      </c>
      <c r="F10" s="75">
        <v>90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1</v>
      </c>
      <c r="N10" s="75">
        <v>0</v>
      </c>
      <c r="Q10" s="96" t="s">
        <v>444</v>
      </c>
      <c r="R10" s="97">
        <f>SUMIFS($F$2:F1007,$C$2:C1007,"&gt;="&amp;Z10,$C$2:C1007,"&lt;="&amp;AA10)</f>
        <v>3405</v>
      </c>
      <c r="S10" s="97">
        <f>SUMIFS($G$2:G1007,$C$2:C1007,"&gt;="&amp;Z10,$C$2:C1007,"&lt;="&amp;AA10)</f>
        <v>21</v>
      </c>
      <c r="T10" s="97">
        <f>SUMIFS($H$2:H1007,$C$2:C1007,"&gt;="&amp;Z10,$C$2:C1007,"&lt;="&amp;AA10)</f>
        <v>9</v>
      </c>
      <c r="U10" s="97">
        <f>SUMIFS($I$2:I1007,$C$2:C1007,"&gt;="&amp;Z10,$C$2:C1007,"&lt;="&amp;AA10)-V10</f>
        <v>100</v>
      </c>
      <c r="V10" s="97">
        <f>SUMIFS($J$2:J1007,$C$2:C1007,"&gt;="&amp;Z10,$C$2:C1007,"&lt;="&amp;AA10)</f>
        <v>58</v>
      </c>
      <c r="W10" s="97">
        <f>COUNTIFS($C$2:C1007,"&gt;="&amp;Z10,$C$2:C1007,"&lt;="&amp;AA10)</f>
        <v>49</v>
      </c>
      <c r="X10" s="107">
        <f t="shared" si="3"/>
        <v>69.489795918367349</v>
      </c>
      <c r="Y10" s="131">
        <f t="shared" si="1"/>
        <v>694.89795918367349</v>
      </c>
      <c r="Z10" s="98">
        <v>39661</v>
      </c>
      <c r="AA10" s="98">
        <v>39994</v>
      </c>
      <c r="AB10" s="97">
        <f t="shared" si="0"/>
        <v>1562</v>
      </c>
      <c r="AC10" s="111">
        <f t="shared" si="2"/>
        <v>156.19999999999999</v>
      </c>
    </row>
    <row r="11" spans="1:29">
      <c r="A11" s="75" t="s">
        <v>840</v>
      </c>
      <c r="B11" s="75" t="s">
        <v>243</v>
      </c>
      <c r="C11" s="76">
        <v>37324</v>
      </c>
      <c r="D11" s="75" t="s">
        <v>229</v>
      </c>
      <c r="E11" s="77" t="s">
        <v>53</v>
      </c>
      <c r="F11" s="75">
        <v>90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Q11" s="96" t="s">
        <v>445</v>
      </c>
      <c r="R11" s="97">
        <f>SUMIFS($F$2:F1008,$C$2:C1008,"&gt;="&amp;Z11,$C$2:C1008,"&lt;="&amp;AA11)</f>
        <v>1911</v>
      </c>
      <c r="S11" s="97">
        <f>SUMIFS($G$2:G1008,$C$2:C1008,"&gt;="&amp;Z11,$C$2:C1008,"&lt;="&amp;AA11)</f>
        <v>11</v>
      </c>
      <c r="T11" s="97">
        <f>SUMIFS($H$2:H1008,$C$2:C1008,"&gt;="&amp;Z11,$C$2:C1008,"&lt;="&amp;AA11)</f>
        <v>5</v>
      </c>
      <c r="U11" s="97">
        <f>SUMIFS($I$2:I1008,$C$2:C1008,"&gt;="&amp;Z11,$C$2:C1008,"&lt;="&amp;AA11)-V11</f>
        <v>37</v>
      </c>
      <c r="V11" s="97">
        <f>SUMIFS($J$2:J1008,$C$2:C1008,"&gt;="&amp;Z11,$C$2:C1008,"&lt;="&amp;AA11)</f>
        <v>29</v>
      </c>
      <c r="W11" s="97">
        <f>COUNTIFS($C$2:C1008,"&gt;="&amp;Z11,$C$2:C1008,"&lt;="&amp;AA11)</f>
        <v>36</v>
      </c>
      <c r="X11" s="107">
        <f t="shared" si="3"/>
        <v>53.083333333333336</v>
      </c>
      <c r="Y11" s="131">
        <f t="shared" si="1"/>
        <v>530.83333333333337</v>
      </c>
      <c r="Z11" s="98">
        <v>40026</v>
      </c>
      <c r="AA11" s="98">
        <v>40359</v>
      </c>
      <c r="AB11" s="97">
        <f t="shared" si="0"/>
        <v>803</v>
      </c>
      <c r="AC11" s="111">
        <f t="shared" si="2"/>
        <v>80.3</v>
      </c>
    </row>
    <row r="12" spans="1:29">
      <c r="A12" s="75" t="s">
        <v>840</v>
      </c>
      <c r="B12" s="75" t="s">
        <v>270</v>
      </c>
      <c r="C12" s="76">
        <v>37318</v>
      </c>
      <c r="D12" s="75" t="s">
        <v>229</v>
      </c>
      <c r="E12" s="77" t="s">
        <v>63</v>
      </c>
      <c r="F12" s="75">
        <v>75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Q12" s="96" t="s">
        <v>446</v>
      </c>
      <c r="R12" s="97">
        <f>SUMIFS($F$2:F1009,$C$2:C1009,"&gt;="&amp;Z12,$C$2:C1009,"&lt;="&amp;AA12)</f>
        <v>2696</v>
      </c>
      <c r="S12" s="97">
        <f>SUMIFS($G$2:G1009,$C$2:C1009,"&gt;="&amp;Z12,$C$2:C1009,"&lt;="&amp;AA12)</f>
        <v>11</v>
      </c>
      <c r="T12" s="97">
        <f>SUMIFS($H$2:H1009,$C$2:C1009,"&gt;="&amp;Z12,$C$2:C1009,"&lt;="&amp;AA12)</f>
        <v>5</v>
      </c>
      <c r="U12" s="97">
        <f>SUMIFS($I$2:I1009,$C$2:C1009,"&gt;="&amp;Z12,$C$2:C1009,"&lt;="&amp;AA12)-V12</f>
        <v>73</v>
      </c>
      <c r="V12" s="97">
        <f>SUMIFS($J$2:J1009,$C$2:C1009,"&gt;="&amp;Z12,$C$2:C1009,"&lt;="&amp;AA12)</f>
        <v>36</v>
      </c>
      <c r="W12" s="97">
        <f>COUNTIFS($C$2:C1009,"&gt;="&amp;Z12,$C$2:C1009,"&lt;="&amp;AA12)</f>
        <v>46</v>
      </c>
      <c r="X12" s="107">
        <f t="shared" si="3"/>
        <v>58.608695652173914</v>
      </c>
      <c r="Y12" s="131">
        <f t="shared" si="1"/>
        <v>586.08695652173913</v>
      </c>
      <c r="Z12" s="98">
        <v>40391</v>
      </c>
      <c r="AA12" s="98">
        <v>40724</v>
      </c>
      <c r="AB12" s="97">
        <f t="shared" si="0"/>
        <v>867</v>
      </c>
      <c r="AC12" s="111">
        <f t="shared" si="2"/>
        <v>86.7</v>
      </c>
    </row>
    <row r="13" spans="1:29">
      <c r="A13" s="75" t="s">
        <v>840</v>
      </c>
      <c r="B13" s="75" t="s">
        <v>254</v>
      </c>
      <c r="C13" s="76">
        <v>37311</v>
      </c>
      <c r="D13" s="75" t="s">
        <v>229</v>
      </c>
      <c r="E13" s="77" t="s">
        <v>53</v>
      </c>
      <c r="F13" s="75">
        <v>90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Q13" s="96" t="s">
        <v>447</v>
      </c>
      <c r="R13" s="97">
        <f>SUMIFS($F$2:F1010,$C$2:C1010,"&gt;="&amp;Z13,$C$2:C1010,"&lt;="&amp;AA13)</f>
        <v>886</v>
      </c>
      <c r="S13" s="97">
        <f>SUMIFS($G$2:G1010,$C$2:C1010,"&gt;="&amp;Z13,$C$2:C1010,"&lt;="&amp;AA13)</f>
        <v>5</v>
      </c>
      <c r="T13" s="97">
        <f>SUMIFS($H$2:H1010,$C$2:C1010,"&gt;="&amp;Z13,$C$2:C1010,"&lt;="&amp;AA13)</f>
        <v>2</v>
      </c>
      <c r="U13" s="97">
        <f>SUMIFS($I$2:I1010,$C$2:C1010,"&gt;="&amp;Z13,$C$2:C1010,"&lt;="&amp;AA13)-V13</f>
        <v>18</v>
      </c>
      <c r="V13" s="97">
        <f>SUMIFS($J$2:J1010,$C$2:C1010,"&gt;="&amp;Z13,$C$2:C1010,"&lt;="&amp;AA13)</f>
        <v>12</v>
      </c>
      <c r="W13" s="97">
        <f>COUNTIFS($C$2:C1010,"&gt;="&amp;Z13,$C$2:C1010,"&lt;="&amp;AA13)</f>
        <v>43</v>
      </c>
      <c r="X13" s="107">
        <f t="shared" si="3"/>
        <v>20.604651162790699</v>
      </c>
      <c r="Y13" s="131">
        <f t="shared" si="1"/>
        <v>206.04651162790699</v>
      </c>
      <c r="Z13" s="98">
        <v>40756</v>
      </c>
      <c r="AA13" s="98">
        <v>41090</v>
      </c>
      <c r="AB13" s="97">
        <f t="shared" si="0"/>
        <v>356</v>
      </c>
      <c r="AC13" s="111">
        <f t="shared" si="2"/>
        <v>35.6</v>
      </c>
    </row>
    <row r="14" spans="1:29">
      <c r="A14" s="75" t="s">
        <v>840</v>
      </c>
      <c r="B14" s="75" t="s">
        <v>248</v>
      </c>
      <c r="C14" s="76">
        <v>37303</v>
      </c>
      <c r="D14" s="75" t="s">
        <v>229</v>
      </c>
      <c r="E14" s="77" t="s">
        <v>63</v>
      </c>
      <c r="F14" s="75">
        <v>90</v>
      </c>
      <c r="G14" s="75">
        <v>1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Q14" s="96" t="s">
        <v>448</v>
      </c>
      <c r="R14" s="97">
        <f>SUMIFS($F$2:F1011,$C$2:C1011,"&gt;="&amp;Z14,$C$2:C1011,"&lt;="&amp;AA14)</f>
        <v>2033</v>
      </c>
      <c r="S14" s="97">
        <f>SUMIFS($G$2:G1011,$C$2:C1011,"&gt;="&amp;Z14,$C$2:C1011,"&lt;="&amp;AA14)</f>
        <v>14</v>
      </c>
      <c r="T14" s="97">
        <f>SUMIFS($H$2:H1011,$C$2:C1011,"&gt;="&amp;Z14,$C$2:C1011,"&lt;="&amp;AA14)</f>
        <v>5</v>
      </c>
      <c r="U14" s="97">
        <f>SUMIFS($I$2:I1011,$C$2:C1011,"&gt;="&amp;Z14,$C$2:C1011,"&lt;="&amp;AA14)-V14</f>
        <v>36</v>
      </c>
      <c r="V14" s="97">
        <f>SUMIFS($J$2:J1011,$C$2:C1011,"&gt;="&amp;Z14,$C$2:C1011,"&lt;="&amp;AA14)</f>
        <v>42</v>
      </c>
      <c r="W14" s="97">
        <f>COUNTIFS($C$2:C1011,"&gt;="&amp;Z14,$C$2:C1011,"&lt;="&amp;AA14)</f>
        <v>24</v>
      </c>
      <c r="X14" s="107">
        <f t="shared" si="3"/>
        <v>84.708333333333329</v>
      </c>
      <c r="Y14" s="131">
        <f t="shared" si="1"/>
        <v>847.08333333333326</v>
      </c>
      <c r="Z14" s="98">
        <v>41122</v>
      </c>
      <c r="AA14" s="98">
        <v>41455</v>
      </c>
      <c r="AB14" s="97">
        <f t="shared" si="0"/>
        <v>1004</v>
      </c>
      <c r="AC14" s="111">
        <f t="shared" si="2"/>
        <v>100.4</v>
      </c>
    </row>
    <row r="15" spans="1:29">
      <c r="A15" s="75" t="s">
        <v>840</v>
      </c>
      <c r="B15" s="75" t="s">
        <v>249</v>
      </c>
      <c r="C15" s="76">
        <v>37297</v>
      </c>
      <c r="D15" s="75" t="s">
        <v>229</v>
      </c>
      <c r="E15" s="77" t="s">
        <v>33</v>
      </c>
      <c r="F15" s="75">
        <v>46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Q15" s="120" t="s">
        <v>449</v>
      </c>
      <c r="R15" s="121">
        <f>SUMIFS($F$2:F1012,$C$2:C1012,"&gt;="&amp;Z15,$C$2:C1012,"&lt;="&amp;AA15)</f>
        <v>180</v>
      </c>
      <c r="S15" s="121">
        <f>SUMIFS($G$2:G1012,$C$2:C1012,"&gt;="&amp;Z15,$C$2:C1012,"&lt;="&amp;AA15)</f>
        <v>2</v>
      </c>
      <c r="T15" s="121">
        <f>SUMIFS($H$2:H1012,$C$2:C1012,"&gt;="&amp;Z15,$C$2:C1012,"&lt;="&amp;AA15)</f>
        <v>1</v>
      </c>
      <c r="U15" s="121">
        <f>SUMIFS($I$2:I1012,$C$2:C1012,"&gt;="&amp;Z15,$C$2:C1012,"&lt;="&amp;AA15)-V15</f>
        <v>9</v>
      </c>
      <c r="V15" s="121">
        <f>SUMIFS($J$2:J1012,$C$2:C1012,"&gt;="&amp;Z15,$C$2:C1012,"&lt;="&amp;AA15)</f>
        <v>5</v>
      </c>
      <c r="W15" s="121">
        <f>COUNTIFS($C$2:C1012,"&gt;="&amp;Z15,$C$2:C1012,"&lt;="&amp;AA15)</f>
        <v>2</v>
      </c>
      <c r="X15" s="122">
        <f t="shared" si="3"/>
        <v>90</v>
      </c>
      <c r="Y15" s="121">
        <f t="shared" si="1"/>
        <v>900</v>
      </c>
      <c r="Z15" s="123">
        <v>41487</v>
      </c>
      <c r="AA15" s="123">
        <v>41820</v>
      </c>
      <c r="AB15" s="121">
        <f t="shared" si="0"/>
        <v>149</v>
      </c>
      <c r="AC15" s="124">
        <f t="shared" si="2"/>
        <v>14.9</v>
      </c>
    </row>
    <row r="16" spans="1:29">
      <c r="A16" s="75" t="s">
        <v>840</v>
      </c>
      <c r="B16" s="75" t="s">
        <v>238</v>
      </c>
      <c r="C16" s="76">
        <v>37290</v>
      </c>
      <c r="D16" s="75" t="s">
        <v>229</v>
      </c>
      <c r="E16" s="77" t="s">
        <v>59</v>
      </c>
      <c r="F16" s="75">
        <v>90</v>
      </c>
      <c r="G16" s="75">
        <v>1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Q16" s="120" t="s">
        <v>450</v>
      </c>
      <c r="R16" s="121">
        <f>SUMIFS($F$2:F1013,$C$2:C1013,"&gt;="&amp;Z16,$C$2:C1013,"&lt;="&amp;AA16)</f>
        <v>0</v>
      </c>
      <c r="S16" s="121">
        <f>SUMIFS($G$2:G1013,$C$2:C1013,"&gt;="&amp;Z16,$C$2:C1013,"&lt;="&amp;AA16)</f>
        <v>0</v>
      </c>
      <c r="T16" s="121">
        <f>SUMIFS($H$2:H1013,$C$2:C1013,"&gt;="&amp;Z16,$C$2:C1013,"&lt;="&amp;AA16)</f>
        <v>0</v>
      </c>
      <c r="U16" s="121">
        <f>SUMIFS($I$2:I1013,$C$2:C1013,"&gt;="&amp;Z16,$C$2:C1013,"&lt;="&amp;AA16)-V16</f>
        <v>0</v>
      </c>
      <c r="V16" s="121">
        <f>SUMIFS($J$2:J1013,$C$2:C1013,"&gt;="&amp;Z16,$C$2:C1013,"&lt;="&amp;AA16)</f>
        <v>0</v>
      </c>
      <c r="W16" s="121">
        <f>COUNTIFS($C$2:C1013,"&gt;="&amp;Z16,$C$2:C1013,"&lt;="&amp;AA16)</f>
        <v>0</v>
      </c>
      <c r="X16" s="122">
        <f t="shared" si="3"/>
        <v>0</v>
      </c>
      <c r="Y16" s="121">
        <f t="shared" si="1"/>
        <v>0</v>
      </c>
      <c r="Z16" s="123">
        <v>41852</v>
      </c>
      <c r="AA16" s="123">
        <v>42185</v>
      </c>
      <c r="AB16" s="121">
        <f t="shared" si="0"/>
        <v>0</v>
      </c>
      <c r="AC16" s="124">
        <f t="shared" si="2"/>
        <v>0</v>
      </c>
    </row>
    <row r="17" spans="1:29" ht="16" thickBot="1">
      <c r="A17" s="75" t="s">
        <v>840</v>
      </c>
      <c r="B17" s="75" t="s">
        <v>237</v>
      </c>
      <c r="C17" s="76">
        <v>37283</v>
      </c>
      <c r="D17" s="75" t="s">
        <v>229</v>
      </c>
      <c r="E17" s="77" t="s">
        <v>107</v>
      </c>
      <c r="F17" s="75">
        <v>84</v>
      </c>
      <c r="G17" s="75">
        <v>1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1</v>
      </c>
      <c r="N17" s="75">
        <v>0</v>
      </c>
      <c r="Q17" s="125" t="s">
        <v>451</v>
      </c>
      <c r="R17" s="126">
        <f>SUMIFS($F$2:F1014,$C$2:C1014,"&gt;="&amp;Z17,$C$2:C1014,"&lt;="&amp;AA17)</f>
        <v>0</v>
      </c>
      <c r="S17" s="126">
        <f>SUMIFS($G$2:G1014,$C$2:C1014,"&gt;="&amp;Z17,$C$2:C1014,"&lt;="&amp;AA17)</f>
        <v>0</v>
      </c>
      <c r="T17" s="126">
        <f>SUMIFS($H$2:H1014,$C$2:C1014,"&gt;="&amp;Z17,$C$2:C1014,"&lt;="&amp;AA17)</f>
        <v>0</v>
      </c>
      <c r="U17" s="126">
        <f>SUMIFS($I$2:I1014,$C$2:C1014,"&gt;="&amp;Z17,$C$2:C1014,"&lt;="&amp;AA17)-V17</f>
        <v>0</v>
      </c>
      <c r="V17" s="126">
        <f>SUMIFS($J$2:J1014,$C$2:C1014,"&gt;="&amp;Z17,$C$2:C1014,"&lt;="&amp;AA17)</f>
        <v>0</v>
      </c>
      <c r="W17" s="126">
        <f>COUNTIFS($C$2:C1014,"&gt;="&amp;Z17,$C$2:C1014,"&lt;="&amp;AA17)</f>
        <v>0</v>
      </c>
      <c r="X17" s="127">
        <f t="shared" si="3"/>
        <v>0</v>
      </c>
      <c r="Y17" s="126">
        <f t="shared" si="1"/>
        <v>0</v>
      </c>
      <c r="Z17" s="128">
        <v>42217</v>
      </c>
      <c r="AA17" s="128">
        <v>42551</v>
      </c>
      <c r="AB17" s="126">
        <f t="shared" si="0"/>
        <v>0</v>
      </c>
      <c r="AC17" s="129">
        <f t="shared" si="2"/>
        <v>0</v>
      </c>
    </row>
    <row r="18" spans="1:29">
      <c r="A18" s="75" t="s">
        <v>840</v>
      </c>
      <c r="B18" s="75" t="s">
        <v>282</v>
      </c>
      <c r="C18" s="76">
        <v>37276</v>
      </c>
      <c r="D18" s="75" t="s">
        <v>229</v>
      </c>
      <c r="E18" s="77" t="s">
        <v>59</v>
      </c>
      <c r="F18" s="75">
        <v>90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</row>
    <row r="19" spans="1:29">
      <c r="A19" s="75" t="s">
        <v>840</v>
      </c>
      <c r="B19" s="75" t="s">
        <v>843</v>
      </c>
      <c r="C19" s="76">
        <v>37269</v>
      </c>
      <c r="D19" s="75" t="s">
        <v>229</v>
      </c>
      <c r="E19" s="77" t="s">
        <v>38</v>
      </c>
      <c r="F19" s="75">
        <v>90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</row>
    <row r="20" spans="1:29">
      <c r="A20" s="75" t="s">
        <v>840</v>
      </c>
      <c r="B20" s="75" t="s">
        <v>180</v>
      </c>
      <c r="C20" s="76">
        <v>37262</v>
      </c>
      <c r="D20" s="75" t="s">
        <v>229</v>
      </c>
      <c r="E20" s="77" t="s">
        <v>59</v>
      </c>
      <c r="F20" s="75">
        <v>90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</row>
    <row r="21" spans="1:29">
      <c r="A21" s="75" t="s">
        <v>840</v>
      </c>
      <c r="B21" s="75" t="s">
        <v>844</v>
      </c>
      <c r="C21" s="76">
        <v>37248</v>
      </c>
      <c r="D21" s="75" t="s">
        <v>229</v>
      </c>
      <c r="E21" s="77" t="s">
        <v>95</v>
      </c>
      <c r="F21" s="75">
        <v>90</v>
      </c>
      <c r="G21" s="75">
        <v>1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</row>
    <row r="22" spans="1:29">
      <c r="A22" s="75" t="s">
        <v>840</v>
      </c>
      <c r="B22" s="75" t="s">
        <v>228</v>
      </c>
      <c r="C22" s="76">
        <v>37244</v>
      </c>
      <c r="D22" s="75" t="s">
        <v>229</v>
      </c>
      <c r="E22" s="77" t="s">
        <v>22</v>
      </c>
      <c r="F22" s="75">
        <v>90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</row>
    <row r="23" spans="1:29">
      <c r="A23" s="75" t="s">
        <v>840</v>
      </c>
      <c r="B23" s="75" t="s">
        <v>845</v>
      </c>
      <c r="C23" s="76">
        <v>37241</v>
      </c>
      <c r="D23" s="75" t="s">
        <v>229</v>
      </c>
      <c r="E23" s="77" t="s">
        <v>19</v>
      </c>
      <c r="F23" s="75">
        <v>90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</row>
    <row r="24" spans="1:29">
      <c r="A24" s="75" t="s">
        <v>840</v>
      </c>
      <c r="B24" s="75" t="s">
        <v>163</v>
      </c>
      <c r="C24" s="76">
        <v>37234</v>
      </c>
      <c r="D24" s="75" t="s">
        <v>229</v>
      </c>
      <c r="E24" s="77" t="s">
        <v>22</v>
      </c>
      <c r="F24" s="75">
        <v>90</v>
      </c>
      <c r="G24" s="75">
        <v>1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</row>
    <row r="25" spans="1:29">
      <c r="A25" s="75" t="s">
        <v>840</v>
      </c>
      <c r="B25" s="75" t="s">
        <v>846</v>
      </c>
      <c r="C25" s="76">
        <v>37226</v>
      </c>
      <c r="D25" s="75" t="s">
        <v>229</v>
      </c>
      <c r="E25" s="77" t="s">
        <v>19</v>
      </c>
      <c r="F25" s="75">
        <v>90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</row>
    <row r="26" spans="1:29">
      <c r="A26" s="75" t="s">
        <v>840</v>
      </c>
      <c r="B26" s="75" t="s">
        <v>245</v>
      </c>
      <c r="C26" s="76">
        <v>37219</v>
      </c>
      <c r="D26" s="75" t="s">
        <v>229</v>
      </c>
      <c r="E26" s="77" t="s">
        <v>17</v>
      </c>
      <c r="F26" s="75">
        <v>67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</row>
    <row r="27" spans="1:29">
      <c r="A27" s="75" t="s">
        <v>840</v>
      </c>
      <c r="B27" s="75" t="s">
        <v>290</v>
      </c>
      <c r="C27" s="76">
        <v>37213</v>
      </c>
      <c r="D27" s="75" t="s">
        <v>229</v>
      </c>
      <c r="E27" s="77" t="s">
        <v>26</v>
      </c>
      <c r="F27" s="75">
        <v>82</v>
      </c>
      <c r="G27" s="75">
        <v>1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</row>
    <row r="28" spans="1:29">
      <c r="A28" s="75" t="s">
        <v>838</v>
      </c>
      <c r="B28" s="75" t="s">
        <v>185</v>
      </c>
      <c r="C28" s="76">
        <v>37202</v>
      </c>
      <c r="D28" s="75" t="s">
        <v>78</v>
      </c>
      <c r="E28" s="77" t="s">
        <v>22</v>
      </c>
      <c r="F28" s="75">
        <v>90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</row>
    <row r="29" spans="1:29">
      <c r="A29" s="75" t="s">
        <v>840</v>
      </c>
      <c r="B29" s="75" t="s">
        <v>847</v>
      </c>
      <c r="C29" s="76">
        <v>37199</v>
      </c>
      <c r="D29" s="75" t="s">
        <v>229</v>
      </c>
      <c r="E29" s="77" t="s">
        <v>53</v>
      </c>
      <c r="F29" s="75">
        <v>0</v>
      </c>
      <c r="G29" s="75"/>
      <c r="H29" s="75"/>
      <c r="I29" s="75"/>
      <c r="J29" s="75"/>
      <c r="K29" s="75"/>
      <c r="L29" s="75"/>
      <c r="M29" s="75"/>
      <c r="N29" s="75"/>
    </row>
    <row r="30" spans="1:29">
      <c r="A30" s="75" t="s">
        <v>840</v>
      </c>
      <c r="B30" s="75" t="s">
        <v>264</v>
      </c>
      <c r="C30" s="76">
        <v>37191</v>
      </c>
      <c r="D30" s="75" t="s">
        <v>229</v>
      </c>
      <c r="E30" s="77" t="s">
        <v>33</v>
      </c>
      <c r="F30" s="75">
        <v>0</v>
      </c>
      <c r="G30" s="75"/>
      <c r="H30" s="75"/>
      <c r="I30" s="75"/>
      <c r="J30" s="75"/>
      <c r="K30" s="75"/>
      <c r="L30" s="75"/>
      <c r="M30" s="75"/>
      <c r="N30" s="75"/>
    </row>
    <row r="31" spans="1:29">
      <c r="A31" s="75" t="s">
        <v>840</v>
      </c>
      <c r="B31" s="75" t="s">
        <v>247</v>
      </c>
      <c r="C31" s="76">
        <v>37184</v>
      </c>
      <c r="D31" s="75" t="s">
        <v>229</v>
      </c>
      <c r="E31" s="77" t="s">
        <v>33</v>
      </c>
      <c r="F31" s="75">
        <v>0</v>
      </c>
      <c r="G31" s="75"/>
      <c r="H31" s="75"/>
      <c r="I31" s="75"/>
      <c r="J31" s="75"/>
      <c r="K31" s="75"/>
      <c r="L31" s="75"/>
      <c r="M31" s="75"/>
      <c r="N31" s="75"/>
    </row>
    <row r="32" spans="1:29">
      <c r="A32" s="75" t="s">
        <v>840</v>
      </c>
      <c r="B32" s="75" t="s">
        <v>236</v>
      </c>
      <c r="C32" s="76">
        <v>37178</v>
      </c>
      <c r="D32" s="75" t="s">
        <v>229</v>
      </c>
      <c r="E32" s="77" t="s">
        <v>131</v>
      </c>
      <c r="F32" s="75">
        <v>0</v>
      </c>
      <c r="G32" s="75"/>
      <c r="H32" s="75"/>
      <c r="I32" s="75"/>
      <c r="J32" s="75"/>
      <c r="K32" s="75"/>
      <c r="L32" s="75"/>
      <c r="M32" s="75"/>
      <c r="N32" s="75"/>
    </row>
    <row r="33" spans="1:14">
      <c r="A33" s="75" t="s">
        <v>840</v>
      </c>
      <c r="B33" s="75" t="s">
        <v>230</v>
      </c>
      <c r="C33" s="76">
        <v>37163</v>
      </c>
      <c r="D33" s="75" t="s">
        <v>229</v>
      </c>
      <c r="E33" s="77" t="s">
        <v>135</v>
      </c>
      <c r="F33" s="75">
        <v>0</v>
      </c>
      <c r="G33" s="75"/>
      <c r="H33" s="75"/>
      <c r="I33" s="75"/>
      <c r="J33" s="75"/>
      <c r="K33" s="75"/>
      <c r="L33" s="75"/>
      <c r="M33" s="75"/>
      <c r="N33" s="75"/>
    </row>
    <row r="34" spans="1:14">
      <c r="A34" s="75" t="s">
        <v>840</v>
      </c>
      <c r="B34" s="75" t="s">
        <v>256</v>
      </c>
      <c r="C34" s="76">
        <v>37156</v>
      </c>
      <c r="D34" s="75" t="s">
        <v>229</v>
      </c>
      <c r="E34" s="77" t="s">
        <v>33</v>
      </c>
      <c r="F34" s="75">
        <f>90- 84</f>
        <v>6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</row>
    <row r="35" spans="1:14">
      <c r="A35" s="75" t="s">
        <v>840</v>
      </c>
      <c r="B35" s="75" t="s">
        <v>255</v>
      </c>
      <c r="C35" s="76">
        <v>37149</v>
      </c>
      <c r="D35" s="75" t="s">
        <v>229</v>
      </c>
      <c r="E35" s="77" t="s">
        <v>115</v>
      </c>
      <c r="F35" s="75">
        <v>76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</row>
    <row r="36" spans="1:14">
      <c r="A36" s="75" t="s">
        <v>840</v>
      </c>
      <c r="B36" s="75" t="s">
        <v>259</v>
      </c>
      <c r="C36" s="76">
        <v>37143</v>
      </c>
      <c r="D36" s="75" t="s">
        <v>229</v>
      </c>
      <c r="E36" s="77" t="s">
        <v>82</v>
      </c>
      <c r="F36" s="75">
        <v>69</v>
      </c>
      <c r="G36" s="75">
        <v>1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</row>
    <row r="37" spans="1:14">
      <c r="A37" s="75" t="s">
        <v>840</v>
      </c>
      <c r="B37" s="75" t="s">
        <v>848</v>
      </c>
      <c r="C37" s="76">
        <v>37129</v>
      </c>
      <c r="D37" s="75" t="s">
        <v>229</v>
      </c>
      <c r="E37" s="77" t="s">
        <v>51</v>
      </c>
      <c r="F37" s="75">
        <v>90</v>
      </c>
      <c r="G37" s="75">
        <v>2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</row>
    <row r="38" spans="1:14">
      <c r="A38" s="75" t="s">
        <v>840</v>
      </c>
      <c r="B38" s="75" t="s">
        <v>846</v>
      </c>
      <c r="C38" s="76">
        <v>37751</v>
      </c>
      <c r="D38" s="75" t="s">
        <v>229</v>
      </c>
      <c r="E38" s="77" t="s">
        <v>53</v>
      </c>
      <c r="F38" s="75">
        <v>0</v>
      </c>
      <c r="G38" s="75"/>
      <c r="H38" s="75"/>
      <c r="I38" s="75"/>
      <c r="J38" s="75"/>
      <c r="K38" s="75"/>
      <c r="L38" s="75"/>
      <c r="M38" s="75"/>
      <c r="N38" s="75"/>
    </row>
    <row r="39" spans="1:14">
      <c r="A39" s="75" t="s">
        <v>840</v>
      </c>
      <c r="B39" s="75" t="s">
        <v>245</v>
      </c>
      <c r="C39" s="76">
        <v>37744</v>
      </c>
      <c r="D39" s="75" t="s">
        <v>229</v>
      </c>
      <c r="E39" s="77" t="s">
        <v>33</v>
      </c>
      <c r="F39" s="75">
        <v>90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</row>
    <row r="40" spans="1:14">
      <c r="A40" s="75" t="s">
        <v>840</v>
      </c>
      <c r="B40" s="75" t="s">
        <v>299</v>
      </c>
      <c r="C40" s="76">
        <v>37738</v>
      </c>
      <c r="D40" s="75" t="s">
        <v>229</v>
      </c>
      <c r="E40" s="77" t="s">
        <v>63</v>
      </c>
      <c r="F40" s="75">
        <v>90</v>
      </c>
      <c r="G40" s="75">
        <v>2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</row>
    <row r="41" spans="1:14">
      <c r="A41" s="75" t="s">
        <v>840</v>
      </c>
      <c r="B41" s="75" t="s">
        <v>230</v>
      </c>
      <c r="C41" s="76">
        <v>37730</v>
      </c>
      <c r="D41" s="75" t="s">
        <v>229</v>
      </c>
      <c r="E41" s="77" t="s">
        <v>63</v>
      </c>
      <c r="F41" s="75">
        <v>90</v>
      </c>
      <c r="G41" s="75">
        <v>2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</row>
    <row r="42" spans="1:14">
      <c r="A42" s="75" t="s">
        <v>840</v>
      </c>
      <c r="B42" s="75" t="s">
        <v>247</v>
      </c>
      <c r="C42" s="76">
        <v>37724</v>
      </c>
      <c r="D42" s="75" t="s">
        <v>229</v>
      </c>
      <c r="E42" s="77" t="s">
        <v>53</v>
      </c>
      <c r="F42" s="75">
        <v>90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</row>
    <row r="43" spans="1:14">
      <c r="A43" s="75" t="s">
        <v>840</v>
      </c>
      <c r="B43" s="75" t="s">
        <v>236</v>
      </c>
      <c r="C43" s="76">
        <v>37716</v>
      </c>
      <c r="D43" s="75" t="s">
        <v>229</v>
      </c>
      <c r="E43" s="77" t="s">
        <v>19</v>
      </c>
      <c r="F43" s="75">
        <v>74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</row>
    <row r="44" spans="1:14">
      <c r="A44" s="75" t="s">
        <v>840</v>
      </c>
      <c r="B44" s="75" t="s">
        <v>163</v>
      </c>
      <c r="C44" s="76">
        <v>37702</v>
      </c>
      <c r="D44" s="75" t="s">
        <v>229</v>
      </c>
      <c r="E44" s="77" t="s">
        <v>85</v>
      </c>
      <c r="F44" s="75">
        <f>90- 46</f>
        <v>44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</row>
    <row r="45" spans="1:14">
      <c r="A45" s="75" t="s">
        <v>840</v>
      </c>
      <c r="B45" s="75" t="s">
        <v>792</v>
      </c>
      <c r="C45" s="76">
        <v>37698</v>
      </c>
      <c r="D45" s="75" t="s">
        <v>151</v>
      </c>
      <c r="E45" s="77" t="s">
        <v>85</v>
      </c>
      <c r="F45" s="75">
        <f>90- 70</f>
        <v>20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</row>
    <row r="46" spans="1:14">
      <c r="A46" s="75" t="s">
        <v>840</v>
      </c>
      <c r="B46" s="75" t="s">
        <v>259</v>
      </c>
      <c r="C46" s="76">
        <v>37654</v>
      </c>
      <c r="D46" s="75" t="s">
        <v>229</v>
      </c>
      <c r="E46" s="77" t="s">
        <v>22</v>
      </c>
      <c r="F46" s="75">
        <v>90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</row>
    <row r="47" spans="1:14">
      <c r="A47" s="75" t="s">
        <v>840</v>
      </c>
      <c r="B47" s="75" t="s">
        <v>845</v>
      </c>
      <c r="C47" s="76">
        <v>37647</v>
      </c>
      <c r="D47" s="75" t="s">
        <v>229</v>
      </c>
      <c r="E47" s="77" t="s">
        <v>19</v>
      </c>
      <c r="F47" s="75">
        <v>76</v>
      </c>
      <c r="G47" s="75">
        <v>1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</row>
    <row r="48" spans="1:14">
      <c r="A48" s="75" t="s">
        <v>840</v>
      </c>
      <c r="B48" s="75" t="s">
        <v>237</v>
      </c>
      <c r="C48" s="76">
        <v>37640</v>
      </c>
      <c r="D48" s="75" t="s">
        <v>229</v>
      </c>
      <c r="E48" s="77" t="s">
        <v>154</v>
      </c>
      <c r="F48" s="75">
        <v>79</v>
      </c>
      <c r="G48" s="75">
        <v>1</v>
      </c>
      <c r="H48" s="75">
        <v>0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</row>
    <row r="49" spans="1:14">
      <c r="A49" s="75" t="s">
        <v>840</v>
      </c>
      <c r="B49" s="75" t="s">
        <v>244</v>
      </c>
      <c r="C49" s="76">
        <v>37633</v>
      </c>
      <c r="D49" s="75" t="s">
        <v>229</v>
      </c>
      <c r="E49" s="77" t="s">
        <v>35</v>
      </c>
      <c r="F49" s="75">
        <v>90</v>
      </c>
      <c r="G49" s="75">
        <v>1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</row>
    <row r="50" spans="1:14">
      <c r="A50" s="75" t="s">
        <v>840</v>
      </c>
      <c r="B50" s="75" t="s">
        <v>842</v>
      </c>
      <c r="C50" s="76">
        <v>37612</v>
      </c>
      <c r="D50" s="75" t="s">
        <v>229</v>
      </c>
      <c r="E50" s="77" t="s">
        <v>24</v>
      </c>
      <c r="F50" s="75">
        <v>90</v>
      </c>
      <c r="G50" s="75">
        <v>0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</row>
    <row r="51" spans="1:14">
      <c r="A51" s="75" t="s">
        <v>840</v>
      </c>
      <c r="B51" s="75" t="s">
        <v>266</v>
      </c>
      <c r="C51" s="76">
        <v>37605</v>
      </c>
      <c r="D51" s="75" t="s">
        <v>229</v>
      </c>
      <c r="E51" s="77" t="s">
        <v>40</v>
      </c>
      <c r="F51" s="75">
        <v>90</v>
      </c>
      <c r="G51" s="75">
        <v>0</v>
      </c>
      <c r="H51" s="75">
        <v>0</v>
      </c>
      <c r="I51" s="75">
        <v>0</v>
      </c>
      <c r="J51" s="75">
        <v>0</v>
      </c>
      <c r="K51" s="75">
        <v>0</v>
      </c>
      <c r="L51" s="75">
        <v>0</v>
      </c>
      <c r="M51" s="75">
        <v>0</v>
      </c>
      <c r="N51" s="75">
        <v>0</v>
      </c>
    </row>
    <row r="52" spans="1:14">
      <c r="A52" s="75" t="s">
        <v>840</v>
      </c>
      <c r="B52" s="75" t="s">
        <v>791</v>
      </c>
      <c r="C52" s="76">
        <v>37601</v>
      </c>
      <c r="D52" s="75" t="s">
        <v>151</v>
      </c>
      <c r="E52" s="77" t="s">
        <v>51</v>
      </c>
      <c r="F52" s="75">
        <v>72</v>
      </c>
      <c r="G52" s="75">
        <v>1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</row>
    <row r="53" spans="1:14">
      <c r="A53" s="75" t="s">
        <v>840</v>
      </c>
      <c r="B53" s="75" t="s">
        <v>844</v>
      </c>
      <c r="C53" s="76">
        <v>37598</v>
      </c>
      <c r="D53" s="75" t="s">
        <v>229</v>
      </c>
      <c r="E53" s="77" t="s">
        <v>158</v>
      </c>
      <c r="F53" s="75">
        <f>90- 54</f>
        <v>36</v>
      </c>
      <c r="G53" s="75">
        <v>0</v>
      </c>
      <c r="H53" s="75">
        <v>0</v>
      </c>
      <c r="I53" s="75">
        <v>0</v>
      </c>
      <c r="J53" s="75">
        <v>0</v>
      </c>
      <c r="K53" s="75">
        <v>0</v>
      </c>
      <c r="L53" s="75">
        <v>0</v>
      </c>
      <c r="M53" s="75">
        <v>0</v>
      </c>
      <c r="N53" s="75">
        <v>0</v>
      </c>
    </row>
    <row r="54" spans="1:14">
      <c r="A54" s="75" t="s">
        <v>840</v>
      </c>
      <c r="B54" s="75" t="s">
        <v>249</v>
      </c>
      <c r="C54" s="76">
        <v>37591</v>
      </c>
      <c r="D54" s="75" t="s">
        <v>229</v>
      </c>
      <c r="E54" s="77" t="s">
        <v>53</v>
      </c>
      <c r="F54" s="75">
        <v>90</v>
      </c>
      <c r="G54" s="75">
        <v>1</v>
      </c>
      <c r="H54" s="75">
        <v>0</v>
      </c>
      <c r="I54" s="75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</row>
    <row r="55" spans="1:14">
      <c r="A55" s="75" t="s">
        <v>840</v>
      </c>
      <c r="B55" s="75" t="s">
        <v>270</v>
      </c>
      <c r="C55" s="76">
        <v>37583</v>
      </c>
      <c r="D55" s="75" t="s">
        <v>229</v>
      </c>
      <c r="E55" s="77" t="s">
        <v>22</v>
      </c>
      <c r="F55" s="75">
        <f>90- 67</f>
        <v>23</v>
      </c>
      <c r="G55" s="75">
        <v>0</v>
      </c>
      <c r="H55" s="75">
        <v>0</v>
      </c>
      <c r="I55" s="75">
        <v>0</v>
      </c>
      <c r="J55" s="75">
        <v>0</v>
      </c>
      <c r="K55" s="75">
        <v>0</v>
      </c>
      <c r="L55" s="75">
        <v>0</v>
      </c>
      <c r="M55" s="75">
        <v>0</v>
      </c>
      <c r="N55" s="75">
        <v>0</v>
      </c>
    </row>
    <row r="56" spans="1:14">
      <c r="A56" s="75" t="s">
        <v>838</v>
      </c>
      <c r="B56" s="75" t="s">
        <v>93</v>
      </c>
      <c r="C56" s="76">
        <v>37580</v>
      </c>
      <c r="D56" s="75" t="s">
        <v>78</v>
      </c>
      <c r="E56" s="77" t="s">
        <v>22</v>
      </c>
      <c r="F56" s="75">
        <v>65</v>
      </c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</row>
    <row r="57" spans="1:14">
      <c r="A57" s="75" t="s">
        <v>840</v>
      </c>
      <c r="B57" s="75" t="s">
        <v>254</v>
      </c>
      <c r="C57" s="76">
        <v>37577</v>
      </c>
      <c r="D57" s="75" t="s">
        <v>229</v>
      </c>
      <c r="E57" s="77" t="s">
        <v>95</v>
      </c>
      <c r="F57" s="75">
        <v>90</v>
      </c>
      <c r="G57" s="75">
        <v>1</v>
      </c>
      <c r="H57" s="75">
        <v>0</v>
      </c>
      <c r="I57" s="75">
        <v>0</v>
      </c>
      <c r="J57" s="75">
        <v>0</v>
      </c>
      <c r="K57" s="75">
        <v>0</v>
      </c>
      <c r="L57" s="75">
        <v>0</v>
      </c>
      <c r="M57" s="75">
        <v>0</v>
      </c>
      <c r="N57" s="75">
        <v>0</v>
      </c>
    </row>
    <row r="58" spans="1:14">
      <c r="A58" s="75" t="s">
        <v>840</v>
      </c>
      <c r="B58" s="75" t="s">
        <v>162</v>
      </c>
      <c r="C58" s="76">
        <v>37570</v>
      </c>
      <c r="D58" s="75" t="s">
        <v>229</v>
      </c>
      <c r="E58" s="77" t="s">
        <v>63</v>
      </c>
      <c r="F58" s="75">
        <v>90</v>
      </c>
      <c r="G58" s="75">
        <v>0</v>
      </c>
      <c r="H58" s="75">
        <v>0</v>
      </c>
      <c r="I58" s="75">
        <v>0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</row>
    <row r="59" spans="1:14">
      <c r="A59" s="75" t="s">
        <v>840</v>
      </c>
      <c r="B59" s="75" t="s">
        <v>841</v>
      </c>
      <c r="C59" s="76">
        <v>37566</v>
      </c>
      <c r="D59" s="75" t="s">
        <v>229</v>
      </c>
      <c r="E59" s="77" t="s">
        <v>24</v>
      </c>
      <c r="F59" s="75">
        <v>90</v>
      </c>
      <c r="G59" s="75">
        <v>0</v>
      </c>
      <c r="H59" s="75">
        <v>0</v>
      </c>
      <c r="I59" s="75">
        <v>0</v>
      </c>
      <c r="J59" s="75">
        <v>0</v>
      </c>
      <c r="K59" s="75">
        <v>0</v>
      </c>
      <c r="L59" s="75">
        <v>0</v>
      </c>
      <c r="M59" s="75">
        <v>0</v>
      </c>
      <c r="N59" s="75">
        <v>0</v>
      </c>
    </row>
    <row r="60" spans="1:14">
      <c r="A60" s="75" t="s">
        <v>840</v>
      </c>
      <c r="B60" s="75" t="s">
        <v>849</v>
      </c>
      <c r="C60" s="76">
        <v>37563</v>
      </c>
      <c r="D60" s="75" t="s">
        <v>229</v>
      </c>
      <c r="E60" s="77" t="s">
        <v>24</v>
      </c>
      <c r="F60" s="75">
        <f>90- 57</f>
        <v>33</v>
      </c>
      <c r="G60" s="75">
        <v>1</v>
      </c>
      <c r="H60" s="75">
        <v>0</v>
      </c>
      <c r="I60" s="75">
        <v>0</v>
      </c>
      <c r="J60" s="75">
        <v>0</v>
      </c>
      <c r="K60" s="75">
        <v>0</v>
      </c>
      <c r="L60" s="75">
        <v>0</v>
      </c>
      <c r="M60" s="75">
        <v>0</v>
      </c>
      <c r="N60" s="75">
        <v>0</v>
      </c>
    </row>
    <row r="61" spans="1:14">
      <c r="A61" s="75" t="s">
        <v>840</v>
      </c>
      <c r="B61" s="75" t="s">
        <v>850</v>
      </c>
      <c r="C61" s="76">
        <v>37558</v>
      </c>
      <c r="D61" s="75" t="s">
        <v>151</v>
      </c>
      <c r="E61" s="77" t="s">
        <v>19</v>
      </c>
      <c r="F61" s="75">
        <v>90</v>
      </c>
      <c r="G61" s="75">
        <v>0</v>
      </c>
      <c r="H61" s="75">
        <v>0</v>
      </c>
      <c r="I61" s="75">
        <v>0</v>
      </c>
      <c r="J61" s="75">
        <v>0</v>
      </c>
      <c r="K61" s="75">
        <v>0</v>
      </c>
      <c r="L61" s="75">
        <v>0</v>
      </c>
      <c r="M61" s="75">
        <v>0</v>
      </c>
      <c r="N61" s="75">
        <v>0</v>
      </c>
    </row>
    <row r="62" spans="1:14">
      <c r="A62" s="75" t="s">
        <v>840</v>
      </c>
      <c r="B62" s="75" t="s">
        <v>243</v>
      </c>
      <c r="C62" s="76">
        <v>37548</v>
      </c>
      <c r="D62" s="75" t="s">
        <v>229</v>
      </c>
      <c r="E62" s="77" t="s">
        <v>22</v>
      </c>
      <c r="F62" s="75">
        <v>90</v>
      </c>
      <c r="G62" s="75">
        <v>1</v>
      </c>
      <c r="H62" s="75">
        <v>0</v>
      </c>
      <c r="I62" s="75">
        <v>0</v>
      </c>
      <c r="J62" s="75">
        <v>0</v>
      </c>
      <c r="K62" s="75">
        <v>0</v>
      </c>
      <c r="L62" s="75">
        <v>0</v>
      </c>
      <c r="M62" s="75">
        <v>0</v>
      </c>
      <c r="N62" s="75">
        <v>0</v>
      </c>
    </row>
    <row r="63" spans="1:14">
      <c r="A63" s="75" t="s">
        <v>840</v>
      </c>
      <c r="B63" s="75" t="s">
        <v>851</v>
      </c>
      <c r="C63" s="76">
        <v>37535</v>
      </c>
      <c r="D63" s="75" t="s">
        <v>229</v>
      </c>
      <c r="E63" s="77" t="s">
        <v>22</v>
      </c>
      <c r="F63" s="75">
        <v>90</v>
      </c>
      <c r="G63" s="75">
        <v>0</v>
      </c>
      <c r="H63" s="75">
        <v>0</v>
      </c>
      <c r="I63" s="75">
        <v>0</v>
      </c>
      <c r="J63" s="75">
        <v>0</v>
      </c>
      <c r="K63" s="75">
        <v>0</v>
      </c>
      <c r="L63" s="75">
        <v>0</v>
      </c>
      <c r="M63" s="75">
        <v>0</v>
      </c>
      <c r="N63" s="75">
        <v>0</v>
      </c>
    </row>
    <row r="64" spans="1:14">
      <c r="A64" s="75" t="s">
        <v>840</v>
      </c>
      <c r="B64" s="75" t="s">
        <v>290</v>
      </c>
      <c r="C64" s="76">
        <v>37527</v>
      </c>
      <c r="D64" s="75" t="s">
        <v>229</v>
      </c>
      <c r="E64" s="77" t="s">
        <v>53</v>
      </c>
      <c r="F64" s="75">
        <v>90</v>
      </c>
      <c r="G64" s="75">
        <v>1</v>
      </c>
      <c r="H64" s="75">
        <v>0</v>
      </c>
      <c r="I64" s="75">
        <v>0</v>
      </c>
      <c r="J64" s="75">
        <v>0</v>
      </c>
      <c r="K64" s="75">
        <v>0</v>
      </c>
      <c r="L64" s="75">
        <v>0</v>
      </c>
      <c r="M64" s="75">
        <v>0</v>
      </c>
      <c r="N64" s="75">
        <v>0</v>
      </c>
    </row>
    <row r="65" spans="1:14">
      <c r="A65" s="75" t="s">
        <v>840</v>
      </c>
      <c r="B65" s="75" t="s">
        <v>852</v>
      </c>
      <c r="C65" s="76">
        <v>37520</v>
      </c>
      <c r="D65" s="75" t="s">
        <v>229</v>
      </c>
      <c r="E65" s="77" t="s">
        <v>82</v>
      </c>
      <c r="F65" s="75">
        <v>90</v>
      </c>
      <c r="G65" s="75">
        <v>2</v>
      </c>
      <c r="H65" s="75">
        <v>0</v>
      </c>
      <c r="I65" s="75">
        <v>0</v>
      </c>
      <c r="J65" s="75">
        <v>0</v>
      </c>
      <c r="K65" s="75">
        <v>0</v>
      </c>
      <c r="L65" s="75">
        <v>0</v>
      </c>
      <c r="M65" s="75">
        <v>0</v>
      </c>
      <c r="N65" s="75">
        <v>0</v>
      </c>
    </row>
    <row r="66" spans="1:14">
      <c r="A66" s="75" t="s">
        <v>840</v>
      </c>
      <c r="B66" s="75" t="s">
        <v>853</v>
      </c>
      <c r="C66" s="76">
        <v>37517</v>
      </c>
      <c r="D66" s="75" t="s">
        <v>151</v>
      </c>
      <c r="E66" s="77" t="s">
        <v>22</v>
      </c>
      <c r="F66" s="75">
        <v>75</v>
      </c>
      <c r="G66" s="75">
        <v>0</v>
      </c>
      <c r="H66" s="75">
        <v>0</v>
      </c>
      <c r="I66" s="75">
        <v>0</v>
      </c>
      <c r="J66" s="75">
        <v>0</v>
      </c>
      <c r="K66" s="75">
        <v>0</v>
      </c>
      <c r="L66" s="75">
        <v>0</v>
      </c>
      <c r="M66" s="75">
        <v>1</v>
      </c>
      <c r="N66" s="75">
        <v>0</v>
      </c>
    </row>
    <row r="67" spans="1:14">
      <c r="A67" s="75" t="s">
        <v>840</v>
      </c>
      <c r="B67" s="75" t="s">
        <v>282</v>
      </c>
      <c r="C67" s="76">
        <v>37514</v>
      </c>
      <c r="D67" s="75" t="s">
        <v>229</v>
      </c>
      <c r="E67" s="77" t="s">
        <v>59</v>
      </c>
      <c r="F67" s="75">
        <v>81</v>
      </c>
      <c r="G67" s="75">
        <v>2</v>
      </c>
      <c r="H67" s="75">
        <v>0</v>
      </c>
      <c r="I67" s="75">
        <v>0</v>
      </c>
      <c r="J67" s="75">
        <v>0</v>
      </c>
      <c r="K67" s="75">
        <v>0</v>
      </c>
      <c r="L67" s="75">
        <v>0</v>
      </c>
      <c r="M67" s="75">
        <v>0</v>
      </c>
      <c r="N67" s="75">
        <v>0</v>
      </c>
    </row>
    <row r="68" spans="1:14">
      <c r="A68" s="75" t="s">
        <v>838</v>
      </c>
      <c r="B68" s="75" t="s">
        <v>77</v>
      </c>
      <c r="C68" s="76">
        <v>37425</v>
      </c>
      <c r="D68" s="75" t="s">
        <v>89</v>
      </c>
      <c r="E68" s="77" t="s">
        <v>85</v>
      </c>
      <c r="F68" s="75">
        <v>60</v>
      </c>
      <c r="G68" s="75">
        <v>0</v>
      </c>
      <c r="H68" s="75">
        <v>0</v>
      </c>
      <c r="I68" s="75">
        <v>1</v>
      </c>
      <c r="J68" s="75">
        <v>0</v>
      </c>
      <c r="K68" s="75">
        <v>2</v>
      </c>
      <c r="L68" s="75">
        <v>3</v>
      </c>
      <c r="M68" s="75">
        <v>0</v>
      </c>
      <c r="N68" s="75">
        <v>0</v>
      </c>
    </row>
    <row r="69" spans="1:14">
      <c r="A69" s="75" t="s">
        <v>838</v>
      </c>
      <c r="B69" s="75" t="s">
        <v>186</v>
      </c>
      <c r="C69" s="76">
        <v>37420</v>
      </c>
      <c r="D69" s="75" t="s">
        <v>89</v>
      </c>
      <c r="E69" s="77" t="s">
        <v>22</v>
      </c>
      <c r="F69" s="75">
        <f>90- 77</f>
        <v>13</v>
      </c>
      <c r="G69" s="75">
        <v>1</v>
      </c>
      <c r="H69" s="75">
        <v>0</v>
      </c>
      <c r="I69" s="75">
        <v>1</v>
      </c>
      <c r="J69" s="75">
        <v>1</v>
      </c>
      <c r="K69" s="75">
        <v>0</v>
      </c>
      <c r="L69" s="75">
        <v>0</v>
      </c>
      <c r="M69" s="75">
        <v>0</v>
      </c>
      <c r="N69" s="75">
        <v>0</v>
      </c>
    </row>
    <row r="70" spans="1:14">
      <c r="A70" s="75" t="s">
        <v>838</v>
      </c>
      <c r="B70" s="75" t="s">
        <v>219</v>
      </c>
      <c r="C70" s="76">
        <v>37410</v>
      </c>
      <c r="D70" s="75" t="s">
        <v>89</v>
      </c>
      <c r="E70" s="77" t="s">
        <v>19</v>
      </c>
      <c r="F70" s="75">
        <f>90- 73</f>
        <v>17</v>
      </c>
      <c r="G70" s="75">
        <v>0</v>
      </c>
      <c r="H70" s="75">
        <v>0</v>
      </c>
      <c r="I70" s="75">
        <v>0</v>
      </c>
      <c r="J70" s="75">
        <v>0</v>
      </c>
      <c r="K70" s="75">
        <v>0</v>
      </c>
      <c r="L70" s="75">
        <v>0</v>
      </c>
      <c r="M70" s="75">
        <v>0</v>
      </c>
      <c r="N70" s="75">
        <v>0</v>
      </c>
    </row>
    <row r="71" spans="1:14">
      <c r="A71" s="75" t="s">
        <v>838</v>
      </c>
      <c r="B71" s="75" t="s">
        <v>700</v>
      </c>
      <c r="C71" s="76">
        <v>37394</v>
      </c>
      <c r="D71" s="75" t="s">
        <v>78</v>
      </c>
      <c r="E71" s="77" t="s">
        <v>17</v>
      </c>
      <c r="F71" s="75">
        <f>90- 46</f>
        <v>44</v>
      </c>
      <c r="G71" s="75">
        <v>0</v>
      </c>
      <c r="H71" s="75">
        <v>0</v>
      </c>
      <c r="I71" s="75">
        <v>0</v>
      </c>
      <c r="J71" s="75">
        <v>0</v>
      </c>
      <c r="K71" s="75">
        <v>0</v>
      </c>
      <c r="L71" s="75">
        <v>0</v>
      </c>
      <c r="M71" s="75">
        <v>0</v>
      </c>
      <c r="N71" s="75">
        <v>0</v>
      </c>
    </row>
    <row r="72" spans="1:14">
      <c r="A72" s="75" t="s">
        <v>838</v>
      </c>
      <c r="B72" s="75" t="s">
        <v>222</v>
      </c>
      <c r="C72" s="76">
        <v>37363</v>
      </c>
      <c r="D72" s="75" t="s">
        <v>78</v>
      </c>
      <c r="E72" s="77" t="s">
        <v>22</v>
      </c>
      <c r="F72" s="75">
        <v>46</v>
      </c>
      <c r="G72" s="75">
        <v>0</v>
      </c>
      <c r="H72" s="75">
        <v>0</v>
      </c>
      <c r="I72" s="75">
        <v>0</v>
      </c>
      <c r="J72" s="75">
        <v>0</v>
      </c>
      <c r="K72" s="75">
        <v>0</v>
      </c>
      <c r="L72" s="75">
        <v>0</v>
      </c>
      <c r="M72" s="75">
        <v>0</v>
      </c>
      <c r="N72" s="75">
        <v>0</v>
      </c>
    </row>
    <row r="73" spans="1:14">
      <c r="A73" s="75" t="s">
        <v>838</v>
      </c>
      <c r="B73" s="75" t="s">
        <v>854</v>
      </c>
      <c r="C73" s="76">
        <v>37300</v>
      </c>
      <c r="D73" s="75" t="s">
        <v>78</v>
      </c>
      <c r="E73" s="77" t="s">
        <v>31</v>
      </c>
      <c r="F73" s="75">
        <f>90- 46</f>
        <v>44</v>
      </c>
      <c r="G73" s="75">
        <v>1</v>
      </c>
      <c r="H73" s="75">
        <v>0</v>
      </c>
      <c r="I73" s="75">
        <v>0</v>
      </c>
      <c r="J73" s="75">
        <v>0</v>
      </c>
      <c r="K73" s="75">
        <v>0</v>
      </c>
      <c r="L73" s="75">
        <v>0</v>
      </c>
      <c r="M73" s="75">
        <v>0</v>
      </c>
      <c r="N73" s="75">
        <v>0</v>
      </c>
    </row>
    <row r="74" spans="1:14">
      <c r="A74" s="75" t="s">
        <v>840</v>
      </c>
      <c r="B74" s="75" t="s">
        <v>242</v>
      </c>
      <c r="C74" s="76">
        <v>38123</v>
      </c>
      <c r="D74" s="75" t="s">
        <v>229</v>
      </c>
      <c r="E74" s="77" t="s">
        <v>107</v>
      </c>
      <c r="F74" s="75">
        <f>90- 66</f>
        <v>24</v>
      </c>
      <c r="G74" s="75">
        <v>0</v>
      </c>
      <c r="H74" s="75">
        <v>0</v>
      </c>
      <c r="I74" s="75">
        <v>0</v>
      </c>
      <c r="J74" s="75">
        <v>0</v>
      </c>
      <c r="K74" s="75">
        <v>0</v>
      </c>
      <c r="L74" s="75">
        <v>0</v>
      </c>
      <c r="M74" s="75">
        <v>0</v>
      </c>
      <c r="N74" s="75">
        <v>0</v>
      </c>
    </row>
    <row r="75" spans="1:14">
      <c r="A75" s="75" t="s">
        <v>840</v>
      </c>
      <c r="B75" s="75" t="s">
        <v>261</v>
      </c>
      <c r="C75" s="76">
        <v>38116</v>
      </c>
      <c r="D75" s="75" t="s">
        <v>229</v>
      </c>
      <c r="E75" s="77" t="s">
        <v>19</v>
      </c>
      <c r="F75" s="75">
        <v>65</v>
      </c>
      <c r="G75" s="75">
        <v>0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</row>
    <row r="76" spans="1:14">
      <c r="A76" s="75" t="s">
        <v>840</v>
      </c>
      <c r="B76" s="75" t="s">
        <v>842</v>
      </c>
      <c r="C76" s="76">
        <v>38109</v>
      </c>
      <c r="D76" s="75" t="s">
        <v>229</v>
      </c>
      <c r="E76" s="77" t="s">
        <v>17</v>
      </c>
      <c r="F76" s="75">
        <v>90</v>
      </c>
      <c r="G76" s="75">
        <v>0</v>
      </c>
      <c r="H76" s="75">
        <v>0</v>
      </c>
      <c r="I76" s="75">
        <v>0</v>
      </c>
      <c r="J76" s="75">
        <v>0</v>
      </c>
      <c r="K76" s="75">
        <v>0</v>
      </c>
      <c r="L76" s="75">
        <v>0</v>
      </c>
      <c r="M76" s="75">
        <v>0</v>
      </c>
      <c r="N76" s="75">
        <v>0</v>
      </c>
    </row>
    <row r="77" spans="1:14">
      <c r="A77" s="75" t="s">
        <v>840</v>
      </c>
      <c r="B77" s="75" t="s">
        <v>238</v>
      </c>
      <c r="C77" s="76">
        <v>38102</v>
      </c>
      <c r="D77" s="75" t="s">
        <v>229</v>
      </c>
      <c r="E77" s="77" t="s">
        <v>531</v>
      </c>
      <c r="F77" s="75">
        <f>90- 46</f>
        <v>44</v>
      </c>
      <c r="G77" s="75">
        <v>1</v>
      </c>
      <c r="H77" s="75">
        <v>0</v>
      </c>
      <c r="I77" s="75">
        <v>0</v>
      </c>
      <c r="J77" s="75">
        <v>0</v>
      </c>
      <c r="K77" s="75">
        <v>0</v>
      </c>
      <c r="L77" s="75">
        <v>0</v>
      </c>
      <c r="M77" s="75">
        <v>0</v>
      </c>
      <c r="N77" s="75">
        <v>0</v>
      </c>
    </row>
    <row r="78" spans="1:14">
      <c r="A78" s="75" t="s">
        <v>840</v>
      </c>
      <c r="B78" s="75" t="s">
        <v>280</v>
      </c>
      <c r="C78" s="76">
        <v>38095</v>
      </c>
      <c r="D78" s="75" t="s">
        <v>229</v>
      </c>
      <c r="E78" s="77" t="s">
        <v>53</v>
      </c>
      <c r="F78" s="75">
        <v>0</v>
      </c>
      <c r="G78" s="75"/>
      <c r="H78" s="75"/>
      <c r="I78" s="75"/>
      <c r="J78" s="75"/>
      <c r="K78" s="75"/>
      <c r="L78" s="75"/>
      <c r="M78" s="75"/>
      <c r="N78" s="75"/>
    </row>
    <row r="79" spans="1:14">
      <c r="A79" s="75" t="s">
        <v>840</v>
      </c>
      <c r="B79" s="75" t="s">
        <v>134</v>
      </c>
      <c r="C79" s="76">
        <v>38055</v>
      </c>
      <c r="D79" s="75" t="s">
        <v>151</v>
      </c>
      <c r="E79" s="77" t="s">
        <v>64</v>
      </c>
      <c r="F79" s="75">
        <v>8</v>
      </c>
      <c r="G79" s="75">
        <v>0</v>
      </c>
      <c r="H79" s="75">
        <v>0</v>
      </c>
      <c r="I79" s="75">
        <v>0</v>
      </c>
      <c r="J79" s="75">
        <v>0</v>
      </c>
      <c r="K79" s="75">
        <v>0</v>
      </c>
      <c r="L79" s="75">
        <v>0</v>
      </c>
      <c r="M79" s="75">
        <v>0</v>
      </c>
      <c r="N79" s="75">
        <v>0</v>
      </c>
    </row>
    <row r="80" spans="1:14">
      <c r="A80" s="75" t="s">
        <v>840</v>
      </c>
      <c r="B80" s="75" t="s">
        <v>844</v>
      </c>
      <c r="C80" s="76">
        <v>38052</v>
      </c>
      <c r="D80" s="75" t="s">
        <v>229</v>
      </c>
      <c r="E80" s="77" t="s">
        <v>79</v>
      </c>
      <c r="F80" s="75">
        <f>90- 73</f>
        <v>17</v>
      </c>
      <c r="G80" s="75">
        <v>0</v>
      </c>
      <c r="H80" s="75">
        <v>0</v>
      </c>
      <c r="I80" s="75">
        <v>0</v>
      </c>
      <c r="J80" s="75">
        <v>0</v>
      </c>
      <c r="K80" s="75">
        <v>0</v>
      </c>
      <c r="L80" s="75">
        <v>0</v>
      </c>
      <c r="M80" s="75">
        <v>0</v>
      </c>
      <c r="N80" s="75">
        <v>0</v>
      </c>
    </row>
    <row r="81" spans="1:14">
      <c r="A81" s="75" t="s">
        <v>840</v>
      </c>
      <c r="B81" s="75" t="s">
        <v>855</v>
      </c>
      <c r="C81" s="76">
        <v>38046</v>
      </c>
      <c r="D81" s="75" t="s">
        <v>229</v>
      </c>
      <c r="E81" s="77" t="s">
        <v>59</v>
      </c>
      <c r="F81" s="75">
        <v>60</v>
      </c>
      <c r="G81" s="75">
        <v>1</v>
      </c>
      <c r="H81" s="75">
        <v>0</v>
      </c>
      <c r="I81" s="75">
        <v>0</v>
      </c>
      <c r="J81" s="75">
        <v>0</v>
      </c>
      <c r="K81" s="75">
        <v>0</v>
      </c>
      <c r="L81" s="75">
        <v>0</v>
      </c>
      <c r="M81" s="75">
        <v>0</v>
      </c>
      <c r="N81" s="75">
        <v>0</v>
      </c>
    </row>
    <row r="82" spans="1:14">
      <c r="A82" s="75" t="s">
        <v>840</v>
      </c>
      <c r="B82" s="75" t="s">
        <v>117</v>
      </c>
      <c r="C82" s="76">
        <v>38042</v>
      </c>
      <c r="D82" s="75" t="s">
        <v>151</v>
      </c>
      <c r="E82" s="77" t="s">
        <v>17</v>
      </c>
      <c r="F82" s="75">
        <v>90</v>
      </c>
      <c r="G82" s="75">
        <v>0</v>
      </c>
      <c r="H82" s="75">
        <v>0</v>
      </c>
      <c r="I82" s="75">
        <v>0</v>
      </c>
      <c r="J82" s="75">
        <v>0</v>
      </c>
      <c r="K82" s="75">
        <v>0</v>
      </c>
      <c r="L82" s="75">
        <v>0</v>
      </c>
      <c r="M82" s="75">
        <v>0</v>
      </c>
      <c r="N82" s="75">
        <v>0</v>
      </c>
    </row>
    <row r="83" spans="1:14">
      <c r="A83" s="75" t="s">
        <v>840</v>
      </c>
      <c r="B83" s="75" t="s">
        <v>247</v>
      </c>
      <c r="C83" s="76">
        <v>38039</v>
      </c>
      <c r="D83" s="75" t="s">
        <v>229</v>
      </c>
      <c r="E83" s="77" t="s">
        <v>24</v>
      </c>
      <c r="F83" s="75">
        <v>90</v>
      </c>
      <c r="G83" s="75">
        <v>0</v>
      </c>
      <c r="H83" s="75">
        <v>0</v>
      </c>
      <c r="I83" s="75">
        <v>0</v>
      </c>
      <c r="J83" s="75">
        <v>0</v>
      </c>
      <c r="K83" s="75">
        <v>0</v>
      </c>
      <c r="L83" s="75">
        <v>0</v>
      </c>
      <c r="M83" s="75">
        <v>1</v>
      </c>
      <c r="N83" s="75">
        <v>0</v>
      </c>
    </row>
    <row r="84" spans="1:14">
      <c r="A84" s="75" t="s">
        <v>840</v>
      </c>
      <c r="B84" s="75" t="s">
        <v>244</v>
      </c>
      <c r="C84" s="76">
        <v>38032</v>
      </c>
      <c r="D84" s="75" t="s">
        <v>229</v>
      </c>
      <c r="E84" s="77" t="s">
        <v>31</v>
      </c>
      <c r="F84" s="75">
        <v>90</v>
      </c>
      <c r="G84" s="75">
        <v>0</v>
      </c>
      <c r="H84" s="75">
        <v>0</v>
      </c>
      <c r="I84" s="75">
        <v>0</v>
      </c>
      <c r="J84" s="75">
        <v>0</v>
      </c>
      <c r="K84" s="75">
        <v>0</v>
      </c>
      <c r="L84" s="75">
        <v>0</v>
      </c>
      <c r="M84" s="75">
        <v>1</v>
      </c>
      <c r="N84" s="75">
        <v>0</v>
      </c>
    </row>
    <row r="85" spans="1:14">
      <c r="A85" s="75" t="s">
        <v>840</v>
      </c>
      <c r="B85" s="75" t="s">
        <v>255</v>
      </c>
      <c r="C85" s="76">
        <v>38018</v>
      </c>
      <c r="D85" s="75" t="s">
        <v>229</v>
      </c>
      <c r="E85" s="77" t="s">
        <v>31</v>
      </c>
      <c r="F85" s="75">
        <v>90</v>
      </c>
      <c r="G85" s="75">
        <v>0</v>
      </c>
      <c r="H85" s="75">
        <v>0</v>
      </c>
      <c r="I85" s="75">
        <v>0</v>
      </c>
      <c r="J85" s="75">
        <v>0</v>
      </c>
      <c r="K85" s="75">
        <v>0</v>
      </c>
      <c r="L85" s="75">
        <v>0</v>
      </c>
      <c r="M85" s="75">
        <v>0</v>
      </c>
      <c r="N85" s="75">
        <v>0</v>
      </c>
    </row>
    <row r="86" spans="1:14">
      <c r="A86" s="75" t="s">
        <v>840</v>
      </c>
      <c r="B86" s="75" t="s">
        <v>852</v>
      </c>
      <c r="C86" s="76">
        <v>38011</v>
      </c>
      <c r="D86" s="75" t="s">
        <v>229</v>
      </c>
      <c r="E86" s="77" t="s">
        <v>131</v>
      </c>
      <c r="F86" s="75">
        <v>69</v>
      </c>
      <c r="G86" s="75">
        <v>0</v>
      </c>
      <c r="H86" s="75">
        <v>0</v>
      </c>
      <c r="I86" s="75">
        <v>0</v>
      </c>
      <c r="J86" s="75">
        <v>0</v>
      </c>
      <c r="K86" s="75">
        <v>0</v>
      </c>
      <c r="L86" s="75">
        <v>0</v>
      </c>
      <c r="M86" s="75">
        <v>0</v>
      </c>
      <c r="N86" s="75">
        <v>0</v>
      </c>
    </row>
    <row r="87" spans="1:14">
      <c r="A87" s="75" t="s">
        <v>840</v>
      </c>
      <c r="B87" s="75" t="s">
        <v>286</v>
      </c>
      <c r="C87" s="76">
        <v>38004</v>
      </c>
      <c r="D87" s="75" t="s">
        <v>229</v>
      </c>
      <c r="E87" s="77" t="s">
        <v>68</v>
      </c>
      <c r="F87" s="75">
        <v>90</v>
      </c>
      <c r="G87" s="75">
        <v>3</v>
      </c>
      <c r="H87" s="75">
        <v>0</v>
      </c>
      <c r="I87" s="75">
        <v>0</v>
      </c>
      <c r="J87" s="75">
        <v>0</v>
      </c>
      <c r="K87" s="75">
        <v>0</v>
      </c>
      <c r="L87" s="75">
        <v>0</v>
      </c>
      <c r="M87" s="75">
        <v>0</v>
      </c>
      <c r="N87" s="75">
        <v>0</v>
      </c>
    </row>
    <row r="88" spans="1:14">
      <c r="A88" s="75" t="s">
        <v>840</v>
      </c>
      <c r="B88" s="75" t="s">
        <v>278</v>
      </c>
      <c r="C88" s="76">
        <v>37997</v>
      </c>
      <c r="D88" s="75" t="s">
        <v>229</v>
      </c>
      <c r="E88" s="77" t="s">
        <v>38</v>
      </c>
      <c r="F88" s="75">
        <v>87</v>
      </c>
      <c r="G88" s="75">
        <v>0</v>
      </c>
      <c r="H88" s="75">
        <v>0</v>
      </c>
      <c r="I88" s="75">
        <v>0</v>
      </c>
      <c r="J88" s="75">
        <v>0</v>
      </c>
      <c r="K88" s="75">
        <v>0</v>
      </c>
      <c r="L88" s="75">
        <v>0</v>
      </c>
      <c r="M88" s="75">
        <v>0</v>
      </c>
      <c r="N88" s="75">
        <v>0</v>
      </c>
    </row>
    <row r="89" spans="1:14">
      <c r="A89" s="75" t="s">
        <v>840</v>
      </c>
      <c r="B89" s="75" t="s">
        <v>846</v>
      </c>
      <c r="C89" s="76">
        <v>37992</v>
      </c>
      <c r="D89" s="75" t="s">
        <v>229</v>
      </c>
      <c r="E89" s="77" t="s">
        <v>31</v>
      </c>
      <c r="F89" s="75">
        <v>82</v>
      </c>
      <c r="G89" s="75">
        <v>0</v>
      </c>
      <c r="H89" s="75">
        <v>0</v>
      </c>
      <c r="I89" s="75">
        <v>0</v>
      </c>
      <c r="J89" s="75">
        <v>0</v>
      </c>
      <c r="K89" s="75">
        <v>0</v>
      </c>
      <c r="L89" s="75">
        <v>0</v>
      </c>
      <c r="M89" s="75">
        <v>0</v>
      </c>
      <c r="N89" s="75">
        <v>0</v>
      </c>
    </row>
    <row r="90" spans="1:14">
      <c r="A90" s="75" t="s">
        <v>840</v>
      </c>
      <c r="B90" s="75" t="s">
        <v>256</v>
      </c>
      <c r="C90" s="76">
        <v>37976</v>
      </c>
      <c r="D90" s="75" t="s">
        <v>229</v>
      </c>
      <c r="E90" s="77" t="s">
        <v>22</v>
      </c>
      <c r="F90" s="75">
        <v>77</v>
      </c>
      <c r="G90" s="75">
        <v>0</v>
      </c>
      <c r="H90" s="75">
        <v>0</v>
      </c>
      <c r="I90" s="75">
        <v>0</v>
      </c>
      <c r="J90" s="75">
        <v>0</v>
      </c>
      <c r="K90" s="75">
        <v>0</v>
      </c>
      <c r="L90" s="75">
        <v>0</v>
      </c>
      <c r="M90" s="75">
        <v>0</v>
      </c>
      <c r="N90" s="75">
        <v>0</v>
      </c>
    </row>
    <row r="91" spans="1:14">
      <c r="A91" s="75" t="s">
        <v>840</v>
      </c>
      <c r="B91" s="75" t="s">
        <v>290</v>
      </c>
      <c r="C91" s="76">
        <v>37969</v>
      </c>
      <c r="D91" s="75" t="s">
        <v>229</v>
      </c>
      <c r="E91" s="77" t="s">
        <v>51</v>
      </c>
      <c r="F91" s="75">
        <f>90- 69</f>
        <v>21</v>
      </c>
      <c r="G91" s="75">
        <v>1</v>
      </c>
      <c r="H91" s="75">
        <v>0</v>
      </c>
      <c r="I91" s="75">
        <v>0</v>
      </c>
      <c r="J91" s="75">
        <v>0</v>
      </c>
      <c r="K91" s="75">
        <v>0</v>
      </c>
      <c r="L91" s="75">
        <v>0</v>
      </c>
      <c r="M91" s="75">
        <v>0</v>
      </c>
      <c r="N91" s="75">
        <v>0</v>
      </c>
    </row>
    <row r="92" spans="1:14">
      <c r="A92" s="75" t="s">
        <v>840</v>
      </c>
      <c r="B92" s="75" t="s">
        <v>505</v>
      </c>
      <c r="C92" s="76">
        <v>37965</v>
      </c>
      <c r="D92" s="75" t="s">
        <v>151</v>
      </c>
      <c r="E92" s="77" t="s">
        <v>525</v>
      </c>
      <c r="F92" s="75">
        <f>90- 66</f>
        <v>24</v>
      </c>
      <c r="G92" s="75">
        <v>1</v>
      </c>
      <c r="H92" s="75">
        <v>0</v>
      </c>
      <c r="I92" s="75">
        <v>0</v>
      </c>
      <c r="J92" s="75">
        <v>0</v>
      </c>
      <c r="K92" s="75">
        <v>0</v>
      </c>
      <c r="L92" s="75">
        <v>0</v>
      </c>
      <c r="M92" s="75">
        <v>0</v>
      </c>
      <c r="N92" s="75">
        <v>0</v>
      </c>
    </row>
    <row r="93" spans="1:14">
      <c r="A93" s="75" t="s">
        <v>840</v>
      </c>
      <c r="B93" s="75" t="s">
        <v>245</v>
      </c>
      <c r="C93" s="76">
        <v>37961</v>
      </c>
      <c r="D93" s="75" t="s">
        <v>229</v>
      </c>
      <c r="E93" s="77" t="s">
        <v>158</v>
      </c>
      <c r="F93" s="75">
        <v>90</v>
      </c>
      <c r="G93" s="75">
        <v>0</v>
      </c>
      <c r="H93" s="75">
        <v>0</v>
      </c>
      <c r="I93" s="75">
        <v>0</v>
      </c>
      <c r="J93" s="75">
        <v>0</v>
      </c>
      <c r="K93" s="75">
        <v>0</v>
      </c>
      <c r="L93" s="75">
        <v>0</v>
      </c>
      <c r="M93" s="75">
        <v>0</v>
      </c>
      <c r="N93" s="75">
        <v>0</v>
      </c>
    </row>
    <row r="94" spans="1:14">
      <c r="A94" s="75" t="s">
        <v>840</v>
      </c>
      <c r="B94" s="75" t="s">
        <v>264</v>
      </c>
      <c r="C94" s="76">
        <v>37954</v>
      </c>
      <c r="D94" s="75" t="s">
        <v>229</v>
      </c>
      <c r="E94" s="77" t="s">
        <v>425</v>
      </c>
      <c r="F94" s="75">
        <v>90</v>
      </c>
      <c r="G94" s="75">
        <v>0</v>
      </c>
      <c r="H94" s="75">
        <v>0</v>
      </c>
      <c r="I94" s="75">
        <v>0</v>
      </c>
      <c r="J94" s="75">
        <v>0</v>
      </c>
      <c r="K94" s="75">
        <v>0</v>
      </c>
      <c r="L94" s="75">
        <v>0</v>
      </c>
      <c r="M94" s="75">
        <v>0</v>
      </c>
      <c r="N94" s="75">
        <v>0</v>
      </c>
    </row>
    <row r="95" spans="1:14">
      <c r="A95" s="75" t="s">
        <v>840</v>
      </c>
      <c r="B95" s="75" t="s">
        <v>849</v>
      </c>
      <c r="C95" s="76">
        <v>37947</v>
      </c>
      <c r="D95" s="75" t="s">
        <v>229</v>
      </c>
      <c r="E95" s="77" t="s">
        <v>82</v>
      </c>
      <c r="F95" s="75">
        <v>70</v>
      </c>
      <c r="G95" s="75">
        <v>0</v>
      </c>
      <c r="H95" s="75">
        <v>0</v>
      </c>
      <c r="I95" s="75">
        <v>0</v>
      </c>
      <c r="J95" s="75">
        <v>0</v>
      </c>
      <c r="K95" s="75">
        <v>0</v>
      </c>
      <c r="L95" s="75">
        <v>0</v>
      </c>
      <c r="M95" s="75">
        <v>0</v>
      </c>
      <c r="N95" s="75">
        <v>0</v>
      </c>
    </row>
    <row r="96" spans="1:14">
      <c r="A96" s="75" t="s">
        <v>840</v>
      </c>
      <c r="B96" s="75" t="s">
        <v>180</v>
      </c>
      <c r="C96" s="76">
        <v>37934</v>
      </c>
      <c r="D96" s="75" t="s">
        <v>229</v>
      </c>
      <c r="E96" s="77" t="s">
        <v>103</v>
      </c>
      <c r="F96" s="75">
        <v>63</v>
      </c>
      <c r="G96" s="75">
        <v>0</v>
      </c>
      <c r="H96" s="75">
        <v>0</v>
      </c>
      <c r="I96" s="75">
        <v>0</v>
      </c>
      <c r="J96" s="75">
        <v>0</v>
      </c>
      <c r="K96" s="75">
        <v>0</v>
      </c>
      <c r="L96" s="75">
        <v>0</v>
      </c>
      <c r="M96" s="75">
        <v>0</v>
      </c>
      <c r="N96" s="75">
        <v>0</v>
      </c>
    </row>
    <row r="97" spans="1:14">
      <c r="A97" s="75" t="s">
        <v>840</v>
      </c>
      <c r="B97" s="75" t="s">
        <v>230</v>
      </c>
      <c r="C97" s="76">
        <v>37885</v>
      </c>
      <c r="D97" s="75" t="s">
        <v>229</v>
      </c>
      <c r="E97" s="77" t="s">
        <v>53</v>
      </c>
      <c r="F97" s="75">
        <v>14</v>
      </c>
      <c r="G97" s="75">
        <v>0</v>
      </c>
      <c r="H97" s="75">
        <v>0</v>
      </c>
      <c r="I97" s="75">
        <v>0</v>
      </c>
      <c r="J97" s="75">
        <v>0</v>
      </c>
      <c r="K97" s="75">
        <v>0</v>
      </c>
      <c r="L97" s="75">
        <v>0</v>
      </c>
      <c r="M97" s="75">
        <v>0</v>
      </c>
      <c r="N97" s="75">
        <v>0</v>
      </c>
    </row>
    <row r="98" spans="1:14">
      <c r="A98" s="75" t="s">
        <v>840</v>
      </c>
      <c r="B98" s="75" t="s">
        <v>237</v>
      </c>
      <c r="C98" s="76">
        <v>37878</v>
      </c>
      <c r="D98" s="75" t="s">
        <v>229</v>
      </c>
      <c r="E98" s="77" t="s">
        <v>38</v>
      </c>
      <c r="F98" s="75">
        <v>78</v>
      </c>
      <c r="G98" s="75">
        <v>0</v>
      </c>
      <c r="H98" s="75">
        <v>0</v>
      </c>
      <c r="I98" s="75">
        <v>0</v>
      </c>
      <c r="J98" s="75">
        <v>0</v>
      </c>
      <c r="K98" s="75">
        <v>0</v>
      </c>
      <c r="L98" s="75">
        <v>0</v>
      </c>
      <c r="M98" s="75">
        <v>0</v>
      </c>
      <c r="N98" s="75">
        <v>0</v>
      </c>
    </row>
    <row r="99" spans="1:14">
      <c r="A99" s="75" t="s">
        <v>840</v>
      </c>
      <c r="B99" s="75" t="s">
        <v>856</v>
      </c>
      <c r="C99" s="76">
        <v>37864</v>
      </c>
      <c r="D99" s="75" t="s">
        <v>229</v>
      </c>
      <c r="E99" s="77" t="s">
        <v>175</v>
      </c>
      <c r="F99" s="75">
        <v>68</v>
      </c>
      <c r="G99" s="75">
        <v>2</v>
      </c>
      <c r="H99" s="75">
        <v>0</v>
      </c>
      <c r="I99" s="75">
        <v>0</v>
      </c>
      <c r="J99" s="75">
        <v>0</v>
      </c>
      <c r="K99" s="75">
        <v>0</v>
      </c>
      <c r="L99" s="75">
        <v>0</v>
      </c>
      <c r="M99" s="75">
        <v>0</v>
      </c>
      <c r="N99" s="75">
        <v>0</v>
      </c>
    </row>
    <row r="100" spans="1:14">
      <c r="A100" s="75" t="s">
        <v>838</v>
      </c>
      <c r="B100" s="75" t="s">
        <v>88</v>
      </c>
      <c r="C100" s="76">
        <v>37853</v>
      </c>
      <c r="D100" s="75" t="s">
        <v>78</v>
      </c>
      <c r="E100" s="77" t="s">
        <v>24</v>
      </c>
      <c r="F100" s="75">
        <v>55</v>
      </c>
      <c r="G100" s="75">
        <v>0</v>
      </c>
      <c r="H100" s="75">
        <v>0</v>
      </c>
      <c r="I100" s="75">
        <v>0</v>
      </c>
      <c r="J100" s="75">
        <v>0</v>
      </c>
      <c r="K100" s="75">
        <v>0</v>
      </c>
      <c r="L100" s="75">
        <v>0</v>
      </c>
      <c r="M100" s="75">
        <v>0</v>
      </c>
      <c r="N100" s="75">
        <v>0</v>
      </c>
    </row>
    <row r="101" spans="1:14">
      <c r="A101" s="75" t="s">
        <v>840</v>
      </c>
      <c r="B101" s="75" t="s">
        <v>288</v>
      </c>
      <c r="C101" s="76">
        <v>38501</v>
      </c>
      <c r="D101" s="75" t="s">
        <v>229</v>
      </c>
      <c r="E101" s="77" t="s">
        <v>68</v>
      </c>
      <c r="F101" s="75">
        <v>90</v>
      </c>
      <c r="G101" s="75">
        <v>1</v>
      </c>
      <c r="H101" s="75">
        <v>0</v>
      </c>
      <c r="I101" s="75">
        <v>0</v>
      </c>
      <c r="J101" s="75">
        <v>0</v>
      </c>
      <c r="K101" s="75">
        <v>0</v>
      </c>
      <c r="L101" s="75">
        <v>0</v>
      </c>
      <c r="M101" s="75">
        <v>0</v>
      </c>
      <c r="N101" s="75">
        <v>0</v>
      </c>
    </row>
    <row r="102" spans="1:14">
      <c r="A102" s="75" t="s">
        <v>840</v>
      </c>
      <c r="B102" s="75" t="s">
        <v>292</v>
      </c>
      <c r="C102" s="76">
        <v>38494</v>
      </c>
      <c r="D102" s="75" t="s">
        <v>229</v>
      </c>
      <c r="E102" s="77" t="s">
        <v>53</v>
      </c>
      <c r="F102" s="75">
        <v>0</v>
      </c>
      <c r="G102" s="75"/>
      <c r="H102" s="75"/>
      <c r="I102" s="75"/>
      <c r="J102" s="75"/>
      <c r="K102" s="75"/>
      <c r="L102" s="75"/>
      <c r="M102" s="75"/>
      <c r="N102" s="75"/>
    </row>
    <row r="103" spans="1:14">
      <c r="A103" s="75" t="s">
        <v>840</v>
      </c>
      <c r="B103" s="75" t="s">
        <v>290</v>
      </c>
      <c r="C103" s="76">
        <v>38487</v>
      </c>
      <c r="D103" s="75" t="s">
        <v>229</v>
      </c>
      <c r="E103" s="77" t="s">
        <v>19</v>
      </c>
      <c r="F103" s="75">
        <v>84</v>
      </c>
      <c r="G103" s="75">
        <v>1</v>
      </c>
      <c r="H103" s="75">
        <v>0</v>
      </c>
      <c r="I103" s="75">
        <v>0</v>
      </c>
      <c r="J103" s="75">
        <v>0</v>
      </c>
      <c r="K103" s="75">
        <v>0</v>
      </c>
      <c r="L103" s="75">
        <v>0</v>
      </c>
      <c r="M103" s="75">
        <v>0</v>
      </c>
      <c r="N103" s="75">
        <v>0</v>
      </c>
    </row>
    <row r="104" spans="1:14">
      <c r="A104" s="75" t="s">
        <v>840</v>
      </c>
      <c r="B104" s="75" t="s">
        <v>270</v>
      </c>
      <c r="C104" s="76">
        <v>38473</v>
      </c>
      <c r="D104" s="75" t="s">
        <v>229</v>
      </c>
      <c r="E104" s="77" t="s">
        <v>63</v>
      </c>
      <c r="F104" s="75">
        <v>68</v>
      </c>
      <c r="G104" s="75">
        <v>0</v>
      </c>
      <c r="H104" s="75">
        <v>0</v>
      </c>
      <c r="I104" s="75">
        <v>0</v>
      </c>
      <c r="J104" s="75">
        <v>0</v>
      </c>
      <c r="K104" s="75">
        <v>0</v>
      </c>
      <c r="L104" s="75">
        <v>0</v>
      </c>
      <c r="M104" s="75">
        <v>0</v>
      </c>
      <c r="N104" s="75">
        <v>0</v>
      </c>
    </row>
    <row r="105" spans="1:14">
      <c r="A105" s="75" t="s">
        <v>840</v>
      </c>
      <c r="B105" s="75" t="s">
        <v>245</v>
      </c>
      <c r="C105" s="76">
        <v>38466</v>
      </c>
      <c r="D105" s="75" t="s">
        <v>229</v>
      </c>
      <c r="E105" s="77" t="s">
        <v>24</v>
      </c>
      <c r="F105" s="75">
        <v>15</v>
      </c>
      <c r="G105" s="75">
        <v>0</v>
      </c>
      <c r="H105" s="75">
        <v>0</v>
      </c>
      <c r="I105" s="75">
        <v>0</v>
      </c>
      <c r="J105" s="75">
        <v>0</v>
      </c>
      <c r="K105" s="75">
        <v>0</v>
      </c>
      <c r="L105" s="75">
        <v>0</v>
      </c>
      <c r="M105" s="75">
        <v>0</v>
      </c>
      <c r="N105" s="75">
        <v>0</v>
      </c>
    </row>
    <row r="106" spans="1:14">
      <c r="A106" s="75" t="s">
        <v>840</v>
      </c>
      <c r="B106" s="75" t="s">
        <v>264</v>
      </c>
      <c r="C106" s="76">
        <v>38462</v>
      </c>
      <c r="D106" s="75" t="s">
        <v>229</v>
      </c>
      <c r="E106" s="77" t="s">
        <v>64</v>
      </c>
      <c r="F106" s="75">
        <v>71</v>
      </c>
      <c r="G106" s="75">
        <v>0</v>
      </c>
      <c r="H106" s="75">
        <v>0</v>
      </c>
      <c r="I106" s="75">
        <v>0</v>
      </c>
      <c r="J106" s="75">
        <v>0</v>
      </c>
      <c r="K106" s="75">
        <v>0</v>
      </c>
      <c r="L106" s="75">
        <v>0</v>
      </c>
      <c r="M106" s="75">
        <v>0</v>
      </c>
      <c r="N106" s="75">
        <v>0</v>
      </c>
    </row>
    <row r="107" spans="1:14">
      <c r="A107" s="75" t="s">
        <v>840</v>
      </c>
      <c r="B107" s="75" t="s">
        <v>238</v>
      </c>
      <c r="C107" s="76">
        <v>38459</v>
      </c>
      <c r="D107" s="75" t="s">
        <v>229</v>
      </c>
      <c r="E107" s="77" t="s">
        <v>287</v>
      </c>
      <c r="F107" s="75">
        <v>46</v>
      </c>
      <c r="G107" s="75">
        <v>0</v>
      </c>
      <c r="H107" s="75">
        <v>0</v>
      </c>
      <c r="I107" s="75">
        <v>0</v>
      </c>
      <c r="J107" s="75">
        <v>0</v>
      </c>
      <c r="K107" s="75">
        <v>0</v>
      </c>
      <c r="L107" s="75">
        <v>0</v>
      </c>
      <c r="M107" s="75">
        <v>0</v>
      </c>
      <c r="N107" s="75">
        <v>0</v>
      </c>
    </row>
    <row r="108" spans="1:14">
      <c r="A108" s="75" t="s">
        <v>840</v>
      </c>
      <c r="B108" s="75" t="s">
        <v>199</v>
      </c>
      <c r="C108" s="76">
        <v>38455</v>
      </c>
      <c r="D108" s="75" t="s">
        <v>151</v>
      </c>
      <c r="E108" s="77" t="s">
        <v>110</v>
      </c>
      <c r="F108" s="75">
        <v>90</v>
      </c>
      <c r="G108" s="75">
        <v>0</v>
      </c>
      <c r="H108" s="75">
        <v>0</v>
      </c>
      <c r="I108" s="75">
        <v>1</v>
      </c>
      <c r="J108" s="75">
        <v>1</v>
      </c>
      <c r="K108" s="75">
        <v>1</v>
      </c>
      <c r="L108" s="75">
        <v>0</v>
      </c>
      <c r="M108" s="75">
        <v>0</v>
      </c>
      <c r="N108" s="75">
        <v>0</v>
      </c>
    </row>
    <row r="109" spans="1:14">
      <c r="A109" s="75" t="s">
        <v>840</v>
      </c>
      <c r="B109" s="75" t="s">
        <v>228</v>
      </c>
      <c r="C109" s="76">
        <v>38451</v>
      </c>
      <c r="D109" s="75" t="s">
        <v>229</v>
      </c>
      <c r="E109" s="77" t="s">
        <v>131</v>
      </c>
      <c r="F109" s="75">
        <v>90</v>
      </c>
      <c r="G109" s="75">
        <v>1</v>
      </c>
      <c r="H109" s="75">
        <v>0</v>
      </c>
      <c r="I109" s="75">
        <v>0</v>
      </c>
      <c r="J109" s="75">
        <v>0</v>
      </c>
      <c r="K109" s="75">
        <v>0</v>
      </c>
      <c r="L109" s="75">
        <v>0</v>
      </c>
      <c r="M109" s="75">
        <v>0</v>
      </c>
      <c r="N109" s="75">
        <v>0</v>
      </c>
    </row>
    <row r="110" spans="1:14">
      <c r="A110" s="75" t="s">
        <v>840</v>
      </c>
      <c r="B110" s="75" t="s">
        <v>196</v>
      </c>
      <c r="C110" s="76">
        <v>38447</v>
      </c>
      <c r="D110" s="75" t="s">
        <v>151</v>
      </c>
      <c r="E110" s="77" t="s">
        <v>85</v>
      </c>
      <c r="F110" s="75">
        <v>60</v>
      </c>
      <c r="G110" s="75">
        <v>0</v>
      </c>
      <c r="H110" s="75">
        <v>0</v>
      </c>
      <c r="I110" s="75">
        <v>3</v>
      </c>
      <c r="J110" s="75">
        <v>2</v>
      </c>
      <c r="K110" s="75">
        <v>0</v>
      </c>
      <c r="L110" s="75">
        <v>0</v>
      </c>
      <c r="M110" s="75">
        <v>0</v>
      </c>
      <c r="N110" s="75">
        <v>0</v>
      </c>
    </row>
    <row r="111" spans="1:14">
      <c r="A111" s="75" t="s">
        <v>840</v>
      </c>
      <c r="B111" s="75" t="s">
        <v>244</v>
      </c>
      <c r="C111" s="76">
        <v>38430</v>
      </c>
      <c r="D111" s="75" t="s">
        <v>229</v>
      </c>
      <c r="E111" s="77" t="s">
        <v>31</v>
      </c>
      <c r="F111" s="75">
        <v>90</v>
      </c>
      <c r="G111" s="75">
        <v>1</v>
      </c>
      <c r="H111" s="75">
        <v>0</v>
      </c>
      <c r="I111" s="75">
        <v>0</v>
      </c>
      <c r="J111" s="75">
        <v>0</v>
      </c>
      <c r="K111" s="75">
        <v>0</v>
      </c>
      <c r="L111" s="75">
        <v>0</v>
      </c>
      <c r="M111" s="75">
        <v>0</v>
      </c>
      <c r="N111" s="75">
        <v>0</v>
      </c>
    </row>
    <row r="112" spans="1:14">
      <c r="A112" s="75" t="s">
        <v>840</v>
      </c>
      <c r="B112" s="75" t="s">
        <v>237</v>
      </c>
      <c r="C112" s="76">
        <v>38424</v>
      </c>
      <c r="D112" s="75" t="s">
        <v>229</v>
      </c>
      <c r="E112" s="77" t="s">
        <v>24</v>
      </c>
      <c r="F112" s="75">
        <v>77</v>
      </c>
      <c r="G112" s="75">
        <v>0</v>
      </c>
      <c r="H112" s="75">
        <v>0</v>
      </c>
      <c r="I112" s="75">
        <v>0</v>
      </c>
      <c r="J112" s="75">
        <v>0</v>
      </c>
      <c r="K112" s="75">
        <v>0</v>
      </c>
      <c r="L112" s="75">
        <v>0</v>
      </c>
      <c r="M112" s="75">
        <v>0</v>
      </c>
      <c r="N112" s="75">
        <v>0</v>
      </c>
    </row>
    <row r="113" spans="1:14">
      <c r="A113" s="75" t="s">
        <v>840</v>
      </c>
      <c r="B113" s="75" t="s">
        <v>160</v>
      </c>
      <c r="C113" s="76">
        <v>38420</v>
      </c>
      <c r="D113" s="75" t="s">
        <v>151</v>
      </c>
      <c r="E113" s="77" t="s">
        <v>19</v>
      </c>
      <c r="F113" s="75">
        <v>56</v>
      </c>
      <c r="G113" s="75">
        <v>0</v>
      </c>
      <c r="H113" s="75">
        <v>0</v>
      </c>
      <c r="I113" s="75">
        <v>1</v>
      </c>
      <c r="J113" s="75">
        <v>1</v>
      </c>
      <c r="K113" s="75">
        <v>1</v>
      </c>
      <c r="L113" s="75">
        <v>0</v>
      </c>
      <c r="M113" s="75">
        <v>0</v>
      </c>
      <c r="N113" s="75">
        <v>0</v>
      </c>
    </row>
    <row r="114" spans="1:14">
      <c r="A114" s="75" t="s">
        <v>840</v>
      </c>
      <c r="B114" s="75" t="s">
        <v>160</v>
      </c>
      <c r="C114" s="76">
        <v>38420</v>
      </c>
      <c r="D114" s="75" t="s">
        <v>151</v>
      </c>
      <c r="E114" s="77" t="s">
        <v>19</v>
      </c>
      <c r="F114" s="75">
        <v>56</v>
      </c>
      <c r="G114" s="75">
        <v>0</v>
      </c>
      <c r="H114" s="75">
        <v>0</v>
      </c>
      <c r="I114" s="75">
        <v>1</v>
      </c>
      <c r="J114" s="75">
        <v>1</v>
      </c>
      <c r="K114" s="75">
        <v>1</v>
      </c>
      <c r="L114" s="75">
        <v>0</v>
      </c>
      <c r="M114" s="75">
        <v>0</v>
      </c>
      <c r="N114" s="75">
        <v>0</v>
      </c>
    </row>
    <row r="115" spans="1:14">
      <c r="A115" s="75" t="s">
        <v>840</v>
      </c>
      <c r="B115" s="75" t="s">
        <v>249</v>
      </c>
      <c r="C115" s="76">
        <v>38416</v>
      </c>
      <c r="D115" s="75" t="s">
        <v>229</v>
      </c>
      <c r="E115" s="77" t="s">
        <v>38</v>
      </c>
      <c r="F115" s="75">
        <v>56</v>
      </c>
      <c r="G115" s="75">
        <v>1</v>
      </c>
      <c r="H115" s="75">
        <v>0</v>
      </c>
      <c r="I115" s="75">
        <v>0</v>
      </c>
      <c r="J115" s="75">
        <v>0</v>
      </c>
      <c r="K115" s="75">
        <v>0</v>
      </c>
      <c r="L115" s="75">
        <v>0</v>
      </c>
      <c r="M115" s="75">
        <v>1</v>
      </c>
      <c r="N115" s="75">
        <v>0</v>
      </c>
    </row>
    <row r="116" spans="1:14">
      <c r="A116" s="75" t="s">
        <v>840</v>
      </c>
      <c r="B116" s="75" t="s">
        <v>286</v>
      </c>
      <c r="C116" s="76">
        <v>38410</v>
      </c>
      <c r="D116" s="75" t="s">
        <v>229</v>
      </c>
      <c r="E116" s="77" t="s">
        <v>59</v>
      </c>
      <c r="F116" s="75">
        <v>90</v>
      </c>
      <c r="G116" s="75">
        <v>2</v>
      </c>
      <c r="H116" s="75">
        <v>0</v>
      </c>
      <c r="I116" s="75">
        <v>0</v>
      </c>
      <c r="J116" s="75">
        <v>0</v>
      </c>
      <c r="K116" s="75">
        <v>0</v>
      </c>
      <c r="L116" s="75">
        <v>0</v>
      </c>
      <c r="M116" s="75">
        <v>0</v>
      </c>
      <c r="N116" s="75">
        <v>0</v>
      </c>
    </row>
    <row r="117" spans="1:14">
      <c r="A117" s="75" t="s">
        <v>840</v>
      </c>
      <c r="B117" s="75" t="s">
        <v>104</v>
      </c>
      <c r="C117" s="76">
        <v>38405</v>
      </c>
      <c r="D117" s="75" t="s">
        <v>151</v>
      </c>
      <c r="E117" s="77" t="s">
        <v>17</v>
      </c>
      <c r="F117" s="75">
        <v>80</v>
      </c>
      <c r="G117" s="75">
        <v>0</v>
      </c>
      <c r="H117" s="75">
        <v>0</v>
      </c>
      <c r="I117" s="75">
        <v>0</v>
      </c>
      <c r="J117" s="75">
        <v>0</v>
      </c>
      <c r="K117" s="75">
        <v>2</v>
      </c>
      <c r="L117" s="75">
        <v>0</v>
      </c>
      <c r="M117" s="75">
        <v>1</v>
      </c>
      <c r="N117" s="75">
        <v>0</v>
      </c>
    </row>
    <row r="118" spans="1:14">
      <c r="A118" s="75" t="s">
        <v>840</v>
      </c>
      <c r="B118" s="75" t="s">
        <v>857</v>
      </c>
      <c r="C118" s="76">
        <v>38402</v>
      </c>
      <c r="D118" s="75" t="s">
        <v>229</v>
      </c>
      <c r="E118" s="77" t="s">
        <v>33</v>
      </c>
      <c r="F118" s="75">
        <v>90</v>
      </c>
      <c r="G118" s="75">
        <v>0</v>
      </c>
      <c r="H118" s="75">
        <v>0</v>
      </c>
      <c r="I118" s="75">
        <v>0</v>
      </c>
      <c r="J118" s="75">
        <v>0</v>
      </c>
      <c r="K118" s="75">
        <v>0</v>
      </c>
      <c r="L118" s="75">
        <v>0</v>
      </c>
      <c r="M118" s="75">
        <v>0</v>
      </c>
      <c r="N118" s="75">
        <v>0</v>
      </c>
    </row>
    <row r="119" spans="1:14">
      <c r="A119" s="75" t="s">
        <v>840</v>
      </c>
      <c r="B119" s="75" t="s">
        <v>180</v>
      </c>
      <c r="C119" s="76">
        <v>38396</v>
      </c>
      <c r="D119" s="75" t="s">
        <v>229</v>
      </c>
      <c r="E119" s="77" t="s">
        <v>63</v>
      </c>
      <c r="F119" s="75">
        <v>84</v>
      </c>
      <c r="G119" s="75">
        <v>0</v>
      </c>
      <c r="H119" s="75">
        <v>0</v>
      </c>
      <c r="I119" s="75">
        <v>0</v>
      </c>
      <c r="J119" s="75">
        <v>0</v>
      </c>
      <c r="K119" s="75">
        <v>0</v>
      </c>
      <c r="L119" s="75">
        <v>0</v>
      </c>
      <c r="M119" s="75">
        <v>0</v>
      </c>
      <c r="N119" s="75">
        <v>0</v>
      </c>
    </row>
    <row r="120" spans="1:14">
      <c r="A120" s="75" t="s">
        <v>840</v>
      </c>
      <c r="B120" s="75" t="s">
        <v>252</v>
      </c>
      <c r="C120" s="76">
        <v>38388</v>
      </c>
      <c r="D120" s="75" t="s">
        <v>229</v>
      </c>
      <c r="E120" s="77" t="s">
        <v>17</v>
      </c>
      <c r="F120" s="75">
        <v>0</v>
      </c>
      <c r="G120" s="75"/>
      <c r="H120" s="75"/>
      <c r="I120" s="75"/>
      <c r="J120" s="75"/>
      <c r="K120" s="75"/>
      <c r="L120" s="75"/>
      <c r="M120" s="75"/>
      <c r="N120" s="75"/>
    </row>
    <row r="121" spans="1:14">
      <c r="A121" s="75" t="s">
        <v>840</v>
      </c>
      <c r="B121" s="75" t="s">
        <v>261</v>
      </c>
      <c r="C121" s="76">
        <v>38385</v>
      </c>
      <c r="D121" s="75" t="s">
        <v>229</v>
      </c>
      <c r="E121" s="77" t="s">
        <v>64</v>
      </c>
      <c r="F121" s="75">
        <v>90</v>
      </c>
      <c r="G121" s="75">
        <v>0</v>
      </c>
      <c r="H121" s="75">
        <v>0</v>
      </c>
      <c r="I121" s="75">
        <v>0</v>
      </c>
      <c r="J121" s="75">
        <v>0</v>
      </c>
      <c r="K121" s="75">
        <v>0</v>
      </c>
      <c r="L121" s="75">
        <v>0</v>
      </c>
      <c r="M121" s="75">
        <v>0</v>
      </c>
      <c r="N121" s="75">
        <v>0</v>
      </c>
    </row>
    <row r="122" spans="1:14">
      <c r="A122" s="75" t="s">
        <v>840</v>
      </c>
      <c r="B122" s="75" t="s">
        <v>259</v>
      </c>
      <c r="C122" s="76">
        <v>38382</v>
      </c>
      <c r="D122" s="75" t="s">
        <v>229</v>
      </c>
      <c r="E122" s="77" t="s">
        <v>38</v>
      </c>
      <c r="F122" s="75">
        <f>90- 61</f>
        <v>29</v>
      </c>
      <c r="G122" s="75">
        <v>1</v>
      </c>
      <c r="H122" s="75">
        <v>0</v>
      </c>
      <c r="I122" s="75">
        <v>0</v>
      </c>
      <c r="J122" s="75">
        <v>0</v>
      </c>
      <c r="K122" s="75">
        <v>0</v>
      </c>
      <c r="L122" s="75">
        <v>0</v>
      </c>
      <c r="M122" s="75">
        <v>0</v>
      </c>
      <c r="N122" s="75">
        <v>0</v>
      </c>
    </row>
    <row r="123" spans="1:14">
      <c r="A123" s="75" t="s">
        <v>840</v>
      </c>
      <c r="B123" s="75" t="s">
        <v>299</v>
      </c>
      <c r="C123" s="76">
        <v>38375</v>
      </c>
      <c r="D123" s="75" t="s">
        <v>229</v>
      </c>
      <c r="E123" s="77" t="s">
        <v>19</v>
      </c>
      <c r="F123" s="75">
        <v>0</v>
      </c>
      <c r="G123" s="75"/>
      <c r="H123" s="75"/>
      <c r="I123" s="75"/>
      <c r="J123" s="75"/>
      <c r="K123" s="75"/>
      <c r="L123" s="75"/>
      <c r="M123" s="75"/>
      <c r="N123" s="75"/>
    </row>
    <row r="124" spans="1:14">
      <c r="A124" s="75" t="s">
        <v>840</v>
      </c>
      <c r="B124" s="75" t="s">
        <v>262</v>
      </c>
      <c r="C124" s="76">
        <v>38368</v>
      </c>
      <c r="D124" s="75" t="s">
        <v>229</v>
      </c>
      <c r="E124" s="77" t="s">
        <v>22</v>
      </c>
      <c r="F124" s="75">
        <f>90- 74</f>
        <v>16</v>
      </c>
      <c r="G124" s="75">
        <v>0</v>
      </c>
      <c r="H124" s="75">
        <v>0</v>
      </c>
      <c r="I124" s="75">
        <v>0</v>
      </c>
      <c r="J124" s="75">
        <v>0</v>
      </c>
      <c r="K124" s="75">
        <v>0</v>
      </c>
      <c r="L124" s="75">
        <v>0</v>
      </c>
      <c r="M124" s="75">
        <v>0</v>
      </c>
      <c r="N124" s="75">
        <v>0</v>
      </c>
    </row>
    <row r="125" spans="1:14">
      <c r="A125" s="75" t="s">
        <v>840</v>
      </c>
      <c r="B125" s="75" t="s">
        <v>285</v>
      </c>
      <c r="C125" s="76">
        <v>38361</v>
      </c>
      <c r="D125" s="75" t="s">
        <v>229</v>
      </c>
      <c r="E125" s="77" t="s">
        <v>68</v>
      </c>
      <c r="F125" s="75">
        <v>67</v>
      </c>
      <c r="G125" s="75">
        <v>1</v>
      </c>
      <c r="H125" s="75">
        <v>0</v>
      </c>
      <c r="I125" s="75">
        <v>0</v>
      </c>
      <c r="J125" s="75">
        <v>0</v>
      </c>
      <c r="K125" s="75">
        <v>0</v>
      </c>
      <c r="L125" s="75">
        <v>0</v>
      </c>
      <c r="M125" s="75">
        <v>0</v>
      </c>
      <c r="N125" s="75">
        <v>0</v>
      </c>
    </row>
    <row r="126" spans="1:14">
      <c r="A126" s="75" t="s">
        <v>840</v>
      </c>
      <c r="B126" s="75" t="s">
        <v>280</v>
      </c>
      <c r="C126" s="76">
        <v>38358</v>
      </c>
      <c r="D126" s="75" t="s">
        <v>229</v>
      </c>
      <c r="E126" s="77" t="s">
        <v>22</v>
      </c>
      <c r="F126" s="75">
        <v>61</v>
      </c>
      <c r="G126" s="75">
        <v>0</v>
      </c>
      <c r="H126" s="75">
        <v>0</v>
      </c>
      <c r="I126" s="75">
        <v>0</v>
      </c>
      <c r="J126" s="75">
        <v>0</v>
      </c>
      <c r="K126" s="75">
        <v>0</v>
      </c>
      <c r="L126" s="75">
        <v>0</v>
      </c>
      <c r="M126" s="75">
        <v>0</v>
      </c>
      <c r="N126" s="75">
        <v>0</v>
      </c>
    </row>
    <row r="127" spans="1:14">
      <c r="A127" s="75" t="s">
        <v>840</v>
      </c>
      <c r="B127" s="75" t="s">
        <v>162</v>
      </c>
      <c r="C127" s="76">
        <v>38339</v>
      </c>
      <c r="D127" s="75" t="s">
        <v>229</v>
      </c>
      <c r="E127" s="77" t="s">
        <v>33</v>
      </c>
      <c r="F127" s="75">
        <v>46</v>
      </c>
      <c r="G127" s="75">
        <v>0</v>
      </c>
      <c r="H127" s="75">
        <v>0</v>
      </c>
      <c r="I127" s="75">
        <v>0</v>
      </c>
      <c r="J127" s="75">
        <v>0</v>
      </c>
      <c r="K127" s="75">
        <v>0</v>
      </c>
      <c r="L127" s="75">
        <v>0</v>
      </c>
      <c r="M127" s="75">
        <v>0</v>
      </c>
      <c r="N127" s="75">
        <v>0</v>
      </c>
    </row>
    <row r="128" spans="1:14">
      <c r="A128" s="75" t="s">
        <v>840</v>
      </c>
      <c r="B128" s="75" t="s">
        <v>247</v>
      </c>
      <c r="C128" s="76">
        <v>38333</v>
      </c>
      <c r="D128" s="75" t="s">
        <v>229</v>
      </c>
      <c r="E128" s="77" t="s">
        <v>24</v>
      </c>
      <c r="F128" s="75">
        <v>70</v>
      </c>
      <c r="G128" s="75">
        <v>0</v>
      </c>
      <c r="H128" s="75">
        <v>0</v>
      </c>
      <c r="I128" s="75">
        <v>0</v>
      </c>
      <c r="J128" s="75">
        <v>0</v>
      </c>
      <c r="K128" s="75">
        <v>0</v>
      </c>
      <c r="L128" s="75">
        <v>0</v>
      </c>
      <c r="M128" s="75">
        <v>0</v>
      </c>
      <c r="N128" s="75">
        <v>0</v>
      </c>
    </row>
    <row r="129" spans="1:14">
      <c r="A129" s="75" t="s">
        <v>840</v>
      </c>
      <c r="B129" s="75" t="s">
        <v>858</v>
      </c>
      <c r="C129" s="76">
        <v>38329</v>
      </c>
      <c r="D129" s="75" t="s">
        <v>151</v>
      </c>
      <c r="E129" s="77" t="s">
        <v>22</v>
      </c>
      <c r="F129" s="75">
        <v>74</v>
      </c>
      <c r="G129" s="75">
        <v>1</v>
      </c>
      <c r="H129" s="75">
        <v>0</v>
      </c>
      <c r="I129" s="75">
        <v>0</v>
      </c>
      <c r="J129" s="75">
        <v>0</v>
      </c>
      <c r="K129" s="75">
        <v>0</v>
      </c>
      <c r="L129" s="75">
        <v>0</v>
      </c>
      <c r="M129" s="75">
        <v>0</v>
      </c>
      <c r="N129" s="75">
        <v>0</v>
      </c>
    </row>
    <row r="130" spans="1:14">
      <c r="A130" s="75" t="s">
        <v>840</v>
      </c>
      <c r="B130" s="75" t="s">
        <v>266</v>
      </c>
      <c r="C130" s="76">
        <v>38326</v>
      </c>
      <c r="D130" s="75" t="s">
        <v>229</v>
      </c>
      <c r="E130" s="77" t="s">
        <v>63</v>
      </c>
      <c r="F130" s="75">
        <v>70</v>
      </c>
      <c r="G130" s="75">
        <v>0</v>
      </c>
      <c r="H130" s="75">
        <v>0</v>
      </c>
      <c r="I130" s="75">
        <v>0</v>
      </c>
      <c r="J130" s="75">
        <v>0</v>
      </c>
      <c r="K130" s="75">
        <v>0</v>
      </c>
      <c r="L130" s="75">
        <v>0</v>
      </c>
      <c r="M130" s="75">
        <v>0</v>
      </c>
      <c r="N130" s="75">
        <v>0</v>
      </c>
    </row>
    <row r="131" spans="1:14">
      <c r="A131" s="75" t="s">
        <v>840</v>
      </c>
      <c r="B131" s="75" t="s">
        <v>256</v>
      </c>
      <c r="C131" s="76">
        <v>38305</v>
      </c>
      <c r="D131" s="75" t="s">
        <v>229</v>
      </c>
      <c r="E131" s="77" t="s">
        <v>24</v>
      </c>
      <c r="F131" s="75">
        <v>59</v>
      </c>
      <c r="G131" s="75">
        <v>1</v>
      </c>
      <c r="H131" s="75">
        <v>0</v>
      </c>
      <c r="I131" s="75">
        <v>0</v>
      </c>
      <c r="J131" s="75">
        <v>0</v>
      </c>
      <c r="K131" s="75">
        <v>0</v>
      </c>
      <c r="L131" s="75">
        <v>0</v>
      </c>
      <c r="M131" s="75">
        <v>0</v>
      </c>
      <c r="N131" s="75">
        <v>0</v>
      </c>
    </row>
    <row r="132" spans="1:14">
      <c r="A132" s="75" t="s">
        <v>840</v>
      </c>
      <c r="B132" s="75" t="s">
        <v>248</v>
      </c>
      <c r="C132" s="76">
        <v>38301</v>
      </c>
      <c r="D132" s="75" t="s">
        <v>229</v>
      </c>
      <c r="E132" s="77" t="s">
        <v>31</v>
      </c>
      <c r="F132" s="75">
        <v>63</v>
      </c>
      <c r="G132" s="75">
        <v>0</v>
      </c>
      <c r="H132" s="75">
        <v>0</v>
      </c>
      <c r="I132" s="75">
        <v>0</v>
      </c>
      <c r="J132" s="75">
        <v>0</v>
      </c>
      <c r="K132" s="75">
        <v>0</v>
      </c>
      <c r="L132" s="75">
        <v>0</v>
      </c>
      <c r="M132" s="75">
        <v>1</v>
      </c>
      <c r="N132" s="75">
        <v>0</v>
      </c>
    </row>
    <row r="133" spans="1:14">
      <c r="A133" s="75" t="s">
        <v>840</v>
      </c>
      <c r="B133" s="75" t="s">
        <v>265</v>
      </c>
      <c r="C133" s="76">
        <v>38297</v>
      </c>
      <c r="D133" s="75" t="s">
        <v>229</v>
      </c>
      <c r="E133" s="77" t="s">
        <v>85</v>
      </c>
      <c r="F133" s="75">
        <f>90- 73</f>
        <v>17</v>
      </c>
      <c r="G133" s="75">
        <v>0</v>
      </c>
      <c r="H133" s="75">
        <v>0</v>
      </c>
      <c r="I133" s="75">
        <v>0</v>
      </c>
      <c r="J133" s="75">
        <v>0</v>
      </c>
      <c r="K133" s="75">
        <v>0</v>
      </c>
      <c r="L133" s="75">
        <v>0</v>
      </c>
      <c r="M133" s="75">
        <v>0</v>
      </c>
      <c r="N133" s="75">
        <v>0</v>
      </c>
    </row>
    <row r="134" spans="1:14">
      <c r="A134" s="75" t="s">
        <v>840</v>
      </c>
      <c r="B134" s="75" t="s">
        <v>473</v>
      </c>
      <c r="C134" s="76">
        <v>38294</v>
      </c>
      <c r="D134" s="75" t="s">
        <v>151</v>
      </c>
      <c r="E134" s="77" t="s">
        <v>24</v>
      </c>
      <c r="F134" s="75">
        <v>90</v>
      </c>
      <c r="G134" s="75">
        <v>1</v>
      </c>
      <c r="H134" s="75">
        <v>0</v>
      </c>
      <c r="I134" s="75">
        <v>0</v>
      </c>
      <c r="J134" s="75">
        <v>0</v>
      </c>
      <c r="K134" s="75">
        <v>0</v>
      </c>
      <c r="L134" s="75">
        <v>0</v>
      </c>
      <c r="M134" s="75">
        <v>0</v>
      </c>
      <c r="N134" s="75">
        <v>0</v>
      </c>
    </row>
    <row r="135" spans="1:14">
      <c r="A135" s="75" t="s">
        <v>840</v>
      </c>
      <c r="B135" s="75" t="s">
        <v>255</v>
      </c>
      <c r="C135" s="76">
        <v>38291</v>
      </c>
      <c r="D135" s="75" t="s">
        <v>229</v>
      </c>
      <c r="E135" s="77" t="s">
        <v>59</v>
      </c>
      <c r="F135" s="75">
        <v>0</v>
      </c>
      <c r="G135" s="75"/>
      <c r="H135" s="75"/>
      <c r="I135" s="75"/>
      <c r="J135" s="75"/>
      <c r="K135" s="75"/>
      <c r="L135" s="75"/>
      <c r="M135" s="75"/>
      <c r="N135" s="75"/>
    </row>
    <row r="136" spans="1:14">
      <c r="A136" s="75" t="s">
        <v>840</v>
      </c>
      <c r="B136" s="75" t="s">
        <v>230</v>
      </c>
      <c r="C136" s="76">
        <v>38288</v>
      </c>
      <c r="D136" s="75" t="s">
        <v>229</v>
      </c>
      <c r="E136" s="77" t="s">
        <v>19</v>
      </c>
      <c r="F136" s="75">
        <v>72</v>
      </c>
      <c r="G136" s="75">
        <v>1</v>
      </c>
      <c r="H136" s="75">
        <v>0</v>
      </c>
      <c r="I136" s="75">
        <v>0</v>
      </c>
      <c r="J136" s="75">
        <v>0</v>
      </c>
      <c r="K136" s="75">
        <v>0</v>
      </c>
      <c r="L136" s="75">
        <v>0</v>
      </c>
      <c r="M136" s="75">
        <v>0</v>
      </c>
      <c r="N136" s="75">
        <v>0</v>
      </c>
    </row>
    <row r="137" spans="1:14">
      <c r="A137" s="75" t="s">
        <v>840</v>
      </c>
      <c r="B137" s="75" t="s">
        <v>242</v>
      </c>
      <c r="C137" s="76">
        <v>38283</v>
      </c>
      <c r="D137" s="75" t="s">
        <v>229</v>
      </c>
      <c r="E137" s="77" t="s">
        <v>67</v>
      </c>
      <c r="F137" s="75">
        <v>79</v>
      </c>
      <c r="G137" s="75">
        <v>2</v>
      </c>
      <c r="H137" s="75">
        <v>0</v>
      </c>
      <c r="I137" s="75">
        <v>0</v>
      </c>
      <c r="J137" s="75">
        <v>0</v>
      </c>
      <c r="K137" s="75">
        <v>0</v>
      </c>
      <c r="L137" s="75">
        <v>0</v>
      </c>
      <c r="M137" s="75">
        <v>0</v>
      </c>
      <c r="N137" s="75">
        <v>0</v>
      </c>
    </row>
    <row r="138" spans="1:14">
      <c r="A138" s="75" t="s">
        <v>840</v>
      </c>
      <c r="B138" s="75" t="s">
        <v>509</v>
      </c>
      <c r="C138" s="76">
        <v>38279</v>
      </c>
      <c r="D138" s="75" t="s">
        <v>151</v>
      </c>
      <c r="E138" s="77" t="s">
        <v>31</v>
      </c>
      <c r="F138" s="75">
        <v>60</v>
      </c>
      <c r="G138" s="75">
        <v>0</v>
      </c>
      <c r="H138" s="75">
        <v>0</v>
      </c>
      <c r="I138" s="75">
        <v>0</v>
      </c>
      <c r="J138" s="75">
        <v>0</v>
      </c>
      <c r="K138" s="75">
        <v>0</v>
      </c>
      <c r="L138" s="75">
        <v>0</v>
      </c>
      <c r="M138" s="75">
        <v>0</v>
      </c>
      <c r="N138" s="75">
        <v>0</v>
      </c>
    </row>
    <row r="139" spans="1:14">
      <c r="A139" s="75" t="s">
        <v>840</v>
      </c>
      <c r="B139" s="75" t="s">
        <v>859</v>
      </c>
      <c r="C139" s="76">
        <v>38258</v>
      </c>
      <c r="D139" s="75" t="s">
        <v>151</v>
      </c>
      <c r="E139" s="77" t="s">
        <v>31</v>
      </c>
      <c r="F139" s="75">
        <v>0</v>
      </c>
      <c r="G139" s="75"/>
      <c r="H139" s="75"/>
      <c r="I139" s="75"/>
      <c r="J139" s="75"/>
      <c r="K139" s="75"/>
      <c r="L139" s="75"/>
      <c r="M139" s="75"/>
      <c r="N139" s="75"/>
    </row>
    <row r="140" spans="1:14">
      <c r="A140" s="75" t="s">
        <v>840</v>
      </c>
      <c r="B140" s="75" t="s">
        <v>235</v>
      </c>
      <c r="C140" s="76">
        <v>38255</v>
      </c>
      <c r="D140" s="75" t="s">
        <v>229</v>
      </c>
      <c r="E140" s="77" t="s">
        <v>22</v>
      </c>
      <c r="F140" s="75">
        <v>46</v>
      </c>
      <c r="G140" s="75">
        <v>0</v>
      </c>
      <c r="H140" s="75">
        <v>0</v>
      </c>
      <c r="I140" s="75">
        <v>0</v>
      </c>
      <c r="J140" s="75">
        <v>0</v>
      </c>
      <c r="K140" s="75">
        <v>0</v>
      </c>
      <c r="L140" s="75">
        <v>0</v>
      </c>
      <c r="M140" s="75">
        <v>0</v>
      </c>
      <c r="N140" s="75">
        <v>0</v>
      </c>
    </row>
    <row r="141" spans="1:14">
      <c r="A141" s="75" t="s">
        <v>840</v>
      </c>
      <c r="B141" s="75" t="s">
        <v>278</v>
      </c>
      <c r="C141" s="76">
        <v>38252</v>
      </c>
      <c r="D141" s="75" t="s">
        <v>229</v>
      </c>
      <c r="E141" s="77" t="s">
        <v>67</v>
      </c>
      <c r="F141" s="75">
        <v>63</v>
      </c>
      <c r="G141" s="75">
        <v>1</v>
      </c>
      <c r="H141" s="75">
        <v>0</v>
      </c>
      <c r="I141" s="75">
        <v>0</v>
      </c>
      <c r="J141" s="75">
        <v>0</v>
      </c>
      <c r="K141" s="75">
        <v>0</v>
      </c>
      <c r="L141" s="75">
        <v>0</v>
      </c>
      <c r="M141" s="75">
        <v>0</v>
      </c>
      <c r="N141" s="75">
        <v>0</v>
      </c>
    </row>
    <row r="142" spans="1:14">
      <c r="A142" s="75" t="s">
        <v>840</v>
      </c>
      <c r="B142" s="75" t="s">
        <v>282</v>
      </c>
      <c r="C142" s="76">
        <v>38249</v>
      </c>
      <c r="D142" s="75" t="s">
        <v>229</v>
      </c>
      <c r="E142" s="77" t="s">
        <v>19</v>
      </c>
      <c r="F142" s="75">
        <v>0</v>
      </c>
      <c r="G142" s="75"/>
      <c r="H142" s="75"/>
      <c r="I142" s="75"/>
      <c r="J142" s="75"/>
      <c r="K142" s="75"/>
      <c r="L142" s="75"/>
      <c r="M142" s="75"/>
      <c r="N142" s="75"/>
    </row>
    <row r="143" spans="1:14">
      <c r="A143" s="75" t="s">
        <v>840</v>
      </c>
      <c r="B143" s="75" t="s">
        <v>300</v>
      </c>
      <c r="C143" s="76">
        <v>38245</v>
      </c>
      <c r="D143" s="75" t="s">
        <v>151</v>
      </c>
      <c r="E143" s="77" t="s">
        <v>24</v>
      </c>
      <c r="F143" s="75">
        <v>78</v>
      </c>
      <c r="G143" s="75">
        <v>0</v>
      </c>
      <c r="H143" s="75">
        <v>0</v>
      </c>
      <c r="I143" s="75">
        <v>0</v>
      </c>
      <c r="J143" s="75">
        <v>0</v>
      </c>
      <c r="K143" s="75">
        <v>0</v>
      </c>
      <c r="L143" s="75">
        <v>0</v>
      </c>
      <c r="M143" s="75">
        <v>0</v>
      </c>
      <c r="N143" s="75">
        <v>0</v>
      </c>
    </row>
    <row r="144" spans="1:14">
      <c r="A144" s="75" t="s">
        <v>840</v>
      </c>
      <c r="B144" s="75" t="s">
        <v>844</v>
      </c>
      <c r="C144" s="76">
        <v>38242</v>
      </c>
      <c r="D144" s="75" t="s">
        <v>229</v>
      </c>
      <c r="E144" s="77" t="s">
        <v>67</v>
      </c>
      <c r="F144" s="75">
        <v>65</v>
      </c>
      <c r="G144" s="75">
        <v>0</v>
      </c>
      <c r="H144" s="75">
        <v>0</v>
      </c>
      <c r="I144" s="75">
        <v>0</v>
      </c>
      <c r="J144" s="75">
        <v>0</v>
      </c>
      <c r="K144" s="75">
        <v>0</v>
      </c>
      <c r="L144" s="75">
        <v>0</v>
      </c>
      <c r="M144" s="75">
        <v>0</v>
      </c>
      <c r="N144" s="75">
        <v>0</v>
      </c>
    </row>
    <row r="145" spans="1:14">
      <c r="A145" s="75" t="s">
        <v>840</v>
      </c>
      <c r="B145" s="75" t="s">
        <v>860</v>
      </c>
      <c r="C145" s="76">
        <v>38224</v>
      </c>
      <c r="D145" s="75" t="s">
        <v>151</v>
      </c>
      <c r="E145" s="77" t="s">
        <v>154</v>
      </c>
      <c r="F145" s="75">
        <v>81</v>
      </c>
      <c r="G145" s="75">
        <v>1</v>
      </c>
      <c r="H145" s="75">
        <v>0</v>
      </c>
      <c r="I145" s="75">
        <v>0</v>
      </c>
      <c r="J145" s="75">
        <v>0</v>
      </c>
      <c r="K145" s="75">
        <v>0</v>
      </c>
      <c r="L145" s="75">
        <v>0</v>
      </c>
      <c r="M145" s="75">
        <v>0</v>
      </c>
      <c r="N145" s="75">
        <v>0</v>
      </c>
    </row>
    <row r="146" spans="1:14">
      <c r="A146" s="75" t="s">
        <v>840</v>
      </c>
      <c r="B146" s="75" t="s">
        <v>861</v>
      </c>
      <c r="C146" s="76">
        <v>38209</v>
      </c>
      <c r="D146" s="75" t="s">
        <v>151</v>
      </c>
      <c r="E146" s="77" t="s">
        <v>53</v>
      </c>
      <c r="F146" s="75">
        <v>74</v>
      </c>
      <c r="G146" s="75">
        <v>0</v>
      </c>
      <c r="H146" s="75">
        <v>0</v>
      </c>
      <c r="I146" s="75">
        <v>0</v>
      </c>
      <c r="J146" s="75">
        <v>0</v>
      </c>
      <c r="K146" s="75">
        <v>0</v>
      </c>
      <c r="L146" s="75">
        <v>0</v>
      </c>
      <c r="M146" s="75">
        <v>0</v>
      </c>
      <c r="N146" s="75">
        <v>0</v>
      </c>
    </row>
    <row r="147" spans="1:14">
      <c r="A147" s="75" t="s">
        <v>838</v>
      </c>
      <c r="B147" s="75" t="s">
        <v>755</v>
      </c>
      <c r="C147" s="76">
        <v>38160</v>
      </c>
      <c r="D147" s="75" t="s">
        <v>487</v>
      </c>
      <c r="E147" s="77" t="s">
        <v>63</v>
      </c>
      <c r="F147" s="75">
        <v>90</v>
      </c>
      <c r="G147" s="75">
        <v>0</v>
      </c>
      <c r="H147" s="75">
        <v>1</v>
      </c>
      <c r="I147" s="75">
        <v>4</v>
      </c>
      <c r="J147" s="75">
        <v>3</v>
      </c>
      <c r="K147" s="75">
        <v>1</v>
      </c>
      <c r="L147" s="75">
        <v>6</v>
      </c>
      <c r="M147" s="75">
        <v>0</v>
      </c>
      <c r="N147" s="75">
        <v>0</v>
      </c>
    </row>
    <row r="148" spans="1:14">
      <c r="A148" s="75" t="s">
        <v>838</v>
      </c>
      <c r="B148" s="75" t="s">
        <v>688</v>
      </c>
      <c r="C148" s="76">
        <v>38156</v>
      </c>
      <c r="D148" s="75" t="s">
        <v>487</v>
      </c>
      <c r="E148" s="77" t="s">
        <v>22</v>
      </c>
      <c r="F148" s="75">
        <v>81</v>
      </c>
      <c r="G148" s="75">
        <v>0</v>
      </c>
      <c r="H148" s="75">
        <v>0</v>
      </c>
      <c r="I148" s="75">
        <v>4</v>
      </c>
      <c r="J148" s="75">
        <v>3</v>
      </c>
      <c r="K148" s="75">
        <v>1</v>
      </c>
      <c r="L148" s="75">
        <v>0</v>
      </c>
      <c r="M148" s="75">
        <v>0</v>
      </c>
      <c r="N148" s="75">
        <v>0</v>
      </c>
    </row>
    <row r="149" spans="1:14">
      <c r="A149" s="75" t="s">
        <v>838</v>
      </c>
      <c r="B149" s="75" t="s">
        <v>713</v>
      </c>
      <c r="C149" s="76">
        <v>38152</v>
      </c>
      <c r="D149" s="75" t="s">
        <v>487</v>
      </c>
      <c r="E149" s="77" t="s">
        <v>33</v>
      </c>
      <c r="F149" s="75">
        <v>63</v>
      </c>
      <c r="G149" s="75">
        <v>0</v>
      </c>
      <c r="H149" s="75">
        <v>0</v>
      </c>
      <c r="I149" s="75">
        <v>0</v>
      </c>
      <c r="J149" s="75">
        <v>0</v>
      </c>
      <c r="K149" s="75">
        <v>1</v>
      </c>
      <c r="L149" s="75">
        <v>0</v>
      </c>
      <c r="M149" s="75">
        <v>0</v>
      </c>
      <c r="N149" s="75">
        <v>0</v>
      </c>
    </row>
    <row r="150" spans="1:14">
      <c r="A150" s="75" t="s">
        <v>838</v>
      </c>
      <c r="B150" s="75" t="s">
        <v>862</v>
      </c>
      <c r="C150" s="76">
        <v>38137</v>
      </c>
      <c r="D150" s="75" t="s">
        <v>78</v>
      </c>
      <c r="E150" s="77" t="s">
        <v>95</v>
      </c>
      <c r="F150" s="75">
        <v>71</v>
      </c>
      <c r="G150" s="75">
        <v>0</v>
      </c>
      <c r="H150" s="75">
        <v>0</v>
      </c>
      <c r="I150" s="75">
        <v>0</v>
      </c>
      <c r="J150" s="75">
        <v>0</v>
      </c>
      <c r="K150" s="75">
        <v>0</v>
      </c>
      <c r="L150" s="75">
        <v>0</v>
      </c>
      <c r="M150" s="75">
        <v>0</v>
      </c>
      <c r="N150" s="75">
        <v>0</v>
      </c>
    </row>
    <row r="151" spans="1:14">
      <c r="A151" s="75" t="s">
        <v>838</v>
      </c>
      <c r="B151" s="75" t="s">
        <v>771</v>
      </c>
      <c r="C151" s="76">
        <v>38035</v>
      </c>
      <c r="D151" s="75" t="s">
        <v>78</v>
      </c>
      <c r="E151" s="77" t="s">
        <v>53</v>
      </c>
      <c r="F151" s="75">
        <v>63</v>
      </c>
      <c r="G151" s="75">
        <v>0</v>
      </c>
      <c r="H151" s="75">
        <v>0</v>
      </c>
      <c r="I151" s="75">
        <v>0</v>
      </c>
      <c r="J151" s="75">
        <v>0</v>
      </c>
      <c r="K151" s="75">
        <v>0</v>
      </c>
      <c r="L151" s="75">
        <v>0</v>
      </c>
      <c r="M151" s="75">
        <v>0</v>
      </c>
      <c r="N151" s="75">
        <v>0</v>
      </c>
    </row>
    <row r="152" spans="1:14">
      <c r="A152" s="75" t="s">
        <v>838</v>
      </c>
      <c r="B152" s="75" t="s">
        <v>522</v>
      </c>
      <c r="C152" s="76">
        <v>37874</v>
      </c>
      <c r="D152" s="75" t="s">
        <v>494</v>
      </c>
      <c r="E152" s="77" t="s">
        <v>22</v>
      </c>
      <c r="F152" s="75">
        <v>90</v>
      </c>
      <c r="G152" s="75">
        <v>0</v>
      </c>
      <c r="H152" s="75">
        <v>0</v>
      </c>
      <c r="I152" s="75">
        <v>0</v>
      </c>
      <c r="J152" s="75">
        <v>0</v>
      </c>
      <c r="K152" s="75">
        <v>0</v>
      </c>
      <c r="L152" s="75">
        <v>0</v>
      </c>
      <c r="M152" s="75">
        <v>1</v>
      </c>
      <c r="N152" s="75">
        <v>0</v>
      </c>
    </row>
    <row r="153" spans="1:14">
      <c r="A153" s="75" t="s">
        <v>838</v>
      </c>
      <c r="B153" s="75" t="s">
        <v>863</v>
      </c>
      <c r="C153" s="76">
        <v>37870</v>
      </c>
      <c r="D153" s="75" t="s">
        <v>494</v>
      </c>
      <c r="E153" s="77" t="s">
        <v>51</v>
      </c>
      <c r="F153" s="75">
        <v>90</v>
      </c>
      <c r="G153" s="75">
        <v>1</v>
      </c>
      <c r="H153" s="75">
        <v>0</v>
      </c>
      <c r="I153" s="75">
        <v>0</v>
      </c>
      <c r="J153" s="75">
        <v>0</v>
      </c>
      <c r="K153" s="75">
        <v>0</v>
      </c>
      <c r="L153" s="75">
        <v>0</v>
      </c>
      <c r="M153" s="75">
        <v>0</v>
      </c>
      <c r="N153" s="75">
        <v>0</v>
      </c>
    </row>
    <row r="154" spans="1:14">
      <c r="A154" s="75" t="s">
        <v>838</v>
      </c>
      <c r="B154" s="75" t="s">
        <v>711</v>
      </c>
      <c r="C154" s="76">
        <v>37783</v>
      </c>
      <c r="D154" s="75" t="s">
        <v>494</v>
      </c>
      <c r="E154" s="77" t="s">
        <v>82</v>
      </c>
      <c r="F154" s="75">
        <v>90</v>
      </c>
      <c r="G154" s="75">
        <v>1</v>
      </c>
      <c r="H154" s="75">
        <v>0</v>
      </c>
      <c r="I154" s="75">
        <v>0</v>
      </c>
      <c r="J154" s="75">
        <v>0</v>
      </c>
      <c r="K154" s="75">
        <v>0</v>
      </c>
      <c r="L154" s="75">
        <v>0</v>
      </c>
      <c r="M154" s="75">
        <v>0</v>
      </c>
      <c r="N154" s="75">
        <v>0</v>
      </c>
    </row>
    <row r="155" spans="1:14">
      <c r="A155" s="75" t="s">
        <v>838</v>
      </c>
      <c r="B155" s="75" t="s">
        <v>207</v>
      </c>
      <c r="C155" s="76">
        <v>37545</v>
      </c>
      <c r="D155" s="75" t="s">
        <v>494</v>
      </c>
      <c r="E155" s="77" t="s">
        <v>85</v>
      </c>
      <c r="F155" s="75">
        <v>90</v>
      </c>
      <c r="G155" s="75">
        <v>1</v>
      </c>
      <c r="H155" s="75">
        <v>0</v>
      </c>
      <c r="I155" s="75">
        <v>0</v>
      </c>
      <c r="J155" s="75">
        <v>0</v>
      </c>
      <c r="K155" s="75">
        <v>0</v>
      </c>
      <c r="L155" s="75">
        <v>0</v>
      </c>
      <c r="M155" s="75">
        <v>0</v>
      </c>
      <c r="N155" s="75">
        <v>0</v>
      </c>
    </row>
    <row r="156" spans="1:14">
      <c r="A156" s="75" t="s">
        <v>838</v>
      </c>
      <c r="B156" s="75" t="s">
        <v>519</v>
      </c>
      <c r="C156" s="76">
        <v>37541</v>
      </c>
      <c r="D156" s="75" t="s">
        <v>494</v>
      </c>
      <c r="E156" s="77" t="s">
        <v>22</v>
      </c>
      <c r="F156" s="75">
        <v>90</v>
      </c>
      <c r="G156" s="75">
        <v>1</v>
      </c>
      <c r="H156" s="75">
        <v>0</v>
      </c>
      <c r="I156" s="75">
        <v>0</v>
      </c>
      <c r="J156" s="75">
        <v>0</v>
      </c>
      <c r="K156" s="75">
        <v>0</v>
      </c>
      <c r="L156" s="75">
        <v>0</v>
      </c>
      <c r="M156" s="75">
        <v>0</v>
      </c>
      <c r="N156" s="75">
        <v>0</v>
      </c>
    </row>
    <row r="157" spans="1:14">
      <c r="A157" s="75" t="s">
        <v>838</v>
      </c>
      <c r="B157" s="75" t="s">
        <v>704</v>
      </c>
      <c r="C157" s="76">
        <v>37506</v>
      </c>
      <c r="D157" s="75" t="s">
        <v>494</v>
      </c>
      <c r="E157" s="77" t="s">
        <v>82</v>
      </c>
      <c r="F157" s="75">
        <v>90</v>
      </c>
      <c r="G157" s="75">
        <v>1</v>
      </c>
      <c r="H157" s="75">
        <v>0</v>
      </c>
      <c r="I157" s="75">
        <v>0</v>
      </c>
      <c r="J157" s="75">
        <v>0</v>
      </c>
      <c r="K157" s="75">
        <v>0</v>
      </c>
      <c r="L157" s="75">
        <v>0</v>
      </c>
      <c r="M157" s="75">
        <v>0</v>
      </c>
      <c r="N157" s="75">
        <v>0</v>
      </c>
    </row>
    <row r="158" spans="1:14">
      <c r="A158" s="75" t="s">
        <v>840</v>
      </c>
      <c r="B158" s="75" t="s">
        <v>265</v>
      </c>
      <c r="C158" s="76">
        <v>38851</v>
      </c>
      <c r="D158" s="75" t="s">
        <v>229</v>
      </c>
      <c r="E158" s="77" t="s">
        <v>82</v>
      </c>
      <c r="F158" s="75">
        <v>0</v>
      </c>
      <c r="G158" s="75"/>
      <c r="H158" s="75"/>
      <c r="I158" s="75"/>
      <c r="J158" s="75"/>
      <c r="K158" s="75"/>
      <c r="L158" s="75"/>
      <c r="M158" s="75"/>
      <c r="N158" s="75"/>
    </row>
    <row r="159" spans="1:14">
      <c r="A159" s="75" t="s">
        <v>840</v>
      </c>
      <c r="B159" s="75" t="s">
        <v>235</v>
      </c>
      <c r="C159" s="76">
        <v>38844</v>
      </c>
      <c r="D159" s="75" t="s">
        <v>229</v>
      </c>
      <c r="E159" s="77" t="s">
        <v>63</v>
      </c>
      <c r="F159" s="75">
        <v>0</v>
      </c>
      <c r="G159" s="75"/>
      <c r="H159" s="75"/>
      <c r="I159" s="75"/>
      <c r="J159" s="75"/>
      <c r="K159" s="75"/>
      <c r="L159" s="75"/>
      <c r="M159" s="75"/>
      <c r="N159" s="75"/>
    </row>
    <row r="160" spans="1:14">
      <c r="A160" s="75" t="s">
        <v>840</v>
      </c>
      <c r="B160" s="75" t="s">
        <v>242</v>
      </c>
      <c r="C160" s="76">
        <v>38837</v>
      </c>
      <c r="D160" s="75" t="s">
        <v>229</v>
      </c>
      <c r="E160" s="77" t="s">
        <v>67</v>
      </c>
      <c r="F160" s="75">
        <f>90- 74</f>
        <v>16</v>
      </c>
      <c r="G160" s="75">
        <v>0</v>
      </c>
      <c r="H160" s="75">
        <v>0</v>
      </c>
      <c r="I160" s="75">
        <v>0</v>
      </c>
      <c r="J160" s="75">
        <v>0</v>
      </c>
      <c r="K160" s="75">
        <v>0</v>
      </c>
      <c r="L160" s="75">
        <v>0</v>
      </c>
      <c r="M160" s="75">
        <v>0</v>
      </c>
      <c r="N160" s="75">
        <v>0</v>
      </c>
    </row>
    <row r="161" spans="1:14">
      <c r="A161" s="75" t="s">
        <v>840</v>
      </c>
      <c r="B161" s="75" t="s">
        <v>266</v>
      </c>
      <c r="C161" s="76">
        <v>38829</v>
      </c>
      <c r="D161" s="75" t="s">
        <v>229</v>
      </c>
      <c r="E161" s="77" t="s">
        <v>22</v>
      </c>
      <c r="F161" s="75">
        <v>0</v>
      </c>
      <c r="G161" s="75"/>
      <c r="H161" s="75"/>
      <c r="I161" s="75"/>
      <c r="J161" s="75"/>
      <c r="K161" s="75"/>
      <c r="L161" s="75"/>
      <c r="M161" s="75"/>
      <c r="N161" s="75"/>
    </row>
    <row r="162" spans="1:14">
      <c r="A162" s="75" t="s">
        <v>840</v>
      </c>
      <c r="B162" s="75" t="s">
        <v>262</v>
      </c>
      <c r="C162" s="76">
        <v>38822</v>
      </c>
      <c r="D162" s="75" t="s">
        <v>229</v>
      </c>
      <c r="E162" s="77" t="s">
        <v>22</v>
      </c>
      <c r="F162" s="75">
        <v>90</v>
      </c>
      <c r="G162" s="75">
        <v>0</v>
      </c>
      <c r="H162" s="75">
        <v>0</v>
      </c>
      <c r="I162" s="75">
        <v>0</v>
      </c>
      <c r="J162" s="75">
        <v>0</v>
      </c>
      <c r="K162" s="75">
        <v>0</v>
      </c>
      <c r="L162" s="75">
        <v>0</v>
      </c>
      <c r="M162" s="75">
        <v>0</v>
      </c>
      <c r="N162" s="75">
        <v>0</v>
      </c>
    </row>
    <row r="163" spans="1:14">
      <c r="A163" s="75" t="s">
        <v>840</v>
      </c>
      <c r="B163" s="75" t="s">
        <v>248</v>
      </c>
      <c r="C163" s="76">
        <v>38816</v>
      </c>
      <c r="D163" s="75" t="s">
        <v>229</v>
      </c>
      <c r="E163" s="77" t="s">
        <v>22</v>
      </c>
      <c r="F163" s="75">
        <v>70</v>
      </c>
      <c r="G163" s="75">
        <v>1</v>
      </c>
      <c r="H163" s="75">
        <v>0</v>
      </c>
      <c r="I163" s="75">
        <v>0</v>
      </c>
      <c r="J163" s="75">
        <v>0</v>
      </c>
      <c r="K163" s="75">
        <v>0</v>
      </c>
      <c r="L163" s="75">
        <v>0</v>
      </c>
      <c r="M163" s="75">
        <v>0</v>
      </c>
      <c r="N163" s="75">
        <v>0</v>
      </c>
    </row>
    <row r="164" spans="1:14">
      <c r="A164" s="75" t="s">
        <v>840</v>
      </c>
      <c r="B164" s="75" t="s">
        <v>230</v>
      </c>
      <c r="C164" s="76">
        <v>38801</v>
      </c>
      <c r="D164" s="75" t="s">
        <v>229</v>
      </c>
      <c r="E164" s="77" t="s">
        <v>22</v>
      </c>
      <c r="F164" s="75">
        <v>16</v>
      </c>
      <c r="G164" s="75">
        <v>0</v>
      </c>
      <c r="H164" s="75">
        <v>0</v>
      </c>
      <c r="I164" s="75">
        <v>0</v>
      </c>
      <c r="J164" s="75">
        <v>0</v>
      </c>
      <c r="K164" s="75">
        <v>0</v>
      </c>
      <c r="L164" s="75">
        <v>0</v>
      </c>
      <c r="M164" s="75">
        <v>0</v>
      </c>
      <c r="N164" s="75">
        <v>0</v>
      </c>
    </row>
    <row r="165" spans="1:14">
      <c r="A165" s="75" t="s">
        <v>840</v>
      </c>
      <c r="B165" s="75" t="s">
        <v>292</v>
      </c>
      <c r="C165" s="76">
        <v>38794</v>
      </c>
      <c r="D165" s="75" t="s">
        <v>229</v>
      </c>
      <c r="E165" s="77" t="s">
        <v>107</v>
      </c>
      <c r="F165" s="75">
        <v>90</v>
      </c>
      <c r="G165" s="75">
        <v>1</v>
      </c>
      <c r="H165" s="75">
        <v>0</v>
      </c>
      <c r="I165" s="75">
        <v>0</v>
      </c>
      <c r="J165" s="75">
        <v>0</v>
      </c>
      <c r="K165" s="75">
        <v>0</v>
      </c>
      <c r="L165" s="75">
        <v>0</v>
      </c>
      <c r="M165" s="75">
        <v>0</v>
      </c>
      <c r="N165" s="75">
        <v>0</v>
      </c>
    </row>
    <row r="166" spans="1:14">
      <c r="A166" s="75" t="s">
        <v>840</v>
      </c>
      <c r="B166" s="75" t="s">
        <v>162</v>
      </c>
      <c r="C166" s="76">
        <v>38788</v>
      </c>
      <c r="D166" s="75" t="s">
        <v>229</v>
      </c>
      <c r="E166" s="77" t="s">
        <v>33</v>
      </c>
      <c r="F166" s="75">
        <f>90- 46</f>
        <v>44</v>
      </c>
      <c r="G166" s="75">
        <v>0</v>
      </c>
      <c r="H166" s="75">
        <v>0</v>
      </c>
      <c r="I166" s="75">
        <v>0</v>
      </c>
      <c r="J166" s="75">
        <v>0</v>
      </c>
      <c r="K166" s="75">
        <v>0</v>
      </c>
      <c r="L166" s="75">
        <v>0</v>
      </c>
      <c r="M166" s="75">
        <v>0</v>
      </c>
      <c r="N166" s="75">
        <v>0</v>
      </c>
    </row>
    <row r="167" spans="1:14">
      <c r="A167" s="75" t="s">
        <v>840</v>
      </c>
      <c r="B167" s="75" t="s">
        <v>177</v>
      </c>
      <c r="C167" s="76">
        <v>38783</v>
      </c>
      <c r="D167" s="75" t="s">
        <v>151</v>
      </c>
      <c r="E167" s="77" t="s">
        <v>508</v>
      </c>
      <c r="F167" s="75">
        <f>90- 56</f>
        <v>34</v>
      </c>
      <c r="G167" s="75">
        <v>0</v>
      </c>
      <c r="H167" s="75">
        <v>0</v>
      </c>
      <c r="I167" s="75">
        <v>0</v>
      </c>
      <c r="J167" s="75">
        <v>0</v>
      </c>
      <c r="K167" s="75">
        <v>1</v>
      </c>
      <c r="L167" s="75">
        <v>0</v>
      </c>
      <c r="M167" s="75">
        <v>1</v>
      </c>
      <c r="N167" s="75">
        <v>0</v>
      </c>
    </row>
    <row r="168" spans="1:14">
      <c r="A168" s="75" t="s">
        <v>840</v>
      </c>
      <c r="B168" s="75" t="s">
        <v>278</v>
      </c>
      <c r="C168" s="76">
        <v>38780</v>
      </c>
      <c r="D168" s="75" t="s">
        <v>229</v>
      </c>
      <c r="E168" s="77" t="s">
        <v>24</v>
      </c>
      <c r="F168" s="75">
        <v>90</v>
      </c>
      <c r="G168" s="75">
        <v>0</v>
      </c>
      <c r="H168" s="75">
        <v>0</v>
      </c>
      <c r="I168" s="75">
        <v>0</v>
      </c>
      <c r="J168" s="75">
        <v>0</v>
      </c>
      <c r="K168" s="75">
        <v>0</v>
      </c>
      <c r="L168" s="75">
        <v>0</v>
      </c>
      <c r="M168" s="75">
        <v>0</v>
      </c>
      <c r="N168" s="75">
        <v>0</v>
      </c>
    </row>
    <row r="169" spans="1:14">
      <c r="A169" s="75" t="s">
        <v>840</v>
      </c>
      <c r="B169" s="75" t="s">
        <v>238</v>
      </c>
      <c r="C169" s="76">
        <v>38774</v>
      </c>
      <c r="D169" s="75" t="s">
        <v>229</v>
      </c>
      <c r="E169" s="77" t="s">
        <v>26</v>
      </c>
      <c r="F169" s="75">
        <v>90</v>
      </c>
      <c r="G169" s="75">
        <v>1</v>
      </c>
      <c r="H169" s="75">
        <v>0</v>
      </c>
      <c r="I169" s="75">
        <v>0</v>
      </c>
      <c r="J169" s="75">
        <v>0</v>
      </c>
      <c r="K169" s="75">
        <v>0</v>
      </c>
      <c r="L169" s="75">
        <v>0</v>
      </c>
      <c r="M169" s="75">
        <v>0</v>
      </c>
      <c r="N169" s="75">
        <v>0</v>
      </c>
    </row>
    <row r="170" spans="1:14">
      <c r="A170" s="75" t="s">
        <v>840</v>
      </c>
      <c r="B170" s="75" t="s">
        <v>181</v>
      </c>
      <c r="C170" s="76">
        <v>38770</v>
      </c>
      <c r="D170" s="75" t="s">
        <v>151</v>
      </c>
      <c r="E170" s="77" t="s">
        <v>69</v>
      </c>
      <c r="F170" s="75">
        <f>90- 58</f>
        <v>32</v>
      </c>
      <c r="G170" s="75">
        <v>0</v>
      </c>
      <c r="H170" s="75">
        <v>0</v>
      </c>
      <c r="I170" s="75">
        <v>0</v>
      </c>
      <c r="J170" s="75">
        <v>0</v>
      </c>
      <c r="K170" s="75">
        <v>0</v>
      </c>
      <c r="L170" s="75">
        <v>0</v>
      </c>
      <c r="M170" s="75">
        <v>0</v>
      </c>
      <c r="N170" s="75">
        <v>0</v>
      </c>
    </row>
    <row r="171" spans="1:14">
      <c r="A171" s="75" t="s">
        <v>840</v>
      </c>
      <c r="B171" s="75" t="s">
        <v>857</v>
      </c>
      <c r="C171" s="76">
        <v>38766</v>
      </c>
      <c r="D171" s="75" t="s">
        <v>229</v>
      </c>
      <c r="E171" s="77" t="s">
        <v>53</v>
      </c>
      <c r="F171" s="75">
        <v>52</v>
      </c>
      <c r="G171" s="75">
        <v>0</v>
      </c>
      <c r="H171" s="75">
        <v>0</v>
      </c>
      <c r="I171" s="75">
        <v>0</v>
      </c>
      <c r="J171" s="75">
        <v>0</v>
      </c>
      <c r="K171" s="75">
        <v>0</v>
      </c>
      <c r="L171" s="75">
        <v>0</v>
      </c>
      <c r="M171" s="75">
        <v>0</v>
      </c>
      <c r="N171" s="75">
        <v>0</v>
      </c>
    </row>
    <row r="172" spans="1:14">
      <c r="A172" s="75" t="s">
        <v>840</v>
      </c>
      <c r="B172" s="75" t="s">
        <v>243</v>
      </c>
      <c r="C172" s="76">
        <v>38760</v>
      </c>
      <c r="D172" s="75" t="s">
        <v>229</v>
      </c>
      <c r="E172" s="77" t="s">
        <v>38</v>
      </c>
      <c r="F172" s="75">
        <f>90- 70</f>
        <v>20</v>
      </c>
      <c r="G172" s="75">
        <v>1</v>
      </c>
      <c r="H172" s="75">
        <v>0</v>
      </c>
      <c r="I172" s="75">
        <v>0</v>
      </c>
      <c r="J172" s="75">
        <v>0</v>
      </c>
      <c r="K172" s="75">
        <v>0</v>
      </c>
      <c r="L172" s="75">
        <v>0</v>
      </c>
      <c r="M172" s="75">
        <v>0</v>
      </c>
      <c r="N172" s="75">
        <v>0</v>
      </c>
    </row>
    <row r="173" spans="1:14">
      <c r="A173" s="75" t="s">
        <v>840</v>
      </c>
      <c r="B173" s="75" t="s">
        <v>290</v>
      </c>
      <c r="C173" s="76">
        <v>38756</v>
      </c>
      <c r="D173" s="75" t="s">
        <v>229</v>
      </c>
      <c r="E173" s="77" t="s">
        <v>22</v>
      </c>
      <c r="F173" s="75">
        <v>90</v>
      </c>
      <c r="G173" s="75">
        <v>0</v>
      </c>
      <c r="H173" s="75">
        <v>0</v>
      </c>
      <c r="I173" s="75">
        <v>0</v>
      </c>
      <c r="J173" s="75">
        <v>0</v>
      </c>
      <c r="K173" s="75">
        <v>0</v>
      </c>
      <c r="L173" s="75">
        <v>0</v>
      </c>
      <c r="M173" s="75">
        <v>0</v>
      </c>
      <c r="N173" s="75">
        <v>0</v>
      </c>
    </row>
    <row r="174" spans="1:14">
      <c r="A174" s="75" t="s">
        <v>840</v>
      </c>
      <c r="B174" s="75" t="s">
        <v>180</v>
      </c>
      <c r="C174" s="76">
        <v>38753</v>
      </c>
      <c r="D174" s="75" t="s">
        <v>229</v>
      </c>
      <c r="E174" s="77" t="s">
        <v>31</v>
      </c>
      <c r="F174" s="75">
        <f>90- 57</f>
        <v>33</v>
      </c>
      <c r="G174" s="75">
        <v>1</v>
      </c>
      <c r="H174" s="75">
        <v>0</v>
      </c>
      <c r="I174" s="75">
        <v>0</v>
      </c>
      <c r="J174" s="75">
        <v>0</v>
      </c>
      <c r="K174" s="75">
        <v>0</v>
      </c>
      <c r="L174" s="75">
        <v>0</v>
      </c>
      <c r="M174" s="75">
        <v>0</v>
      </c>
      <c r="N174" s="75">
        <v>0</v>
      </c>
    </row>
    <row r="175" spans="1:14">
      <c r="A175" s="75" t="s">
        <v>840</v>
      </c>
      <c r="B175" s="75" t="s">
        <v>864</v>
      </c>
      <c r="C175" s="76">
        <v>38746</v>
      </c>
      <c r="D175" s="75" t="s">
        <v>229</v>
      </c>
      <c r="E175" s="77" t="s">
        <v>107</v>
      </c>
      <c r="F175" s="75">
        <v>83</v>
      </c>
      <c r="G175" s="75">
        <v>0</v>
      </c>
      <c r="H175" s="75">
        <v>0</v>
      </c>
      <c r="I175" s="75">
        <v>0</v>
      </c>
      <c r="J175" s="75">
        <v>0</v>
      </c>
      <c r="K175" s="75">
        <v>0</v>
      </c>
      <c r="L175" s="75">
        <v>0</v>
      </c>
      <c r="M175" s="75">
        <v>0</v>
      </c>
      <c r="N175" s="75">
        <v>0</v>
      </c>
    </row>
    <row r="176" spans="1:14">
      <c r="A176" s="75" t="s">
        <v>840</v>
      </c>
      <c r="B176" s="75" t="s">
        <v>856</v>
      </c>
      <c r="C176" s="76">
        <v>38739</v>
      </c>
      <c r="D176" s="75" t="s">
        <v>229</v>
      </c>
      <c r="E176" s="77" t="s">
        <v>63</v>
      </c>
      <c r="F176" s="75">
        <v>90</v>
      </c>
      <c r="G176" s="75">
        <v>0</v>
      </c>
      <c r="H176" s="75">
        <v>0</v>
      </c>
      <c r="I176" s="75">
        <v>0</v>
      </c>
      <c r="J176" s="75">
        <v>0</v>
      </c>
      <c r="K176" s="75">
        <v>0</v>
      </c>
      <c r="L176" s="75">
        <v>0</v>
      </c>
      <c r="M176" s="75">
        <v>0</v>
      </c>
      <c r="N176" s="75">
        <v>0</v>
      </c>
    </row>
    <row r="177" spans="1:14">
      <c r="A177" s="75" t="s">
        <v>840</v>
      </c>
      <c r="B177" s="75" t="s">
        <v>237</v>
      </c>
      <c r="C177" s="76">
        <v>38735</v>
      </c>
      <c r="D177" s="75" t="s">
        <v>229</v>
      </c>
      <c r="E177" s="77" t="s">
        <v>22</v>
      </c>
      <c r="F177" s="75">
        <f>90- 55</f>
        <v>35</v>
      </c>
      <c r="G177" s="75">
        <v>0</v>
      </c>
      <c r="H177" s="75">
        <v>0</v>
      </c>
      <c r="I177" s="75">
        <v>0</v>
      </c>
      <c r="J177" s="75">
        <v>0</v>
      </c>
      <c r="K177" s="75">
        <v>0</v>
      </c>
      <c r="L177" s="75">
        <v>0</v>
      </c>
      <c r="M177" s="75">
        <v>0</v>
      </c>
      <c r="N177" s="75">
        <v>0</v>
      </c>
    </row>
    <row r="178" spans="1:14">
      <c r="A178" s="75" t="s">
        <v>840</v>
      </c>
      <c r="B178" s="75" t="s">
        <v>244</v>
      </c>
      <c r="C178" s="76">
        <v>38732</v>
      </c>
      <c r="D178" s="75" t="s">
        <v>229</v>
      </c>
      <c r="E178" s="77" t="s">
        <v>31</v>
      </c>
      <c r="F178" s="75">
        <v>90</v>
      </c>
      <c r="G178" s="75">
        <v>1</v>
      </c>
      <c r="H178" s="75">
        <v>0</v>
      </c>
      <c r="I178" s="75">
        <v>0</v>
      </c>
      <c r="J178" s="75">
        <v>0</v>
      </c>
      <c r="K178" s="75">
        <v>0</v>
      </c>
      <c r="L178" s="75">
        <v>0</v>
      </c>
      <c r="M178" s="75">
        <v>0</v>
      </c>
      <c r="N178" s="75">
        <v>0</v>
      </c>
    </row>
    <row r="179" spans="1:14">
      <c r="A179" s="75" t="s">
        <v>840</v>
      </c>
      <c r="B179" s="75" t="s">
        <v>252</v>
      </c>
      <c r="C179" s="76">
        <v>38724</v>
      </c>
      <c r="D179" s="75" t="s">
        <v>229</v>
      </c>
      <c r="E179" s="77" t="s">
        <v>38</v>
      </c>
      <c r="F179" s="75">
        <f>90- 83</f>
        <v>7</v>
      </c>
      <c r="G179" s="75">
        <v>0</v>
      </c>
      <c r="H179" s="75">
        <v>0</v>
      </c>
      <c r="I179" s="75">
        <v>0</v>
      </c>
      <c r="J179" s="75">
        <v>0</v>
      </c>
      <c r="K179" s="75">
        <v>0</v>
      </c>
      <c r="L179" s="75">
        <v>0</v>
      </c>
      <c r="M179" s="75">
        <v>0</v>
      </c>
      <c r="N179" s="75">
        <v>0</v>
      </c>
    </row>
    <row r="180" spans="1:14">
      <c r="A180" s="75" t="s">
        <v>840</v>
      </c>
      <c r="B180" s="75" t="s">
        <v>286</v>
      </c>
      <c r="C180" s="76">
        <v>38707</v>
      </c>
      <c r="D180" s="75" t="s">
        <v>229</v>
      </c>
      <c r="E180" s="77" t="s">
        <v>19</v>
      </c>
      <c r="F180" s="75">
        <f>90- 59</f>
        <v>31</v>
      </c>
      <c r="G180" s="75">
        <v>0</v>
      </c>
      <c r="H180" s="75">
        <v>0</v>
      </c>
      <c r="I180" s="75">
        <v>0</v>
      </c>
      <c r="J180" s="75">
        <v>0</v>
      </c>
      <c r="K180" s="75">
        <v>0</v>
      </c>
      <c r="L180" s="75">
        <v>0</v>
      </c>
      <c r="M180" s="75">
        <v>0</v>
      </c>
      <c r="N180" s="75">
        <v>0</v>
      </c>
    </row>
    <row r="181" spans="1:14">
      <c r="A181" s="75" t="s">
        <v>840</v>
      </c>
      <c r="B181" s="75" t="s">
        <v>245</v>
      </c>
      <c r="C181" s="76">
        <v>38703</v>
      </c>
      <c r="D181" s="75" t="s">
        <v>229</v>
      </c>
      <c r="E181" s="77" t="s">
        <v>22</v>
      </c>
      <c r="F181" s="75">
        <f>90- 79</f>
        <v>11</v>
      </c>
      <c r="G181" s="75">
        <v>0</v>
      </c>
      <c r="H181" s="75">
        <v>0</v>
      </c>
      <c r="I181" s="75">
        <v>0</v>
      </c>
      <c r="J181" s="75">
        <v>0</v>
      </c>
      <c r="K181" s="75">
        <v>0</v>
      </c>
      <c r="L181" s="75">
        <v>0</v>
      </c>
      <c r="M181" s="75">
        <v>0</v>
      </c>
      <c r="N181" s="75">
        <v>0</v>
      </c>
    </row>
    <row r="182" spans="1:14">
      <c r="A182" s="75" t="s">
        <v>840</v>
      </c>
      <c r="B182" s="75" t="s">
        <v>288</v>
      </c>
      <c r="C182" s="76">
        <v>38697</v>
      </c>
      <c r="D182" s="75" t="s">
        <v>229</v>
      </c>
      <c r="E182" s="77" t="s">
        <v>51</v>
      </c>
      <c r="F182" s="75">
        <f>90- 57</f>
        <v>33</v>
      </c>
      <c r="G182" s="75">
        <v>0</v>
      </c>
      <c r="H182" s="75">
        <v>0</v>
      </c>
      <c r="I182" s="75">
        <v>0</v>
      </c>
      <c r="J182" s="75">
        <v>0</v>
      </c>
      <c r="K182" s="75">
        <v>0</v>
      </c>
      <c r="L182" s="75">
        <v>0</v>
      </c>
      <c r="M182" s="75">
        <v>0</v>
      </c>
      <c r="N182" s="75">
        <v>0</v>
      </c>
    </row>
    <row r="183" spans="1:14">
      <c r="A183" s="75" t="s">
        <v>840</v>
      </c>
      <c r="B183" s="75" t="s">
        <v>865</v>
      </c>
      <c r="C183" s="76">
        <v>38693</v>
      </c>
      <c r="D183" s="75" t="s">
        <v>151</v>
      </c>
      <c r="E183" s="77" t="s">
        <v>107</v>
      </c>
      <c r="F183" s="75">
        <v>90</v>
      </c>
      <c r="G183" s="75">
        <v>2</v>
      </c>
      <c r="H183" s="75">
        <v>0</v>
      </c>
      <c r="I183" s="75">
        <v>1</v>
      </c>
      <c r="J183" s="75">
        <v>0</v>
      </c>
      <c r="K183" s="75">
        <v>1</v>
      </c>
      <c r="L183" s="75">
        <v>0</v>
      </c>
      <c r="M183" s="75">
        <v>0</v>
      </c>
      <c r="N183" s="75">
        <v>0</v>
      </c>
    </row>
    <row r="184" spans="1:14">
      <c r="A184" s="75" t="s">
        <v>840</v>
      </c>
      <c r="B184" s="75" t="s">
        <v>228</v>
      </c>
      <c r="C184" s="76">
        <v>38690</v>
      </c>
      <c r="D184" s="75" t="s">
        <v>229</v>
      </c>
      <c r="E184" s="77" t="s">
        <v>38</v>
      </c>
      <c r="F184" s="75">
        <v>0</v>
      </c>
      <c r="G184" s="75"/>
      <c r="H184" s="75"/>
      <c r="I184" s="75"/>
      <c r="J184" s="75"/>
      <c r="K184" s="75"/>
      <c r="L184" s="75"/>
      <c r="M184" s="75"/>
      <c r="N184" s="75"/>
    </row>
    <row r="185" spans="1:14">
      <c r="A185" s="75" t="s">
        <v>840</v>
      </c>
      <c r="B185" s="75" t="s">
        <v>866</v>
      </c>
      <c r="C185" s="76">
        <v>38683</v>
      </c>
      <c r="D185" s="75" t="s">
        <v>229</v>
      </c>
      <c r="E185" s="77" t="s">
        <v>26</v>
      </c>
      <c r="F185" s="75">
        <f>90- 69</f>
        <v>21</v>
      </c>
      <c r="G185" s="75">
        <v>1</v>
      </c>
      <c r="H185" s="75">
        <v>0</v>
      </c>
      <c r="I185" s="75">
        <v>0</v>
      </c>
      <c r="J185" s="75">
        <v>0</v>
      </c>
      <c r="K185" s="75">
        <v>0</v>
      </c>
      <c r="L185" s="75">
        <v>0</v>
      </c>
      <c r="M185" s="75">
        <v>0</v>
      </c>
      <c r="N185" s="75">
        <v>0</v>
      </c>
    </row>
    <row r="186" spans="1:14">
      <c r="A186" s="75" t="s">
        <v>840</v>
      </c>
      <c r="B186" s="75" t="s">
        <v>867</v>
      </c>
      <c r="C186" s="76">
        <v>38678</v>
      </c>
      <c r="D186" s="75" t="s">
        <v>151</v>
      </c>
      <c r="E186" s="77" t="s">
        <v>31</v>
      </c>
      <c r="F186" s="75">
        <v>90</v>
      </c>
      <c r="G186" s="75">
        <v>1</v>
      </c>
      <c r="H186" s="75">
        <v>0</v>
      </c>
      <c r="I186" s="75">
        <v>6</v>
      </c>
      <c r="J186" s="75">
        <v>1</v>
      </c>
      <c r="K186" s="75">
        <v>0</v>
      </c>
      <c r="L186" s="75">
        <v>0</v>
      </c>
      <c r="M186" s="75">
        <v>0</v>
      </c>
      <c r="N186" s="75">
        <v>0</v>
      </c>
    </row>
    <row r="187" spans="1:14">
      <c r="A187" s="75" t="s">
        <v>840</v>
      </c>
      <c r="B187" s="75" t="s">
        <v>249</v>
      </c>
      <c r="C187" s="76">
        <v>38675</v>
      </c>
      <c r="D187" s="75" t="s">
        <v>229</v>
      </c>
      <c r="E187" s="77" t="s">
        <v>154</v>
      </c>
      <c r="F187" s="75">
        <f>90- 80</f>
        <v>10</v>
      </c>
      <c r="G187" s="75">
        <v>0</v>
      </c>
      <c r="H187" s="75">
        <v>0</v>
      </c>
      <c r="I187" s="75">
        <v>0</v>
      </c>
      <c r="J187" s="75">
        <v>0</v>
      </c>
      <c r="K187" s="75">
        <v>0</v>
      </c>
      <c r="L187" s="75">
        <v>0</v>
      </c>
      <c r="M187" s="75">
        <v>0</v>
      </c>
      <c r="N187" s="75">
        <v>0</v>
      </c>
    </row>
    <row r="188" spans="1:14">
      <c r="A188" s="75" t="s">
        <v>838</v>
      </c>
      <c r="B188" s="75" t="s">
        <v>722</v>
      </c>
      <c r="C188" s="76">
        <v>38672</v>
      </c>
      <c r="D188" s="75" t="s">
        <v>78</v>
      </c>
      <c r="E188" s="77" t="s">
        <v>22</v>
      </c>
      <c r="F188" s="75">
        <v>46</v>
      </c>
      <c r="G188" s="75">
        <v>0</v>
      </c>
      <c r="H188" s="75">
        <v>0</v>
      </c>
      <c r="I188" s="75">
        <v>0</v>
      </c>
      <c r="J188" s="75">
        <v>0</v>
      </c>
      <c r="K188" s="75">
        <v>0</v>
      </c>
      <c r="L188" s="75">
        <v>0</v>
      </c>
      <c r="M188" s="75">
        <v>0</v>
      </c>
      <c r="N188" s="75">
        <v>0</v>
      </c>
    </row>
    <row r="189" spans="1:14">
      <c r="A189" s="75" t="s">
        <v>838</v>
      </c>
      <c r="B189" s="75" t="s">
        <v>471</v>
      </c>
      <c r="C189" s="76">
        <v>38668</v>
      </c>
      <c r="D189" s="75" t="s">
        <v>78</v>
      </c>
      <c r="E189" s="77" t="s">
        <v>107</v>
      </c>
      <c r="F189" s="75">
        <v>90</v>
      </c>
      <c r="G189" s="75">
        <v>0</v>
      </c>
      <c r="H189" s="75">
        <v>0</v>
      </c>
      <c r="I189" s="75">
        <v>0</v>
      </c>
      <c r="J189" s="75">
        <v>0</v>
      </c>
      <c r="K189" s="75">
        <v>0</v>
      </c>
      <c r="L189" s="75">
        <v>0</v>
      </c>
      <c r="M189" s="75">
        <v>0</v>
      </c>
      <c r="N189" s="75">
        <v>0</v>
      </c>
    </row>
    <row r="190" spans="1:14">
      <c r="A190" s="75" t="s">
        <v>840</v>
      </c>
      <c r="B190" s="75" t="s">
        <v>285</v>
      </c>
      <c r="C190" s="76">
        <v>38662</v>
      </c>
      <c r="D190" s="75" t="s">
        <v>229</v>
      </c>
      <c r="E190" s="77" t="s">
        <v>59</v>
      </c>
      <c r="F190" s="75">
        <f>90- 64</f>
        <v>26</v>
      </c>
      <c r="G190" s="75">
        <v>1</v>
      </c>
      <c r="H190" s="75">
        <v>0</v>
      </c>
      <c r="I190" s="75">
        <v>0</v>
      </c>
      <c r="J190" s="75">
        <v>0</v>
      </c>
      <c r="K190" s="75">
        <v>0</v>
      </c>
      <c r="L190" s="75">
        <v>0</v>
      </c>
      <c r="M190" s="75">
        <v>0</v>
      </c>
      <c r="N190" s="75">
        <v>0</v>
      </c>
    </row>
    <row r="191" spans="1:14">
      <c r="A191" s="75" t="s">
        <v>840</v>
      </c>
      <c r="B191" s="75" t="s">
        <v>509</v>
      </c>
      <c r="C191" s="76">
        <v>38658</v>
      </c>
      <c r="D191" s="75" t="s">
        <v>151</v>
      </c>
      <c r="E191" s="77" t="s">
        <v>63</v>
      </c>
      <c r="F191" s="75">
        <v>45</v>
      </c>
      <c r="G191" s="75">
        <v>0</v>
      </c>
      <c r="H191" s="75">
        <v>0</v>
      </c>
      <c r="I191" s="75">
        <v>0</v>
      </c>
      <c r="J191" s="75">
        <v>0</v>
      </c>
      <c r="K191" s="75">
        <v>1</v>
      </c>
      <c r="L191" s="75">
        <v>0</v>
      </c>
      <c r="M191" s="75">
        <v>0</v>
      </c>
      <c r="N191" s="75">
        <v>0</v>
      </c>
    </row>
    <row r="192" spans="1:14">
      <c r="A192" s="75" t="s">
        <v>840</v>
      </c>
      <c r="B192" s="75" t="s">
        <v>163</v>
      </c>
      <c r="C192" s="76">
        <v>38654</v>
      </c>
      <c r="D192" s="75" t="s">
        <v>229</v>
      </c>
      <c r="E192" s="77" t="s">
        <v>74</v>
      </c>
      <c r="F192" s="75">
        <f>90- 71</f>
        <v>19</v>
      </c>
      <c r="G192" s="75">
        <v>0</v>
      </c>
      <c r="H192" s="75">
        <v>0</v>
      </c>
      <c r="I192" s="75">
        <v>0</v>
      </c>
      <c r="J192" s="75">
        <v>0</v>
      </c>
      <c r="K192" s="75">
        <v>0</v>
      </c>
      <c r="L192" s="75">
        <v>0</v>
      </c>
      <c r="M192" s="75">
        <v>0</v>
      </c>
      <c r="N192" s="75">
        <v>0</v>
      </c>
    </row>
    <row r="193" spans="1:14">
      <c r="A193" s="75" t="s">
        <v>840</v>
      </c>
      <c r="B193" s="75" t="s">
        <v>261</v>
      </c>
      <c r="C193" s="76">
        <v>38651</v>
      </c>
      <c r="D193" s="75" t="s">
        <v>229</v>
      </c>
      <c r="E193" s="77" t="s">
        <v>19</v>
      </c>
      <c r="F193" s="75">
        <v>67</v>
      </c>
      <c r="G193" s="75">
        <v>0</v>
      </c>
      <c r="H193" s="75">
        <v>0</v>
      </c>
      <c r="I193" s="75">
        <v>0</v>
      </c>
      <c r="J193" s="75">
        <v>0</v>
      </c>
      <c r="K193" s="75">
        <v>0</v>
      </c>
      <c r="L193" s="75">
        <v>0</v>
      </c>
      <c r="M193" s="75">
        <v>0</v>
      </c>
      <c r="N193" s="75">
        <v>0</v>
      </c>
    </row>
    <row r="194" spans="1:14">
      <c r="A194" s="75" t="s">
        <v>840</v>
      </c>
      <c r="B194" s="75" t="s">
        <v>256</v>
      </c>
      <c r="C194" s="76">
        <v>38648</v>
      </c>
      <c r="D194" s="75" t="s">
        <v>229</v>
      </c>
      <c r="E194" s="77" t="s">
        <v>67</v>
      </c>
      <c r="F194" s="75">
        <v>82</v>
      </c>
      <c r="G194" s="75">
        <v>0</v>
      </c>
      <c r="H194" s="75">
        <v>0</v>
      </c>
      <c r="I194" s="75">
        <v>0</v>
      </c>
      <c r="J194" s="75">
        <v>0</v>
      </c>
      <c r="K194" s="75">
        <v>0</v>
      </c>
      <c r="L194" s="75">
        <v>0</v>
      </c>
      <c r="M194" s="75">
        <v>0</v>
      </c>
      <c r="N194" s="75">
        <v>0</v>
      </c>
    </row>
    <row r="195" spans="1:14">
      <c r="A195" s="75" t="s">
        <v>840</v>
      </c>
      <c r="B195" s="75" t="s">
        <v>473</v>
      </c>
      <c r="C195" s="76">
        <v>38643</v>
      </c>
      <c r="D195" s="75" t="s">
        <v>151</v>
      </c>
      <c r="E195" s="77" t="s">
        <v>85</v>
      </c>
      <c r="F195" s="75">
        <f>90- 45</f>
        <v>45</v>
      </c>
      <c r="G195" s="75">
        <v>0</v>
      </c>
      <c r="H195" s="75">
        <v>0</v>
      </c>
      <c r="I195" s="75">
        <v>1</v>
      </c>
      <c r="J195" s="75">
        <v>1</v>
      </c>
      <c r="K195" s="75">
        <v>0</v>
      </c>
      <c r="L195" s="75">
        <v>0</v>
      </c>
      <c r="M195" s="75">
        <v>0</v>
      </c>
      <c r="N195" s="75">
        <v>0</v>
      </c>
    </row>
    <row r="196" spans="1:14">
      <c r="A196" s="75" t="s">
        <v>840</v>
      </c>
      <c r="B196" s="75" t="s">
        <v>868</v>
      </c>
      <c r="C196" s="76">
        <v>38640</v>
      </c>
      <c r="D196" s="75" t="s">
        <v>229</v>
      </c>
      <c r="E196" s="77" t="s">
        <v>31</v>
      </c>
      <c r="F196" s="75">
        <v>82</v>
      </c>
      <c r="G196" s="75">
        <v>1</v>
      </c>
      <c r="H196" s="75">
        <v>0</v>
      </c>
      <c r="I196" s="75">
        <v>0</v>
      </c>
      <c r="J196" s="75">
        <v>0</v>
      </c>
      <c r="K196" s="75">
        <v>0</v>
      </c>
      <c r="L196" s="75">
        <v>0</v>
      </c>
      <c r="M196" s="75">
        <v>0</v>
      </c>
      <c r="N196" s="75">
        <v>0</v>
      </c>
    </row>
    <row r="197" spans="1:14">
      <c r="A197" s="75" t="s">
        <v>840</v>
      </c>
      <c r="B197" s="75" t="s">
        <v>264</v>
      </c>
      <c r="C197" s="76">
        <v>38627</v>
      </c>
      <c r="D197" s="75" t="s">
        <v>229</v>
      </c>
      <c r="E197" s="77" t="s">
        <v>19</v>
      </c>
      <c r="F197" s="75">
        <f>90- 45</f>
        <v>45</v>
      </c>
      <c r="G197" s="75">
        <v>0</v>
      </c>
      <c r="H197" s="75">
        <v>0</v>
      </c>
      <c r="I197" s="75">
        <v>0</v>
      </c>
      <c r="J197" s="75">
        <v>0</v>
      </c>
      <c r="K197" s="75">
        <v>0</v>
      </c>
      <c r="L197" s="75">
        <v>0</v>
      </c>
      <c r="M197" s="75">
        <v>0</v>
      </c>
      <c r="N197" s="75">
        <v>0</v>
      </c>
    </row>
    <row r="198" spans="1:14">
      <c r="A198" s="75" t="s">
        <v>840</v>
      </c>
      <c r="B198" s="75" t="s">
        <v>50</v>
      </c>
      <c r="C198" s="76">
        <v>38622</v>
      </c>
      <c r="D198" s="75" t="s">
        <v>151</v>
      </c>
      <c r="E198" s="77" t="s">
        <v>59</v>
      </c>
      <c r="F198" s="75">
        <f>90- 59</f>
        <v>31</v>
      </c>
      <c r="G198" s="75">
        <v>0</v>
      </c>
      <c r="H198" s="75">
        <v>0</v>
      </c>
      <c r="I198" s="75">
        <v>1</v>
      </c>
      <c r="J198" s="75">
        <v>1</v>
      </c>
      <c r="K198" s="75">
        <v>1</v>
      </c>
      <c r="L198" s="75">
        <v>0</v>
      </c>
      <c r="M198" s="75">
        <v>0</v>
      </c>
      <c r="N198" s="75">
        <v>0</v>
      </c>
    </row>
    <row r="199" spans="1:14">
      <c r="A199" s="75" t="s">
        <v>840</v>
      </c>
      <c r="B199" s="75" t="s">
        <v>280</v>
      </c>
      <c r="C199" s="76">
        <v>38619</v>
      </c>
      <c r="D199" s="75" t="s">
        <v>229</v>
      </c>
      <c r="E199" s="77" t="s">
        <v>38</v>
      </c>
      <c r="F199" s="75">
        <v>0</v>
      </c>
      <c r="G199" s="75"/>
      <c r="H199" s="75"/>
      <c r="I199" s="75"/>
      <c r="J199" s="75"/>
      <c r="K199" s="75"/>
      <c r="L199" s="75"/>
      <c r="M199" s="75"/>
      <c r="N199" s="75"/>
    </row>
    <row r="200" spans="1:14">
      <c r="A200" s="75" t="s">
        <v>840</v>
      </c>
      <c r="B200" s="75" t="s">
        <v>232</v>
      </c>
      <c r="C200" s="76">
        <v>38616</v>
      </c>
      <c r="D200" s="75" t="s">
        <v>229</v>
      </c>
      <c r="E200" s="77" t="s">
        <v>24</v>
      </c>
      <c r="F200" s="75">
        <v>71</v>
      </c>
      <c r="G200" s="75">
        <v>0</v>
      </c>
      <c r="H200" s="75">
        <v>0</v>
      </c>
      <c r="I200" s="75">
        <v>0</v>
      </c>
      <c r="J200" s="75">
        <v>0</v>
      </c>
      <c r="K200" s="75">
        <v>0</v>
      </c>
      <c r="L200" s="75">
        <v>0</v>
      </c>
      <c r="M200" s="75">
        <v>0</v>
      </c>
      <c r="N200" s="75">
        <v>0</v>
      </c>
    </row>
    <row r="201" spans="1:14">
      <c r="A201" s="75" t="s">
        <v>840</v>
      </c>
      <c r="B201" s="75" t="s">
        <v>869</v>
      </c>
      <c r="C201" s="76">
        <v>38613</v>
      </c>
      <c r="D201" s="75" t="s">
        <v>229</v>
      </c>
      <c r="E201" s="77" t="s">
        <v>63</v>
      </c>
      <c r="F201" s="75">
        <v>90</v>
      </c>
      <c r="G201" s="75">
        <v>2</v>
      </c>
      <c r="H201" s="75">
        <v>0</v>
      </c>
      <c r="I201" s="75">
        <v>0</v>
      </c>
      <c r="J201" s="75">
        <v>0</v>
      </c>
      <c r="K201" s="75">
        <v>0</v>
      </c>
      <c r="L201" s="75">
        <v>0</v>
      </c>
      <c r="M201" s="75">
        <v>0</v>
      </c>
      <c r="N201" s="75">
        <v>0</v>
      </c>
    </row>
    <row r="202" spans="1:14">
      <c r="A202" s="75" t="s">
        <v>840</v>
      </c>
      <c r="B202" s="75" t="s">
        <v>870</v>
      </c>
      <c r="C202" s="76">
        <v>38609</v>
      </c>
      <c r="D202" s="75" t="s">
        <v>151</v>
      </c>
      <c r="E202" s="77" t="s">
        <v>38</v>
      </c>
      <c r="F202" s="75">
        <v>0</v>
      </c>
      <c r="G202" s="75"/>
      <c r="H202" s="75"/>
      <c r="I202" s="75"/>
      <c r="J202" s="75"/>
      <c r="K202" s="75"/>
      <c r="L202" s="75"/>
      <c r="M202" s="75"/>
      <c r="N202" s="75"/>
    </row>
    <row r="203" spans="1:14">
      <c r="A203" s="75" t="s">
        <v>840</v>
      </c>
      <c r="B203" s="75" t="s">
        <v>255</v>
      </c>
      <c r="C203" s="76">
        <v>38592</v>
      </c>
      <c r="D203" s="75" t="s">
        <v>229</v>
      </c>
      <c r="E203" s="77" t="s">
        <v>31</v>
      </c>
      <c r="F203" s="75">
        <v>0</v>
      </c>
      <c r="G203" s="75"/>
      <c r="H203" s="75"/>
      <c r="I203" s="75"/>
      <c r="J203" s="75"/>
      <c r="K203" s="75"/>
      <c r="L203" s="75"/>
      <c r="M203" s="75"/>
      <c r="N203" s="75"/>
    </row>
    <row r="204" spans="1:14">
      <c r="A204" s="75" t="s">
        <v>838</v>
      </c>
      <c r="B204" s="75" t="s">
        <v>168</v>
      </c>
      <c r="C204" s="76">
        <v>38581</v>
      </c>
      <c r="D204" s="75" t="s">
        <v>78</v>
      </c>
      <c r="E204" s="77" t="s">
        <v>38</v>
      </c>
      <c r="F204" s="75">
        <v>45</v>
      </c>
      <c r="G204" s="75">
        <v>0</v>
      </c>
      <c r="H204" s="75">
        <v>0</v>
      </c>
      <c r="I204" s="75">
        <v>0</v>
      </c>
      <c r="J204" s="75">
        <v>0</v>
      </c>
      <c r="K204" s="75">
        <v>0</v>
      </c>
      <c r="L204" s="75">
        <v>0</v>
      </c>
      <c r="M204" s="75">
        <v>0</v>
      </c>
      <c r="N204" s="75">
        <v>0</v>
      </c>
    </row>
    <row r="205" spans="1:14">
      <c r="A205" s="81" t="s">
        <v>840</v>
      </c>
      <c r="B205" s="81" t="s">
        <v>871</v>
      </c>
      <c r="C205" s="82">
        <v>39006</v>
      </c>
      <c r="D205" s="81" t="s">
        <v>872</v>
      </c>
      <c r="E205" s="77" t="s">
        <v>24</v>
      </c>
      <c r="F205" s="81">
        <v>90</v>
      </c>
      <c r="G205" s="81">
        <v>0</v>
      </c>
      <c r="H205" s="81">
        <v>0</v>
      </c>
      <c r="I205" s="81">
        <v>0</v>
      </c>
      <c r="J205" s="81">
        <v>0</v>
      </c>
      <c r="K205" s="81">
        <v>0</v>
      </c>
      <c r="L205" s="81">
        <v>0</v>
      </c>
      <c r="M205" s="81">
        <v>0</v>
      </c>
      <c r="N205" s="81">
        <v>0</v>
      </c>
    </row>
    <row r="206" spans="1:14">
      <c r="A206" s="81" t="s">
        <v>840</v>
      </c>
      <c r="B206" s="81" t="s">
        <v>841</v>
      </c>
      <c r="C206" s="82">
        <v>38990</v>
      </c>
      <c r="D206" s="81" t="s">
        <v>872</v>
      </c>
      <c r="E206" s="77" t="s">
        <v>82</v>
      </c>
      <c r="F206" s="81">
        <v>78</v>
      </c>
      <c r="G206" s="81">
        <v>0</v>
      </c>
      <c r="H206" s="81">
        <v>0</v>
      </c>
      <c r="I206" s="81">
        <v>0</v>
      </c>
      <c r="J206" s="81">
        <v>0</v>
      </c>
      <c r="K206" s="81">
        <v>0</v>
      </c>
      <c r="L206" s="81">
        <v>0</v>
      </c>
      <c r="M206" s="81">
        <v>0</v>
      </c>
      <c r="N206" s="81">
        <v>0</v>
      </c>
    </row>
    <row r="207" spans="1:14">
      <c r="A207" s="81" t="s">
        <v>840</v>
      </c>
      <c r="B207" s="81" t="s">
        <v>873</v>
      </c>
      <c r="C207" s="82">
        <v>38983</v>
      </c>
      <c r="D207" s="81" t="s">
        <v>872</v>
      </c>
      <c r="E207" s="77" t="s">
        <v>51</v>
      </c>
      <c r="F207" s="81">
        <v>90</v>
      </c>
      <c r="G207" s="81">
        <v>1</v>
      </c>
      <c r="H207" s="81">
        <v>0</v>
      </c>
      <c r="I207" s="81">
        <v>0</v>
      </c>
      <c r="J207" s="81">
        <v>0</v>
      </c>
      <c r="K207" s="81">
        <v>0</v>
      </c>
      <c r="L207" s="81">
        <v>0</v>
      </c>
      <c r="M207" s="81">
        <v>0</v>
      </c>
      <c r="N207" s="81">
        <v>0</v>
      </c>
    </row>
    <row r="208" spans="1:14">
      <c r="A208" s="81" t="s">
        <v>840</v>
      </c>
      <c r="B208" s="81" t="s">
        <v>874</v>
      </c>
      <c r="C208" s="82">
        <v>38976</v>
      </c>
      <c r="D208" s="81" t="s">
        <v>872</v>
      </c>
      <c r="E208" s="77" t="s">
        <v>63</v>
      </c>
      <c r="F208" s="81">
        <v>87</v>
      </c>
      <c r="G208" s="81">
        <v>1</v>
      </c>
      <c r="H208" s="81">
        <v>0</v>
      </c>
      <c r="I208" s="81">
        <v>0</v>
      </c>
      <c r="J208" s="81">
        <v>0</v>
      </c>
      <c r="K208" s="81">
        <v>0</v>
      </c>
      <c r="L208" s="81">
        <v>0</v>
      </c>
      <c r="M208" s="81">
        <v>0</v>
      </c>
      <c r="N208" s="81">
        <v>0</v>
      </c>
    </row>
    <row r="209" spans="1:14">
      <c r="A209" s="81" t="s">
        <v>840</v>
      </c>
      <c r="B209" s="81" t="s">
        <v>875</v>
      </c>
      <c r="C209" s="82">
        <v>38969</v>
      </c>
      <c r="D209" s="81" t="s">
        <v>872</v>
      </c>
      <c r="E209" s="77" t="s">
        <v>22</v>
      </c>
      <c r="F209" s="81">
        <v>90</v>
      </c>
      <c r="G209" s="81">
        <v>0</v>
      </c>
      <c r="H209" s="81">
        <v>0</v>
      </c>
      <c r="I209" s="81">
        <v>0</v>
      </c>
      <c r="J209" s="81">
        <v>0</v>
      </c>
      <c r="K209" s="81">
        <v>0</v>
      </c>
      <c r="L209" s="81">
        <v>0</v>
      </c>
      <c r="M209" s="81">
        <v>0</v>
      </c>
      <c r="N209" s="81">
        <v>0</v>
      </c>
    </row>
    <row r="210" spans="1:14">
      <c r="A210" s="81" t="s">
        <v>840</v>
      </c>
      <c r="B210" s="81" t="s">
        <v>241</v>
      </c>
      <c r="C210" s="82">
        <v>38956</v>
      </c>
      <c r="D210" s="81" t="s">
        <v>876</v>
      </c>
      <c r="E210" s="77" t="s">
        <v>131</v>
      </c>
      <c r="F210" s="81">
        <v>0</v>
      </c>
      <c r="G210" s="81"/>
      <c r="H210" s="81"/>
      <c r="I210" s="81"/>
      <c r="J210" s="81"/>
      <c r="K210" s="81"/>
      <c r="L210" s="81"/>
      <c r="M210" s="81"/>
      <c r="N210" s="81"/>
    </row>
    <row r="211" spans="1:14">
      <c r="A211" s="81" t="s">
        <v>840</v>
      </c>
      <c r="B211" s="81" t="s">
        <v>302</v>
      </c>
      <c r="C211" s="82">
        <v>38952</v>
      </c>
      <c r="D211" s="81" t="s">
        <v>876</v>
      </c>
      <c r="E211" s="77" t="s">
        <v>198</v>
      </c>
      <c r="F211" s="81">
        <v>0</v>
      </c>
      <c r="G211" s="81"/>
      <c r="H211" s="81"/>
      <c r="I211" s="81"/>
      <c r="J211" s="81"/>
      <c r="K211" s="81"/>
      <c r="L211" s="81"/>
      <c r="M211" s="81"/>
      <c r="N211" s="81"/>
    </row>
    <row r="212" spans="1:14">
      <c r="A212" s="81" t="s">
        <v>838</v>
      </c>
      <c r="B212" s="81" t="s">
        <v>210</v>
      </c>
      <c r="C212" s="82">
        <v>38907</v>
      </c>
      <c r="D212" s="81" t="s">
        <v>89</v>
      </c>
      <c r="E212" s="77" t="s">
        <v>22</v>
      </c>
      <c r="F212" s="81">
        <f>90- 85</f>
        <v>5</v>
      </c>
      <c r="G212" s="81">
        <v>0</v>
      </c>
      <c r="H212" s="81">
        <v>0</v>
      </c>
      <c r="I212" s="81">
        <v>0</v>
      </c>
      <c r="J212" s="81">
        <v>0</v>
      </c>
      <c r="K212" s="81">
        <v>0</v>
      </c>
      <c r="L212" s="81">
        <v>0</v>
      </c>
      <c r="M212" s="81">
        <v>0</v>
      </c>
      <c r="N212" s="81">
        <v>0</v>
      </c>
    </row>
    <row r="213" spans="1:14">
      <c r="A213" s="81" t="s">
        <v>838</v>
      </c>
      <c r="B213" s="81" t="s">
        <v>88</v>
      </c>
      <c r="C213" s="82">
        <v>38902</v>
      </c>
      <c r="D213" s="81" t="s">
        <v>89</v>
      </c>
      <c r="E213" s="77" t="s">
        <v>82</v>
      </c>
      <c r="F213" s="81">
        <f>90- 103</f>
        <v>-13</v>
      </c>
      <c r="G213" s="81">
        <v>1</v>
      </c>
      <c r="H213" s="81">
        <v>0</v>
      </c>
      <c r="I213" s="81">
        <v>2</v>
      </c>
      <c r="J213" s="81">
        <v>1</v>
      </c>
      <c r="K213" s="81">
        <v>1</v>
      </c>
      <c r="L213" s="81">
        <v>0</v>
      </c>
      <c r="M213" s="81">
        <v>0</v>
      </c>
      <c r="N213" s="81">
        <v>0</v>
      </c>
    </row>
    <row r="214" spans="1:14">
      <c r="A214" s="81" t="s">
        <v>838</v>
      </c>
      <c r="B214" s="81" t="s">
        <v>497</v>
      </c>
      <c r="C214" s="82">
        <v>38898</v>
      </c>
      <c r="D214" s="81" t="s">
        <v>89</v>
      </c>
      <c r="E214" s="77" t="s">
        <v>59</v>
      </c>
      <c r="F214" s="81">
        <v>0</v>
      </c>
      <c r="G214" s="81"/>
      <c r="H214" s="81"/>
      <c r="I214" s="81"/>
      <c r="J214" s="81"/>
      <c r="K214" s="81"/>
      <c r="L214" s="81"/>
      <c r="M214" s="81"/>
      <c r="N214" s="81"/>
    </row>
    <row r="215" spans="1:14">
      <c r="A215" s="81" t="s">
        <v>838</v>
      </c>
      <c r="B215" s="81" t="s">
        <v>212</v>
      </c>
      <c r="C215" s="82">
        <v>38894</v>
      </c>
      <c r="D215" s="81" t="s">
        <v>89</v>
      </c>
      <c r="E215" s="77" t="s">
        <v>31</v>
      </c>
      <c r="F215" s="81">
        <v>74</v>
      </c>
      <c r="G215" s="81">
        <v>0</v>
      </c>
      <c r="H215" s="81">
        <v>0</v>
      </c>
      <c r="I215" s="81">
        <v>0</v>
      </c>
      <c r="J215" s="81">
        <v>0</v>
      </c>
      <c r="K215" s="81">
        <v>1</v>
      </c>
      <c r="L215" s="81">
        <v>5</v>
      </c>
      <c r="M215" s="81">
        <v>0</v>
      </c>
      <c r="N215" s="81">
        <v>0</v>
      </c>
    </row>
    <row r="216" spans="1:14">
      <c r="A216" s="81" t="s">
        <v>838</v>
      </c>
      <c r="B216" s="81" t="s">
        <v>700</v>
      </c>
      <c r="C216" s="82">
        <v>38890</v>
      </c>
      <c r="D216" s="81" t="s">
        <v>89</v>
      </c>
      <c r="E216" s="77" t="s">
        <v>82</v>
      </c>
      <c r="F216" s="81">
        <v>0</v>
      </c>
      <c r="G216" s="81"/>
      <c r="H216" s="81"/>
      <c r="I216" s="81"/>
      <c r="J216" s="81"/>
      <c r="K216" s="81"/>
      <c r="L216" s="81"/>
      <c r="M216" s="81"/>
      <c r="N216" s="81"/>
    </row>
    <row r="217" spans="1:14">
      <c r="A217" s="81" t="s">
        <v>838</v>
      </c>
      <c r="B217" s="81" t="s">
        <v>854</v>
      </c>
      <c r="C217" s="82">
        <v>38885</v>
      </c>
      <c r="D217" s="81" t="s">
        <v>89</v>
      </c>
      <c r="E217" s="77" t="s">
        <v>22</v>
      </c>
      <c r="F217" s="81">
        <f>90- 53</f>
        <v>37</v>
      </c>
      <c r="G217" s="81">
        <v>0</v>
      </c>
      <c r="H217" s="81">
        <v>0</v>
      </c>
      <c r="I217" s="81">
        <v>3</v>
      </c>
      <c r="J217" s="81">
        <v>3</v>
      </c>
      <c r="K217" s="81">
        <v>1</v>
      </c>
      <c r="L217" s="81">
        <v>0</v>
      </c>
      <c r="M217" s="81">
        <v>0</v>
      </c>
      <c r="N217" s="81">
        <v>0</v>
      </c>
    </row>
    <row r="218" spans="1:14">
      <c r="A218" s="81" t="s">
        <v>838</v>
      </c>
      <c r="B218" s="81" t="s">
        <v>211</v>
      </c>
      <c r="C218" s="82">
        <v>38880</v>
      </c>
      <c r="D218" s="81" t="s">
        <v>89</v>
      </c>
      <c r="E218" s="77" t="s">
        <v>19</v>
      </c>
      <c r="F218" s="81">
        <f>90- 81</f>
        <v>9</v>
      </c>
      <c r="G218" s="81">
        <v>0</v>
      </c>
      <c r="H218" s="81">
        <v>0</v>
      </c>
      <c r="I218" s="81">
        <v>0</v>
      </c>
      <c r="J218" s="81">
        <v>0</v>
      </c>
      <c r="K218" s="81">
        <v>1</v>
      </c>
      <c r="L218" s="81">
        <v>0</v>
      </c>
      <c r="M218" s="81">
        <v>0</v>
      </c>
      <c r="N218" s="81">
        <v>0</v>
      </c>
    </row>
    <row r="219" spans="1:14">
      <c r="A219" s="81" t="s">
        <v>838</v>
      </c>
      <c r="B219" s="81" t="s">
        <v>497</v>
      </c>
      <c r="C219" s="82">
        <v>38870</v>
      </c>
      <c r="D219" s="81" t="s">
        <v>78</v>
      </c>
      <c r="E219" s="77" t="s">
        <v>33</v>
      </c>
      <c r="F219" s="81">
        <v>58</v>
      </c>
      <c r="G219" s="81">
        <v>0</v>
      </c>
      <c r="H219" s="81">
        <v>0</v>
      </c>
      <c r="I219" s="81">
        <v>0</v>
      </c>
      <c r="J219" s="81">
        <v>0</v>
      </c>
      <c r="K219" s="81">
        <v>0</v>
      </c>
      <c r="L219" s="81">
        <v>0</v>
      </c>
      <c r="M219" s="81">
        <v>0</v>
      </c>
      <c r="N219" s="81">
        <v>0</v>
      </c>
    </row>
    <row r="220" spans="1:14">
      <c r="A220" s="81" t="s">
        <v>838</v>
      </c>
      <c r="B220" s="81" t="s">
        <v>699</v>
      </c>
      <c r="C220" s="82">
        <v>38868</v>
      </c>
      <c r="D220" s="81" t="s">
        <v>78</v>
      </c>
      <c r="E220" s="77" t="s">
        <v>22</v>
      </c>
      <c r="F220" s="81">
        <v>90</v>
      </c>
      <c r="G220" s="81">
        <v>0</v>
      </c>
      <c r="H220" s="81">
        <v>0</v>
      </c>
      <c r="I220" s="81">
        <v>0</v>
      </c>
      <c r="J220" s="81">
        <v>0</v>
      </c>
      <c r="K220" s="81">
        <v>0</v>
      </c>
      <c r="L220" s="81">
        <v>0</v>
      </c>
      <c r="M220" s="81">
        <v>0</v>
      </c>
      <c r="N220" s="81">
        <v>0</v>
      </c>
    </row>
    <row r="221" spans="1:14">
      <c r="A221" s="81" t="s">
        <v>838</v>
      </c>
      <c r="B221" s="81" t="s">
        <v>478</v>
      </c>
      <c r="C221" s="82">
        <v>38777</v>
      </c>
      <c r="D221" s="81" t="s">
        <v>78</v>
      </c>
      <c r="E221" s="77" t="s">
        <v>103</v>
      </c>
      <c r="F221" s="81">
        <v>80</v>
      </c>
      <c r="G221" s="81">
        <v>1</v>
      </c>
      <c r="H221" s="81">
        <v>0</v>
      </c>
      <c r="I221" s="81">
        <v>0</v>
      </c>
      <c r="J221" s="81">
        <v>0</v>
      </c>
      <c r="K221" s="81">
        <v>0</v>
      </c>
      <c r="L221" s="81">
        <v>0</v>
      </c>
      <c r="M221" s="81">
        <v>0</v>
      </c>
      <c r="N221" s="81">
        <v>0</v>
      </c>
    </row>
    <row r="222" spans="1:14">
      <c r="A222" s="81" t="s">
        <v>838</v>
      </c>
      <c r="B222" s="81" t="s">
        <v>877</v>
      </c>
      <c r="C222" s="82">
        <v>38637</v>
      </c>
      <c r="D222" s="81" t="s">
        <v>216</v>
      </c>
      <c r="E222" s="77" t="s">
        <v>63</v>
      </c>
      <c r="F222" s="81">
        <v>90</v>
      </c>
      <c r="G222" s="81">
        <v>0</v>
      </c>
      <c r="H222" s="81">
        <v>0</v>
      </c>
      <c r="I222" s="81">
        <v>0</v>
      </c>
      <c r="J222" s="81">
        <v>0</v>
      </c>
      <c r="K222" s="81">
        <v>0</v>
      </c>
      <c r="L222" s="81">
        <v>0</v>
      </c>
      <c r="M222" s="81">
        <v>1</v>
      </c>
      <c r="N222" s="81">
        <v>0</v>
      </c>
    </row>
    <row r="223" spans="1:14">
      <c r="A223" s="81" t="s">
        <v>838</v>
      </c>
      <c r="B223" s="81" t="s">
        <v>780</v>
      </c>
      <c r="C223" s="82">
        <v>38633</v>
      </c>
      <c r="D223" s="81" t="s">
        <v>216</v>
      </c>
      <c r="E223" s="77" t="s">
        <v>31</v>
      </c>
      <c r="F223" s="81">
        <v>0</v>
      </c>
      <c r="G223" s="81"/>
      <c r="H223" s="81"/>
      <c r="I223" s="81"/>
      <c r="J223" s="81"/>
      <c r="K223" s="81"/>
      <c r="L223" s="81"/>
      <c r="M223" s="81"/>
      <c r="N223" s="81"/>
    </row>
    <row r="224" spans="1:14">
      <c r="A224" s="81" t="s">
        <v>838</v>
      </c>
      <c r="B224" s="81" t="s">
        <v>796</v>
      </c>
      <c r="C224" s="82">
        <v>38598</v>
      </c>
      <c r="D224" s="81" t="s">
        <v>216</v>
      </c>
      <c r="E224" s="77" t="s">
        <v>22</v>
      </c>
      <c r="F224" s="81">
        <v>0</v>
      </c>
      <c r="G224" s="81"/>
      <c r="H224" s="81"/>
      <c r="I224" s="81"/>
      <c r="J224" s="81"/>
      <c r="K224" s="81"/>
      <c r="L224" s="81"/>
      <c r="M224" s="81"/>
      <c r="N224" s="81"/>
    </row>
    <row r="225" spans="1:14">
      <c r="A225" s="75" t="s">
        <v>838</v>
      </c>
      <c r="B225" s="75" t="s">
        <v>878</v>
      </c>
      <c r="C225" s="76">
        <v>38238</v>
      </c>
      <c r="D225" s="75" t="s">
        <v>216</v>
      </c>
      <c r="E225" s="77" t="s">
        <v>24</v>
      </c>
      <c r="F225" s="75">
        <v>90</v>
      </c>
      <c r="G225" s="75">
        <v>1</v>
      </c>
      <c r="H225" s="75">
        <v>0</v>
      </c>
      <c r="I225" s="75">
        <v>0</v>
      </c>
      <c r="J225" s="75">
        <v>0</v>
      </c>
      <c r="K225" s="75">
        <v>0</v>
      </c>
      <c r="L225" s="75">
        <v>0</v>
      </c>
      <c r="M225" s="75">
        <v>0</v>
      </c>
      <c r="N225" s="75">
        <v>0</v>
      </c>
    </row>
    <row r="226" spans="1:14">
      <c r="A226" s="75" t="s">
        <v>840</v>
      </c>
      <c r="B226" s="75" t="s">
        <v>278</v>
      </c>
      <c r="C226" s="76">
        <v>39585</v>
      </c>
      <c r="D226" s="75" t="s">
        <v>229</v>
      </c>
      <c r="E226" s="77" t="s">
        <v>131</v>
      </c>
      <c r="F226" s="75">
        <v>70</v>
      </c>
      <c r="G226" s="75">
        <v>2</v>
      </c>
      <c r="H226" s="75">
        <v>0</v>
      </c>
      <c r="I226" s="75">
        <v>2</v>
      </c>
      <c r="J226" s="75">
        <v>2</v>
      </c>
      <c r="K226" s="75">
        <v>2</v>
      </c>
      <c r="L226" s="75">
        <v>5</v>
      </c>
      <c r="M226" s="75">
        <v>0</v>
      </c>
      <c r="N226" s="75">
        <v>0</v>
      </c>
    </row>
    <row r="227" spans="1:14">
      <c r="A227" s="75" t="s">
        <v>840</v>
      </c>
      <c r="B227" s="75" t="s">
        <v>278</v>
      </c>
      <c r="C227" s="76">
        <v>39585</v>
      </c>
      <c r="D227" s="75" t="s">
        <v>229</v>
      </c>
      <c r="E227" s="77" t="s">
        <v>131</v>
      </c>
      <c r="F227" s="75">
        <v>70</v>
      </c>
      <c r="G227" s="75">
        <v>2</v>
      </c>
      <c r="H227" s="75">
        <v>0</v>
      </c>
      <c r="I227" s="75">
        <v>2</v>
      </c>
      <c r="J227" s="75">
        <v>2</v>
      </c>
      <c r="K227" s="75">
        <v>2</v>
      </c>
      <c r="L227" s="75">
        <v>5</v>
      </c>
      <c r="M227" s="75">
        <v>0</v>
      </c>
      <c r="N227" s="75">
        <v>0</v>
      </c>
    </row>
    <row r="228" spans="1:14">
      <c r="A228" s="75" t="s">
        <v>840</v>
      </c>
      <c r="B228" s="75" t="s">
        <v>279</v>
      </c>
      <c r="C228" s="76">
        <v>39579</v>
      </c>
      <c r="D228" s="75" t="s">
        <v>229</v>
      </c>
      <c r="E228" s="77" t="s">
        <v>22</v>
      </c>
      <c r="F228" s="75">
        <v>90</v>
      </c>
      <c r="G228" s="75">
        <v>1</v>
      </c>
      <c r="H228" s="75">
        <v>0</v>
      </c>
      <c r="I228" s="75">
        <v>7</v>
      </c>
      <c r="J228" s="75">
        <v>2</v>
      </c>
      <c r="K228" s="75">
        <v>1</v>
      </c>
      <c r="L228" s="75">
        <v>1</v>
      </c>
      <c r="M228" s="75">
        <v>0</v>
      </c>
      <c r="N228" s="75">
        <v>0</v>
      </c>
    </row>
    <row r="229" spans="1:14">
      <c r="A229" s="75" t="s">
        <v>840</v>
      </c>
      <c r="B229" s="75" t="s">
        <v>242</v>
      </c>
      <c r="C229" s="76">
        <v>39572</v>
      </c>
      <c r="D229" s="75" t="s">
        <v>229</v>
      </c>
      <c r="E229" s="77" t="s">
        <v>17</v>
      </c>
      <c r="F229" s="75">
        <v>90</v>
      </c>
      <c r="G229" s="75">
        <v>0</v>
      </c>
      <c r="H229" s="75">
        <v>0</v>
      </c>
      <c r="I229" s="75">
        <v>0</v>
      </c>
      <c r="J229" s="75">
        <v>0</v>
      </c>
      <c r="K229" s="75">
        <v>2</v>
      </c>
      <c r="L229" s="75">
        <v>2</v>
      </c>
      <c r="M229" s="75">
        <v>0</v>
      </c>
      <c r="N229" s="75">
        <v>0</v>
      </c>
    </row>
    <row r="230" spans="1:14">
      <c r="A230" s="75" t="s">
        <v>840</v>
      </c>
      <c r="B230" s="75" t="s">
        <v>266</v>
      </c>
      <c r="C230" s="76">
        <v>39565</v>
      </c>
      <c r="D230" s="75" t="s">
        <v>229</v>
      </c>
      <c r="E230" s="77" t="s">
        <v>287</v>
      </c>
      <c r="F230" s="75">
        <v>90</v>
      </c>
      <c r="G230" s="75">
        <v>1</v>
      </c>
      <c r="H230" s="75">
        <v>0</v>
      </c>
      <c r="I230" s="75">
        <v>2</v>
      </c>
      <c r="J230" s="75">
        <v>1</v>
      </c>
      <c r="K230" s="75">
        <v>1</v>
      </c>
      <c r="L230" s="75">
        <v>1</v>
      </c>
      <c r="M230" s="75">
        <v>1</v>
      </c>
      <c r="N230" s="75">
        <v>0</v>
      </c>
    </row>
    <row r="231" spans="1:14">
      <c r="A231" s="75" t="s">
        <v>840</v>
      </c>
      <c r="B231" s="75" t="s">
        <v>266</v>
      </c>
      <c r="C231" s="76">
        <v>39565</v>
      </c>
      <c r="D231" s="75" t="s">
        <v>229</v>
      </c>
      <c r="E231" s="77" t="s">
        <v>287</v>
      </c>
      <c r="F231" s="75">
        <v>90</v>
      </c>
      <c r="G231" s="75">
        <v>1</v>
      </c>
      <c r="H231" s="75">
        <v>0</v>
      </c>
      <c r="I231" s="75">
        <v>2</v>
      </c>
      <c r="J231" s="75">
        <v>1</v>
      </c>
      <c r="K231" s="75">
        <v>1</v>
      </c>
      <c r="L231" s="75">
        <v>1</v>
      </c>
      <c r="M231" s="75">
        <v>1</v>
      </c>
      <c r="N231" s="75">
        <v>0</v>
      </c>
    </row>
    <row r="232" spans="1:14">
      <c r="A232" s="75" t="s">
        <v>840</v>
      </c>
      <c r="B232" s="75" t="s">
        <v>259</v>
      </c>
      <c r="C232" s="76">
        <v>39558</v>
      </c>
      <c r="D232" s="75" t="s">
        <v>229</v>
      </c>
      <c r="E232" s="77" t="s">
        <v>95</v>
      </c>
      <c r="F232" s="75">
        <v>76</v>
      </c>
      <c r="G232" s="75">
        <v>3</v>
      </c>
      <c r="H232" s="75">
        <v>1</v>
      </c>
      <c r="I232" s="75">
        <v>5</v>
      </c>
      <c r="J232" s="75">
        <v>4</v>
      </c>
      <c r="K232" s="75">
        <v>3</v>
      </c>
      <c r="L232" s="75">
        <v>2</v>
      </c>
      <c r="M232" s="75">
        <v>0</v>
      </c>
      <c r="N232" s="75">
        <v>0</v>
      </c>
    </row>
    <row r="233" spans="1:14">
      <c r="A233" s="75" t="s">
        <v>840</v>
      </c>
      <c r="B233" s="75" t="s">
        <v>290</v>
      </c>
      <c r="C233" s="76">
        <v>39554</v>
      </c>
      <c r="D233" s="75" t="s">
        <v>229</v>
      </c>
      <c r="E233" s="77" t="s">
        <v>59</v>
      </c>
      <c r="F233" s="75">
        <v>65</v>
      </c>
      <c r="G233" s="75">
        <v>0</v>
      </c>
      <c r="H233" s="75">
        <v>0</v>
      </c>
      <c r="I233" s="75">
        <v>3</v>
      </c>
      <c r="J233" s="75">
        <v>0</v>
      </c>
      <c r="K233" s="75">
        <v>1</v>
      </c>
      <c r="L233" s="75">
        <v>0</v>
      </c>
      <c r="M233" s="75">
        <v>0</v>
      </c>
      <c r="N233" s="75">
        <v>0</v>
      </c>
    </row>
    <row r="234" spans="1:14">
      <c r="A234" s="75" t="s">
        <v>840</v>
      </c>
      <c r="B234" s="75" t="s">
        <v>162</v>
      </c>
      <c r="C234" s="76">
        <v>39550</v>
      </c>
      <c r="D234" s="75" t="s">
        <v>229</v>
      </c>
      <c r="E234" s="77" t="s">
        <v>115</v>
      </c>
      <c r="F234" s="75">
        <v>90</v>
      </c>
      <c r="G234" s="75">
        <v>1</v>
      </c>
      <c r="H234" s="75">
        <v>0</v>
      </c>
      <c r="I234" s="75">
        <v>5</v>
      </c>
      <c r="J234" s="75">
        <v>2</v>
      </c>
      <c r="K234" s="75">
        <v>4</v>
      </c>
      <c r="L234" s="75">
        <v>6</v>
      </c>
      <c r="M234" s="75">
        <v>0</v>
      </c>
      <c r="N234" s="75">
        <v>0</v>
      </c>
    </row>
    <row r="235" spans="1:14">
      <c r="A235" s="75" t="s">
        <v>840</v>
      </c>
      <c r="B235" s="75" t="s">
        <v>252</v>
      </c>
      <c r="C235" s="76">
        <v>39544</v>
      </c>
      <c r="D235" s="75" t="s">
        <v>229</v>
      </c>
      <c r="E235" s="77" t="s">
        <v>69</v>
      </c>
      <c r="F235" s="75">
        <v>90</v>
      </c>
      <c r="G235" s="75">
        <v>2</v>
      </c>
      <c r="H235" s="75">
        <v>0</v>
      </c>
      <c r="I235" s="75">
        <v>5</v>
      </c>
      <c r="J235" s="75">
        <v>2</v>
      </c>
      <c r="K235" s="75">
        <v>2</v>
      </c>
      <c r="L235" s="75">
        <v>5</v>
      </c>
      <c r="M235" s="75">
        <v>0</v>
      </c>
      <c r="N235" s="75">
        <v>0</v>
      </c>
    </row>
    <row r="236" spans="1:14">
      <c r="A236" s="75" t="s">
        <v>840</v>
      </c>
      <c r="B236" s="75" t="s">
        <v>243</v>
      </c>
      <c r="C236" s="76">
        <v>39529</v>
      </c>
      <c r="D236" s="75" t="s">
        <v>229</v>
      </c>
      <c r="E236" s="77" t="s">
        <v>38</v>
      </c>
      <c r="F236" s="75">
        <v>90</v>
      </c>
      <c r="G236" s="75">
        <v>0</v>
      </c>
      <c r="H236" s="75">
        <v>0</v>
      </c>
      <c r="I236" s="75">
        <v>9</v>
      </c>
      <c r="J236" s="75">
        <v>3</v>
      </c>
      <c r="K236" s="75">
        <v>4</v>
      </c>
      <c r="L236" s="75">
        <v>1</v>
      </c>
      <c r="M236" s="75">
        <v>0</v>
      </c>
      <c r="N236" s="75">
        <v>0</v>
      </c>
    </row>
    <row r="237" spans="1:14">
      <c r="A237" s="75" t="s">
        <v>840</v>
      </c>
      <c r="B237" s="75" t="s">
        <v>852</v>
      </c>
      <c r="C237" s="76">
        <v>39526</v>
      </c>
      <c r="D237" s="75" t="s">
        <v>229</v>
      </c>
      <c r="E237" s="77" t="s">
        <v>33</v>
      </c>
      <c r="F237" s="75">
        <v>90</v>
      </c>
      <c r="G237" s="75">
        <v>0</v>
      </c>
      <c r="H237" s="75">
        <v>0</v>
      </c>
      <c r="I237" s="75">
        <v>5</v>
      </c>
      <c r="J237" s="75">
        <v>2</v>
      </c>
      <c r="K237" s="75">
        <v>2</v>
      </c>
      <c r="L237" s="75">
        <v>4</v>
      </c>
      <c r="M237" s="75">
        <v>0</v>
      </c>
      <c r="N237" s="75">
        <v>0</v>
      </c>
    </row>
    <row r="238" spans="1:14">
      <c r="A238" s="75" t="s">
        <v>840</v>
      </c>
      <c r="B238" s="75" t="s">
        <v>258</v>
      </c>
      <c r="C238" s="76">
        <v>39523</v>
      </c>
      <c r="D238" s="75" t="s">
        <v>229</v>
      </c>
      <c r="E238" s="77" t="s">
        <v>31</v>
      </c>
      <c r="F238" s="75">
        <v>90</v>
      </c>
      <c r="G238" s="75">
        <v>0</v>
      </c>
      <c r="H238" s="75">
        <v>1</v>
      </c>
      <c r="I238" s="75">
        <v>9</v>
      </c>
      <c r="J238" s="75">
        <v>0</v>
      </c>
      <c r="K238" s="75">
        <v>5</v>
      </c>
      <c r="L238" s="75">
        <v>5</v>
      </c>
      <c r="M238" s="75">
        <v>0</v>
      </c>
      <c r="N238" s="75">
        <v>0</v>
      </c>
    </row>
    <row r="239" spans="1:14">
      <c r="A239" s="75" t="s">
        <v>840</v>
      </c>
      <c r="B239" s="75" t="s">
        <v>268</v>
      </c>
      <c r="C239" s="76">
        <v>39516</v>
      </c>
      <c r="D239" s="75" t="s">
        <v>229</v>
      </c>
      <c r="E239" s="77" t="s">
        <v>82</v>
      </c>
      <c r="F239" s="75">
        <v>77</v>
      </c>
      <c r="G239" s="75">
        <v>0</v>
      </c>
      <c r="H239" s="75">
        <v>0</v>
      </c>
      <c r="I239" s="75">
        <v>1</v>
      </c>
      <c r="J239" s="75">
        <v>0</v>
      </c>
      <c r="K239" s="75">
        <v>0</v>
      </c>
      <c r="L239" s="75">
        <v>2</v>
      </c>
      <c r="M239" s="75">
        <v>0</v>
      </c>
      <c r="N239" s="75">
        <v>0</v>
      </c>
    </row>
    <row r="240" spans="1:14">
      <c r="A240" s="75" t="s">
        <v>840</v>
      </c>
      <c r="B240" s="75" t="s">
        <v>248</v>
      </c>
      <c r="C240" s="76">
        <v>39509</v>
      </c>
      <c r="D240" s="75" t="s">
        <v>229</v>
      </c>
      <c r="E240" s="77" t="s">
        <v>231</v>
      </c>
      <c r="F240" s="75">
        <v>70</v>
      </c>
      <c r="G240" s="75">
        <v>0</v>
      </c>
      <c r="H240" s="75">
        <v>0</v>
      </c>
      <c r="I240" s="75">
        <v>0</v>
      </c>
      <c r="J240" s="75">
        <v>0</v>
      </c>
      <c r="K240" s="75">
        <v>1</v>
      </c>
      <c r="L240" s="75">
        <v>3</v>
      </c>
      <c r="M240" s="75">
        <v>0</v>
      </c>
      <c r="N240" s="75">
        <v>0</v>
      </c>
    </row>
    <row r="241" spans="1:14">
      <c r="A241" s="75" t="s">
        <v>840</v>
      </c>
      <c r="B241" s="75" t="s">
        <v>236</v>
      </c>
      <c r="C241" s="76">
        <v>39504</v>
      </c>
      <c r="D241" s="75" t="s">
        <v>229</v>
      </c>
      <c r="E241" s="77" t="s">
        <v>33</v>
      </c>
      <c r="F241" s="75">
        <v>90</v>
      </c>
      <c r="G241" s="75">
        <v>0</v>
      </c>
      <c r="H241" s="75">
        <v>0</v>
      </c>
      <c r="I241" s="75">
        <v>6</v>
      </c>
      <c r="J241" s="75">
        <v>2</v>
      </c>
      <c r="K241" s="75">
        <v>1</v>
      </c>
      <c r="L241" s="75">
        <v>4</v>
      </c>
      <c r="M241" s="75">
        <v>0</v>
      </c>
      <c r="N241" s="75">
        <v>0</v>
      </c>
    </row>
    <row r="242" spans="1:14">
      <c r="A242" s="75" t="s">
        <v>840</v>
      </c>
      <c r="B242" s="75" t="s">
        <v>265</v>
      </c>
      <c r="C242" s="76">
        <v>39501</v>
      </c>
      <c r="D242" s="75" t="s">
        <v>229</v>
      </c>
      <c r="E242" s="77" t="s">
        <v>85</v>
      </c>
      <c r="F242" s="75">
        <v>90</v>
      </c>
      <c r="G242" s="75">
        <v>1</v>
      </c>
      <c r="H242" s="75">
        <v>0</v>
      </c>
      <c r="I242" s="75">
        <v>3</v>
      </c>
      <c r="J242" s="75">
        <v>1</v>
      </c>
      <c r="K242" s="75">
        <v>2</v>
      </c>
      <c r="L242" s="75">
        <v>4</v>
      </c>
      <c r="M242" s="75">
        <v>0</v>
      </c>
      <c r="N242" s="75">
        <v>0</v>
      </c>
    </row>
    <row r="243" spans="1:14">
      <c r="A243" s="75" t="s">
        <v>840</v>
      </c>
      <c r="B243" s="75" t="s">
        <v>230</v>
      </c>
      <c r="C243" s="76">
        <v>39494</v>
      </c>
      <c r="D243" s="75" t="s">
        <v>229</v>
      </c>
      <c r="E243" s="77" t="s">
        <v>31</v>
      </c>
      <c r="F243" s="75">
        <v>90</v>
      </c>
      <c r="G243" s="75">
        <v>1</v>
      </c>
      <c r="H243" s="75">
        <v>0</v>
      </c>
      <c r="I243" s="75">
        <v>3</v>
      </c>
      <c r="J243" s="75">
        <v>2</v>
      </c>
      <c r="K243" s="75">
        <v>4</v>
      </c>
      <c r="L243" s="75">
        <v>8</v>
      </c>
      <c r="M243" s="75">
        <v>0</v>
      </c>
      <c r="N243" s="75">
        <v>0</v>
      </c>
    </row>
    <row r="244" spans="1:14">
      <c r="A244" s="75" t="s">
        <v>840</v>
      </c>
      <c r="B244" s="75" t="s">
        <v>232</v>
      </c>
      <c r="C244" s="76">
        <v>39488</v>
      </c>
      <c r="D244" s="75" t="s">
        <v>229</v>
      </c>
      <c r="E244" s="77" t="s">
        <v>38</v>
      </c>
      <c r="F244" s="75">
        <v>90</v>
      </c>
      <c r="G244" s="75">
        <v>0</v>
      </c>
      <c r="H244" s="75">
        <v>1</v>
      </c>
      <c r="I244" s="75">
        <v>1</v>
      </c>
      <c r="J244" s="75">
        <v>0</v>
      </c>
      <c r="K244" s="75">
        <v>2</v>
      </c>
      <c r="L244" s="75">
        <v>5</v>
      </c>
      <c r="M244" s="75">
        <v>0</v>
      </c>
      <c r="N244" s="75">
        <v>0</v>
      </c>
    </row>
    <row r="245" spans="1:14">
      <c r="A245" s="75" t="s">
        <v>840</v>
      </c>
      <c r="B245" s="75" t="s">
        <v>288</v>
      </c>
      <c r="C245" s="76">
        <v>39481</v>
      </c>
      <c r="D245" s="75" t="s">
        <v>229</v>
      </c>
      <c r="E245" s="77" t="s">
        <v>22</v>
      </c>
      <c r="F245" s="75">
        <v>90</v>
      </c>
      <c r="G245" s="75">
        <v>0</v>
      </c>
      <c r="H245" s="75">
        <v>0</v>
      </c>
      <c r="I245" s="75">
        <v>2</v>
      </c>
      <c r="J245" s="75">
        <v>1</v>
      </c>
      <c r="K245" s="75">
        <v>2</v>
      </c>
      <c r="L245" s="75">
        <v>0</v>
      </c>
      <c r="M245" s="75">
        <v>0</v>
      </c>
      <c r="N245" s="75">
        <v>0</v>
      </c>
    </row>
    <row r="246" spans="1:14">
      <c r="A246" s="75" t="s">
        <v>840</v>
      </c>
      <c r="B246" s="75" t="s">
        <v>264</v>
      </c>
      <c r="C246" s="76">
        <v>39477</v>
      </c>
      <c r="D246" s="75" t="s">
        <v>876</v>
      </c>
      <c r="E246" s="77" t="s">
        <v>231</v>
      </c>
      <c r="F246" s="75">
        <v>90</v>
      </c>
      <c r="G246" s="75">
        <v>1</v>
      </c>
      <c r="H246" s="75">
        <v>0</v>
      </c>
      <c r="I246" s="75">
        <v>0</v>
      </c>
      <c r="J246" s="75">
        <v>0</v>
      </c>
      <c r="K246" s="75">
        <v>0</v>
      </c>
      <c r="L246" s="75">
        <v>0</v>
      </c>
      <c r="M246" s="75">
        <v>0</v>
      </c>
      <c r="N246" s="75">
        <v>0</v>
      </c>
    </row>
    <row r="247" spans="1:14">
      <c r="A247" s="75" t="s">
        <v>840</v>
      </c>
      <c r="B247" s="75" t="s">
        <v>292</v>
      </c>
      <c r="C247" s="76">
        <v>39474</v>
      </c>
      <c r="D247" s="75" t="s">
        <v>229</v>
      </c>
      <c r="E247" s="77" t="s">
        <v>107</v>
      </c>
      <c r="F247" s="75">
        <v>90</v>
      </c>
      <c r="G247" s="75">
        <v>1</v>
      </c>
      <c r="H247" s="75">
        <v>1</v>
      </c>
      <c r="I247" s="75">
        <v>4</v>
      </c>
      <c r="J247" s="75">
        <v>2</v>
      </c>
      <c r="K247" s="75">
        <v>2</v>
      </c>
      <c r="L247" s="75">
        <v>2</v>
      </c>
      <c r="M247" s="75">
        <v>0</v>
      </c>
      <c r="N247" s="75">
        <v>0</v>
      </c>
    </row>
    <row r="248" spans="1:14">
      <c r="A248" s="75" t="s">
        <v>840</v>
      </c>
      <c r="B248" s="75" t="s">
        <v>243</v>
      </c>
      <c r="C248" s="76">
        <v>39470</v>
      </c>
      <c r="D248" s="75" t="s">
        <v>876</v>
      </c>
      <c r="E248" s="77" t="s">
        <v>53</v>
      </c>
      <c r="F248" s="75">
        <v>90</v>
      </c>
      <c r="G248" s="75">
        <v>1</v>
      </c>
      <c r="H248" s="75">
        <v>0</v>
      </c>
      <c r="I248" s="75">
        <v>0</v>
      </c>
      <c r="J248" s="75">
        <v>0</v>
      </c>
      <c r="K248" s="75">
        <v>0</v>
      </c>
      <c r="L248" s="75">
        <v>0</v>
      </c>
      <c r="M248" s="75">
        <v>0</v>
      </c>
      <c r="N248" s="75">
        <v>0</v>
      </c>
    </row>
    <row r="249" spans="1:14">
      <c r="A249" s="75" t="s">
        <v>840</v>
      </c>
      <c r="B249" s="75" t="s">
        <v>261</v>
      </c>
      <c r="C249" s="76">
        <v>39467</v>
      </c>
      <c r="D249" s="75" t="s">
        <v>229</v>
      </c>
      <c r="E249" s="77" t="s">
        <v>33</v>
      </c>
      <c r="F249" s="75">
        <v>90</v>
      </c>
      <c r="G249" s="75">
        <v>0</v>
      </c>
      <c r="H249" s="75">
        <v>0</v>
      </c>
      <c r="I249" s="75">
        <v>1</v>
      </c>
      <c r="J249" s="75">
        <v>0</v>
      </c>
      <c r="K249" s="75">
        <v>1</v>
      </c>
      <c r="L249" s="75">
        <v>3</v>
      </c>
      <c r="M249" s="75">
        <v>0</v>
      </c>
      <c r="N249" s="75">
        <v>0</v>
      </c>
    </row>
    <row r="250" spans="1:14">
      <c r="A250" s="75" t="s">
        <v>840</v>
      </c>
      <c r="B250" s="75" t="s">
        <v>856</v>
      </c>
      <c r="C250" s="76">
        <v>39462</v>
      </c>
      <c r="D250" s="75" t="s">
        <v>876</v>
      </c>
      <c r="E250" s="77" t="s">
        <v>733</v>
      </c>
      <c r="F250" s="75">
        <f>90- 64</f>
        <v>26</v>
      </c>
      <c r="G250" s="75">
        <v>1</v>
      </c>
      <c r="H250" s="75">
        <v>0</v>
      </c>
      <c r="I250" s="75">
        <v>0</v>
      </c>
      <c r="J250" s="75">
        <v>0</v>
      </c>
      <c r="K250" s="75">
        <v>0</v>
      </c>
      <c r="L250" s="75">
        <v>0</v>
      </c>
      <c r="M250" s="75">
        <v>0</v>
      </c>
      <c r="N250" s="75">
        <v>0</v>
      </c>
    </row>
    <row r="251" spans="1:14">
      <c r="A251" s="75" t="s">
        <v>840</v>
      </c>
      <c r="B251" s="75" t="s">
        <v>234</v>
      </c>
      <c r="C251" s="76">
        <v>39459</v>
      </c>
      <c r="D251" s="75" t="s">
        <v>229</v>
      </c>
      <c r="E251" s="77" t="s">
        <v>22</v>
      </c>
      <c r="F251" s="75">
        <v>90</v>
      </c>
      <c r="G251" s="75">
        <v>1</v>
      </c>
      <c r="H251" s="75">
        <v>0</v>
      </c>
      <c r="I251" s="75">
        <v>7</v>
      </c>
      <c r="J251" s="75">
        <v>1</v>
      </c>
      <c r="K251" s="75">
        <v>2</v>
      </c>
      <c r="L251" s="75">
        <v>7</v>
      </c>
      <c r="M251" s="75">
        <v>0</v>
      </c>
      <c r="N251" s="75">
        <v>0</v>
      </c>
    </row>
    <row r="252" spans="1:14">
      <c r="A252" s="75" t="s">
        <v>840</v>
      </c>
      <c r="B252" s="75" t="s">
        <v>286</v>
      </c>
      <c r="C252" s="76">
        <v>39439</v>
      </c>
      <c r="D252" s="75" t="s">
        <v>229</v>
      </c>
      <c r="E252" s="77" t="s">
        <v>19</v>
      </c>
      <c r="F252" s="75">
        <v>90</v>
      </c>
      <c r="G252" s="75">
        <v>0</v>
      </c>
      <c r="H252" s="75">
        <v>0</v>
      </c>
      <c r="I252" s="75">
        <v>3</v>
      </c>
      <c r="J252" s="75">
        <v>0</v>
      </c>
      <c r="K252" s="75">
        <v>1</v>
      </c>
      <c r="L252" s="75">
        <v>2</v>
      </c>
      <c r="M252" s="75">
        <v>0</v>
      </c>
      <c r="N252" s="75">
        <v>0</v>
      </c>
    </row>
    <row r="253" spans="1:14">
      <c r="A253" s="75" t="s">
        <v>840</v>
      </c>
      <c r="B253" s="75" t="s">
        <v>245</v>
      </c>
      <c r="C253" s="76">
        <v>39431</v>
      </c>
      <c r="D253" s="75" t="s">
        <v>229</v>
      </c>
      <c r="E253" s="77" t="s">
        <v>79</v>
      </c>
      <c r="F253" s="75">
        <v>90</v>
      </c>
      <c r="G253" s="75">
        <v>2</v>
      </c>
      <c r="H253" s="75">
        <v>0</v>
      </c>
      <c r="I253" s="75">
        <v>3</v>
      </c>
      <c r="J253" s="75">
        <v>2</v>
      </c>
      <c r="K253" s="75">
        <v>5</v>
      </c>
      <c r="L253" s="75">
        <v>3</v>
      </c>
      <c r="M253" s="75">
        <v>0</v>
      </c>
      <c r="N253" s="75">
        <v>0</v>
      </c>
    </row>
    <row r="254" spans="1:14">
      <c r="A254" s="75" t="s">
        <v>840</v>
      </c>
      <c r="B254" s="75" t="s">
        <v>282</v>
      </c>
      <c r="C254" s="76">
        <v>39425</v>
      </c>
      <c r="D254" s="75" t="s">
        <v>229</v>
      </c>
      <c r="E254" s="77" t="s">
        <v>31</v>
      </c>
      <c r="F254" s="75" t="s">
        <v>221</v>
      </c>
      <c r="G254" s="75">
        <v>0</v>
      </c>
      <c r="H254" s="75">
        <v>0</v>
      </c>
      <c r="I254" s="75">
        <v>2</v>
      </c>
      <c r="J254" s="75">
        <v>1</v>
      </c>
      <c r="K254" s="75">
        <v>2</v>
      </c>
      <c r="L254" s="75">
        <v>2</v>
      </c>
      <c r="M254" s="75">
        <v>0</v>
      </c>
      <c r="N254" s="75">
        <v>0</v>
      </c>
    </row>
    <row r="255" spans="1:14">
      <c r="A255" s="75" t="s">
        <v>840</v>
      </c>
      <c r="B255" s="75" t="s">
        <v>852</v>
      </c>
      <c r="C255" s="76">
        <v>39422</v>
      </c>
      <c r="D255" s="75" t="s">
        <v>876</v>
      </c>
      <c r="E255" s="77" t="s">
        <v>85</v>
      </c>
      <c r="F255" s="75">
        <v>90</v>
      </c>
      <c r="G255" s="75">
        <v>0</v>
      </c>
      <c r="H255" s="75">
        <v>0</v>
      </c>
      <c r="I255" s="75">
        <v>0</v>
      </c>
      <c r="J255" s="75">
        <v>0</v>
      </c>
      <c r="K255" s="75">
        <v>0</v>
      </c>
      <c r="L255" s="75">
        <v>0</v>
      </c>
      <c r="M255" s="75">
        <v>0</v>
      </c>
      <c r="N255" s="75">
        <v>0</v>
      </c>
    </row>
    <row r="256" spans="1:14">
      <c r="A256" s="75" t="s">
        <v>840</v>
      </c>
      <c r="B256" s="75" t="s">
        <v>163</v>
      </c>
      <c r="C256" s="76">
        <v>39417</v>
      </c>
      <c r="D256" s="75" t="s">
        <v>229</v>
      </c>
      <c r="E256" s="77" t="s">
        <v>33</v>
      </c>
      <c r="F256" s="75" t="s">
        <v>221</v>
      </c>
      <c r="G256" s="75">
        <v>0</v>
      </c>
      <c r="H256" s="75">
        <v>0</v>
      </c>
      <c r="I256" s="75">
        <v>0</v>
      </c>
      <c r="J256" s="75">
        <v>0</v>
      </c>
      <c r="K256" s="75">
        <v>3</v>
      </c>
      <c r="L256" s="75">
        <v>1</v>
      </c>
      <c r="M256" s="75">
        <v>0</v>
      </c>
      <c r="N256" s="75">
        <v>0</v>
      </c>
    </row>
    <row r="257" spans="1:14">
      <c r="A257" s="75" t="s">
        <v>840</v>
      </c>
      <c r="B257" s="75" t="s">
        <v>235</v>
      </c>
      <c r="C257" s="76">
        <v>39411</v>
      </c>
      <c r="D257" s="75" t="s">
        <v>229</v>
      </c>
      <c r="E257" s="77" t="s">
        <v>35</v>
      </c>
      <c r="F257" s="75" t="s">
        <v>221</v>
      </c>
      <c r="G257" s="75">
        <v>2</v>
      </c>
      <c r="H257" s="75">
        <v>1</v>
      </c>
      <c r="I257" s="75">
        <v>2</v>
      </c>
      <c r="J257" s="75">
        <v>2</v>
      </c>
      <c r="K257" s="75">
        <v>0</v>
      </c>
      <c r="L257" s="75">
        <v>0</v>
      </c>
      <c r="M257" s="75">
        <v>0</v>
      </c>
      <c r="N257" s="75">
        <v>0</v>
      </c>
    </row>
    <row r="258" spans="1:14">
      <c r="A258" s="75" t="s">
        <v>840</v>
      </c>
      <c r="B258" s="75" t="s">
        <v>280</v>
      </c>
      <c r="C258" s="76">
        <v>39397</v>
      </c>
      <c r="D258" s="75" t="s">
        <v>229</v>
      </c>
      <c r="E258" s="77" t="s">
        <v>53</v>
      </c>
      <c r="F258" s="75">
        <v>90</v>
      </c>
      <c r="G258" s="75">
        <v>0</v>
      </c>
      <c r="H258" s="75">
        <v>0</v>
      </c>
      <c r="I258" s="75">
        <v>1</v>
      </c>
      <c r="J258" s="75">
        <v>0</v>
      </c>
      <c r="K258" s="75">
        <v>1</v>
      </c>
      <c r="L258" s="75">
        <v>4</v>
      </c>
      <c r="M258" s="75">
        <v>0</v>
      </c>
      <c r="N258" s="75">
        <v>0</v>
      </c>
    </row>
    <row r="259" spans="1:14">
      <c r="A259" s="75" t="s">
        <v>840</v>
      </c>
      <c r="B259" s="75" t="s">
        <v>264</v>
      </c>
      <c r="C259" s="76">
        <v>39390</v>
      </c>
      <c r="D259" s="75" t="s">
        <v>229</v>
      </c>
      <c r="E259" s="77" t="s">
        <v>22</v>
      </c>
      <c r="F259" s="75">
        <v>90</v>
      </c>
      <c r="G259" s="75">
        <v>0</v>
      </c>
      <c r="H259" s="75">
        <v>0</v>
      </c>
      <c r="I259" s="75">
        <v>3</v>
      </c>
      <c r="J259" s="75">
        <v>1</v>
      </c>
      <c r="K259" s="75">
        <v>3</v>
      </c>
      <c r="L259" s="75">
        <v>2</v>
      </c>
      <c r="M259" s="75">
        <v>0</v>
      </c>
      <c r="N259" s="75">
        <v>0</v>
      </c>
    </row>
    <row r="260" spans="1:14">
      <c r="A260" s="75" t="s">
        <v>840</v>
      </c>
      <c r="B260" s="75" t="s">
        <v>856</v>
      </c>
      <c r="C260" s="76">
        <v>39386</v>
      </c>
      <c r="D260" s="75" t="s">
        <v>229</v>
      </c>
      <c r="E260" s="77" t="s">
        <v>59</v>
      </c>
      <c r="F260" s="75" t="s">
        <v>221</v>
      </c>
      <c r="G260" s="75">
        <v>0</v>
      </c>
      <c r="H260" s="75">
        <v>0</v>
      </c>
      <c r="I260" s="75">
        <v>0</v>
      </c>
      <c r="J260" s="75">
        <v>0</v>
      </c>
      <c r="K260" s="75">
        <v>1</v>
      </c>
      <c r="L260" s="75">
        <v>0</v>
      </c>
      <c r="M260" s="75">
        <v>0</v>
      </c>
      <c r="N260" s="75">
        <v>0</v>
      </c>
    </row>
    <row r="261" spans="1:14">
      <c r="A261" s="75" t="s">
        <v>840</v>
      </c>
      <c r="B261" s="75" t="s">
        <v>241</v>
      </c>
      <c r="C261" s="76">
        <v>39382</v>
      </c>
      <c r="D261" s="75" t="s">
        <v>229</v>
      </c>
      <c r="E261" s="77" t="s">
        <v>74</v>
      </c>
      <c r="F261" s="75">
        <v>90</v>
      </c>
      <c r="G261" s="75">
        <v>1</v>
      </c>
      <c r="H261" s="75">
        <v>0</v>
      </c>
      <c r="I261" s="75">
        <v>4</v>
      </c>
      <c r="J261" s="75">
        <v>1</v>
      </c>
      <c r="K261" s="75">
        <v>6</v>
      </c>
      <c r="L261" s="75">
        <v>4</v>
      </c>
      <c r="M261" s="75">
        <v>0</v>
      </c>
      <c r="N261" s="75">
        <v>0</v>
      </c>
    </row>
    <row r="262" spans="1:14">
      <c r="A262" s="75" t="s">
        <v>840</v>
      </c>
      <c r="B262" s="75" t="s">
        <v>246</v>
      </c>
      <c r="C262" s="76">
        <v>39376</v>
      </c>
      <c r="D262" s="75" t="s">
        <v>229</v>
      </c>
      <c r="E262" s="77" t="s">
        <v>31</v>
      </c>
      <c r="F262" s="75">
        <v>90</v>
      </c>
      <c r="G262" s="75">
        <v>1</v>
      </c>
      <c r="H262" s="75">
        <v>0</v>
      </c>
      <c r="I262" s="75">
        <v>4</v>
      </c>
      <c r="J262" s="75">
        <v>3</v>
      </c>
      <c r="K262" s="75">
        <v>0</v>
      </c>
      <c r="L262" s="75">
        <v>7</v>
      </c>
      <c r="M262" s="75">
        <v>1</v>
      </c>
      <c r="N262" s="75">
        <v>0</v>
      </c>
    </row>
    <row r="263" spans="1:14">
      <c r="A263" s="75" t="s">
        <v>840</v>
      </c>
      <c r="B263" s="75" t="s">
        <v>228</v>
      </c>
      <c r="C263" s="76">
        <v>39362</v>
      </c>
      <c r="D263" s="75" t="s">
        <v>229</v>
      </c>
      <c r="E263" s="77" t="s">
        <v>22</v>
      </c>
      <c r="F263" s="75" t="s">
        <v>221</v>
      </c>
      <c r="G263" s="75">
        <v>0</v>
      </c>
      <c r="H263" s="75">
        <v>0</v>
      </c>
      <c r="I263" s="75">
        <v>0</v>
      </c>
      <c r="J263" s="75">
        <v>0</v>
      </c>
      <c r="K263" s="75">
        <v>0</v>
      </c>
      <c r="L263" s="75">
        <v>1</v>
      </c>
      <c r="M263" s="75">
        <v>0</v>
      </c>
      <c r="N263" s="75">
        <v>0</v>
      </c>
    </row>
    <row r="264" spans="1:14">
      <c r="A264" s="75" t="s">
        <v>840</v>
      </c>
      <c r="B264" s="75" t="s">
        <v>254</v>
      </c>
      <c r="C264" s="76">
        <v>39355</v>
      </c>
      <c r="D264" s="75" t="s">
        <v>229</v>
      </c>
      <c r="E264" s="77" t="s">
        <v>24</v>
      </c>
      <c r="F264" s="75">
        <v>90</v>
      </c>
      <c r="G264" s="75">
        <v>0</v>
      </c>
      <c r="H264" s="75">
        <v>0</v>
      </c>
      <c r="I264" s="75">
        <v>1</v>
      </c>
      <c r="J264" s="75">
        <v>0</v>
      </c>
      <c r="K264" s="75">
        <v>2</v>
      </c>
      <c r="L264" s="75">
        <v>5</v>
      </c>
      <c r="M264" s="75">
        <v>0</v>
      </c>
      <c r="N264" s="75">
        <v>0</v>
      </c>
    </row>
    <row r="265" spans="1:14">
      <c r="A265" s="75" t="s">
        <v>840</v>
      </c>
      <c r="B265" s="75" t="s">
        <v>244</v>
      </c>
      <c r="C265" s="76">
        <v>39351</v>
      </c>
      <c r="D265" s="75" t="s">
        <v>229</v>
      </c>
      <c r="E265" s="77" t="s">
        <v>51</v>
      </c>
      <c r="F265" s="75">
        <v>0</v>
      </c>
      <c r="G265" s="75"/>
      <c r="H265" s="75"/>
      <c r="I265" s="75"/>
      <c r="J265" s="75"/>
      <c r="K265" s="75"/>
      <c r="L265" s="75"/>
      <c r="M265" s="75"/>
      <c r="N265" s="75"/>
    </row>
    <row r="266" spans="1:14">
      <c r="A266" s="75" t="s">
        <v>840</v>
      </c>
      <c r="B266" s="75" t="s">
        <v>249</v>
      </c>
      <c r="C266" s="76">
        <v>39348</v>
      </c>
      <c r="D266" s="75" t="s">
        <v>229</v>
      </c>
      <c r="E266" s="77" t="s">
        <v>53</v>
      </c>
      <c r="F266" s="75">
        <v>90</v>
      </c>
      <c r="G266" s="75">
        <v>0</v>
      </c>
      <c r="H266" s="75">
        <v>0</v>
      </c>
      <c r="I266" s="75">
        <v>3</v>
      </c>
      <c r="J266" s="75">
        <v>1</v>
      </c>
      <c r="K266" s="75">
        <v>1</v>
      </c>
      <c r="L266" s="75">
        <v>4</v>
      </c>
      <c r="M266" s="75">
        <v>0</v>
      </c>
      <c r="N266" s="75">
        <v>0</v>
      </c>
    </row>
    <row r="267" spans="1:14">
      <c r="A267" s="75" t="s">
        <v>840</v>
      </c>
      <c r="B267" s="75" t="s">
        <v>180</v>
      </c>
      <c r="C267" s="76">
        <v>39341</v>
      </c>
      <c r="D267" s="75" t="s">
        <v>229</v>
      </c>
      <c r="E267" s="77" t="s">
        <v>64</v>
      </c>
      <c r="F267" s="75">
        <v>90</v>
      </c>
      <c r="G267" s="75">
        <v>0</v>
      </c>
      <c r="H267" s="75">
        <v>0</v>
      </c>
      <c r="I267" s="75">
        <v>6</v>
      </c>
      <c r="J267" s="75">
        <v>1</v>
      </c>
      <c r="K267" s="75">
        <v>1</v>
      </c>
      <c r="L267" s="75">
        <v>2</v>
      </c>
      <c r="M267" s="75">
        <v>0</v>
      </c>
      <c r="N267" s="75">
        <v>0</v>
      </c>
    </row>
    <row r="268" spans="1:14">
      <c r="A268" s="75" t="s">
        <v>840</v>
      </c>
      <c r="B268" s="75" t="s">
        <v>262</v>
      </c>
      <c r="C268" s="76">
        <v>39327</v>
      </c>
      <c r="D268" s="75" t="s">
        <v>229</v>
      </c>
      <c r="E268" s="77" t="s">
        <v>79</v>
      </c>
      <c r="F268" s="75">
        <v>90</v>
      </c>
      <c r="G268" s="75">
        <v>1</v>
      </c>
      <c r="H268" s="75">
        <v>0</v>
      </c>
      <c r="I268" s="75">
        <v>5</v>
      </c>
      <c r="J268" s="75">
        <v>2</v>
      </c>
      <c r="K268" s="75">
        <v>1</v>
      </c>
      <c r="L268" s="75">
        <v>2</v>
      </c>
      <c r="M268" s="75">
        <v>0</v>
      </c>
      <c r="N268" s="75">
        <v>0</v>
      </c>
    </row>
    <row r="269" spans="1:14">
      <c r="A269" s="75" t="s">
        <v>840</v>
      </c>
      <c r="B269" s="75" t="s">
        <v>285</v>
      </c>
      <c r="C269" s="76">
        <v>39319</v>
      </c>
      <c r="D269" s="75" t="s">
        <v>229</v>
      </c>
      <c r="E269" s="77" t="s">
        <v>175</v>
      </c>
      <c r="F269" s="75">
        <v>90</v>
      </c>
      <c r="G269" s="75">
        <v>0</v>
      </c>
      <c r="H269" s="75">
        <v>1</v>
      </c>
      <c r="I269" s="75">
        <v>2</v>
      </c>
      <c r="J269" s="75">
        <v>1</v>
      </c>
      <c r="K269" s="75">
        <v>2</v>
      </c>
      <c r="L269" s="75">
        <v>2</v>
      </c>
      <c r="M269" s="75">
        <v>0</v>
      </c>
      <c r="N269" s="75">
        <v>0</v>
      </c>
    </row>
    <row r="270" spans="1:14">
      <c r="A270" s="75" t="s">
        <v>840</v>
      </c>
      <c r="B270" s="75" t="s">
        <v>266</v>
      </c>
      <c r="C270" s="76">
        <v>39964</v>
      </c>
      <c r="D270" s="75" t="s">
        <v>229</v>
      </c>
      <c r="E270" s="77" t="s">
        <v>19</v>
      </c>
      <c r="F270" s="75">
        <v>90</v>
      </c>
      <c r="G270" s="75">
        <v>0</v>
      </c>
      <c r="H270" s="75">
        <v>0</v>
      </c>
      <c r="I270" s="75">
        <v>5</v>
      </c>
      <c r="J270" s="75">
        <v>2</v>
      </c>
      <c r="K270" s="75">
        <v>1</v>
      </c>
      <c r="L270" s="75">
        <v>1</v>
      </c>
      <c r="M270" s="75">
        <v>0</v>
      </c>
      <c r="N270" s="75">
        <v>0</v>
      </c>
    </row>
    <row r="271" spans="1:14">
      <c r="A271" s="75" t="s">
        <v>840</v>
      </c>
      <c r="B271" s="75" t="s">
        <v>242</v>
      </c>
      <c r="C271" s="76">
        <v>39957</v>
      </c>
      <c r="D271" s="75" t="s">
        <v>229</v>
      </c>
      <c r="E271" s="77" t="s">
        <v>67</v>
      </c>
      <c r="F271" s="75">
        <v>90</v>
      </c>
      <c r="G271" s="75">
        <v>2</v>
      </c>
      <c r="H271" s="75">
        <v>1</v>
      </c>
      <c r="I271" s="75">
        <v>6</v>
      </c>
      <c r="J271" s="75">
        <v>4</v>
      </c>
      <c r="K271" s="75">
        <v>1</v>
      </c>
      <c r="L271" s="75">
        <v>0</v>
      </c>
      <c r="M271" s="75">
        <v>0</v>
      </c>
      <c r="N271" s="75">
        <v>0</v>
      </c>
    </row>
    <row r="272" spans="1:14">
      <c r="A272" s="75" t="s">
        <v>840</v>
      </c>
      <c r="B272" s="75" t="s">
        <v>282</v>
      </c>
      <c r="C272" s="76">
        <v>39950</v>
      </c>
      <c r="D272" s="75" t="s">
        <v>229</v>
      </c>
      <c r="E272" s="77" t="s">
        <v>53</v>
      </c>
      <c r="F272" s="75">
        <f>90- 60</f>
        <v>30</v>
      </c>
      <c r="G272" s="75">
        <v>0</v>
      </c>
      <c r="H272" s="75">
        <v>0</v>
      </c>
      <c r="I272" s="75">
        <v>4</v>
      </c>
      <c r="J272" s="75">
        <v>1</v>
      </c>
      <c r="K272" s="75">
        <v>0</v>
      </c>
      <c r="L272" s="75">
        <v>2</v>
      </c>
      <c r="M272" s="75">
        <v>0</v>
      </c>
      <c r="N272" s="75">
        <v>0</v>
      </c>
    </row>
    <row r="273" spans="1:14">
      <c r="A273" s="75" t="s">
        <v>840</v>
      </c>
      <c r="B273" s="75" t="s">
        <v>163</v>
      </c>
      <c r="C273" s="76">
        <v>39943</v>
      </c>
      <c r="D273" s="75" t="s">
        <v>229</v>
      </c>
      <c r="E273" s="77" t="s">
        <v>22</v>
      </c>
      <c r="F273" s="75">
        <f>90- 74</f>
        <v>16</v>
      </c>
      <c r="G273" s="75">
        <v>0</v>
      </c>
      <c r="H273" s="75">
        <v>0</v>
      </c>
      <c r="I273" s="75">
        <v>0</v>
      </c>
      <c r="J273" s="75">
        <v>0</v>
      </c>
      <c r="K273" s="75">
        <v>0</v>
      </c>
      <c r="L273" s="75">
        <v>1</v>
      </c>
      <c r="M273" s="75">
        <v>0</v>
      </c>
      <c r="N273" s="75">
        <v>0</v>
      </c>
    </row>
    <row r="274" spans="1:14">
      <c r="A274" s="75" t="s">
        <v>840</v>
      </c>
      <c r="B274" s="75" t="s">
        <v>238</v>
      </c>
      <c r="C274" s="76">
        <v>39936</v>
      </c>
      <c r="D274" s="75" t="s">
        <v>229</v>
      </c>
      <c r="E274" s="77" t="s">
        <v>53</v>
      </c>
      <c r="F274" s="75">
        <v>45</v>
      </c>
      <c r="G274" s="75">
        <v>0</v>
      </c>
      <c r="H274" s="75">
        <v>0</v>
      </c>
      <c r="I274" s="75">
        <v>2</v>
      </c>
      <c r="J274" s="75">
        <v>0</v>
      </c>
      <c r="K274" s="75">
        <v>0</v>
      </c>
      <c r="L274" s="75">
        <v>2</v>
      </c>
      <c r="M274" s="75">
        <v>0</v>
      </c>
      <c r="N274" s="75">
        <v>0</v>
      </c>
    </row>
    <row r="275" spans="1:14">
      <c r="A275" s="75" t="s">
        <v>840</v>
      </c>
      <c r="B275" s="75" t="s">
        <v>265</v>
      </c>
      <c r="C275" s="76">
        <v>39929</v>
      </c>
      <c r="D275" s="75" t="s">
        <v>229</v>
      </c>
      <c r="E275" s="77" t="s">
        <v>53</v>
      </c>
      <c r="F275" s="75">
        <v>75</v>
      </c>
      <c r="G275" s="75">
        <v>1</v>
      </c>
      <c r="H275" s="75">
        <v>0</v>
      </c>
      <c r="I275" s="75">
        <v>5</v>
      </c>
      <c r="J275" s="75">
        <v>2</v>
      </c>
      <c r="K275" s="75">
        <v>1</v>
      </c>
      <c r="L275" s="75">
        <v>1</v>
      </c>
      <c r="M275" s="75">
        <v>0</v>
      </c>
      <c r="N275" s="75">
        <v>0</v>
      </c>
    </row>
    <row r="276" spans="1:14">
      <c r="A276" s="75" t="s">
        <v>840</v>
      </c>
      <c r="B276" s="75" t="s">
        <v>266</v>
      </c>
      <c r="C276" s="76">
        <v>39925</v>
      </c>
      <c r="D276" s="75" t="s">
        <v>876</v>
      </c>
      <c r="E276" s="77" t="s">
        <v>40</v>
      </c>
      <c r="F276" s="75">
        <f>90- 60</f>
        <v>30</v>
      </c>
      <c r="G276" s="75">
        <v>1</v>
      </c>
      <c r="H276" s="75">
        <v>0</v>
      </c>
      <c r="I276" s="75">
        <v>0</v>
      </c>
      <c r="J276" s="75">
        <v>0</v>
      </c>
      <c r="K276" s="75">
        <v>0</v>
      </c>
      <c r="L276" s="75">
        <v>0</v>
      </c>
      <c r="M276" s="75">
        <v>0</v>
      </c>
      <c r="N276" s="75">
        <v>0</v>
      </c>
    </row>
    <row r="277" spans="1:14">
      <c r="A277" s="75" t="s">
        <v>840</v>
      </c>
      <c r="B277" s="75" t="s">
        <v>264</v>
      </c>
      <c r="C277" s="76">
        <v>39921</v>
      </c>
      <c r="D277" s="75" t="s">
        <v>229</v>
      </c>
      <c r="E277" s="77" t="s">
        <v>22</v>
      </c>
      <c r="F277" s="75">
        <v>79</v>
      </c>
      <c r="G277" s="75">
        <v>0</v>
      </c>
      <c r="H277" s="75">
        <v>0</v>
      </c>
      <c r="I277" s="75">
        <v>5</v>
      </c>
      <c r="J277" s="75">
        <v>1</v>
      </c>
      <c r="K277" s="75">
        <v>1</v>
      </c>
      <c r="L277" s="75">
        <v>1</v>
      </c>
      <c r="M277" s="75">
        <v>0</v>
      </c>
      <c r="N277" s="75">
        <v>0</v>
      </c>
    </row>
    <row r="278" spans="1:14">
      <c r="A278" s="75" t="s">
        <v>840</v>
      </c>
      <c r="B278" s="75" t="s">
        <v>268</v>
      </c>
      <c r="C278" s="76">
        <v>39914</v>
      </c>
      <c r="D278" s="75" t="s">
        <v>229</v>
      </c>
      <c r="E278" s="77" t="s">
        <v>69</v>
      </c>
      <c r="F278" s="75">
        <v>90</v>
      </c>
      <c r="G278" s="75">
        <v>1</v>
      </c>
      <c r="H278" s="75">
        <v>0</v>
      </c>
      <c r="I278" s="75">
        <v>3</v>
      </c>
      <c r="J278" s="75">
        <v>2</v>
      </c>
      <c r="K278" s="75">
        <v>2</v>
      </c>
      <c r="L278" s="75">
        <v>9</v>
      </c>
      <c r="M278" s="75">
        <v>0</v>
      </c>
      <c r="N278" s="75">
        <v>0</v>
      </c>
    </row>
    <row r="279" spans="1:14">
      <c r="A279" s="75" t="s">
        <v>840</v>
      </c>
      <c r="B279" s="75" t="s">
        <v>255</v>
      </c>
      <c r="C279" s="76">
        <v>39908</v>
      </c>
      <c r="D279" s="75" t="s">
        <v>229</v>
      </c>
      <c r="E279" s="77" t="s">
        <v>131</v>
      </c>
      <c r="F279" s="75">
        <v>45</v>
      </c>
      <c r="G279" s="75">
        <v>0</v>
      </c>
      <c r="H279" s="75">
        <v>0</v>
      </c>
      <c r="I279" s="75">
        <v>4</v>
      </c>
      <c r="J279" s="75">
        <v>1</v>
      </c>
      <c r="K279" s="75">
        <v>0</v>
      </c>
      <c r="L279" s="75">
        <v>0</v>
      </c>
      <c r="M279" s="75">
        <v>0</v>
      </c>
      <c r="N279" s="75">
        <v>0</v>
      </c>
    </row>
    <row r="280" spans="1:14">
      <c r="A280" s="75" t="s">
        <v>840</v>
      </c>
      <c r="B280" s="75" t="s">
        <v>249</v>
      </c>
      <c r="C280" s="76">
        <v>39893</v>
      </c>
      <c r="D280" s="75" t="s">
        <v>229</v>
      </c>
      <c r="E280" s="77" t="s">
        <v>154</v>
      </c>
      <c r="F280" s="75">
        <v>90</v>
      </c>
      <c r="G280" s="75">
        <v>0</v>
      </c>
      <c r="H280" s="75">
        <v>1</v>
      </c>
      <c r="I280" s="75">
        <v>4</v>
      </c>
      <c r="J280" s="75">
        <v>1</v>
      </c>
      <c r="K280" s="75">
        <v>3</v>
      </c>
      <c r="L280" s="75">
        <v>5</v>
      </c>
      <c r="M280" s="75">
        <v>0</v>
      </c>
      <c r="N280" s="75">
        <v>0</v>
      </c>
    </row>
    <row r="281" spans="1:14">
      <c r="A281" s="75" t="s">
        <v>840</v>
      </c>
      <c r="B281" s="75" t="s">
        <v>270</v>
      </c>
      <c r="C281" s="76">
        <v>39886</v>
      </c>
      <c r="D281" s="75" t="s">
        <v>229</v>
      </c>
      <c r="E281" s="77" t="s">
        <v>103</v>
      </c>
      <c r="F281" s="75">
        <v>90</v>
      </c>
      <c r="G281" s="75">
        <v>2</v>
      </c>
      <c r="H281" s="75">
        <v>0</v>
      </c>
      <c r="I281" s="75">
        <v>13</v>
      </c>
      <c r="J281" s="75">
        <v>4</v>
      </c>
      <c r="K281" s="75">
        <v>2</v>
      </c>
      <c r="L281" s="75">
        <v>4</v>
      </c>
      <c r="M281" s="75">
        <v>0</v>
      </c>
      <c r="N281" s="75">
        <v>0</v>
      </c>
    </row>
    <row r="282" spans="1:14">
      <c r="A282" s="75" t="s">
        <v>840</v>
      </c>
      <c r="B282" s="75" t="s">
        <v>153</v>
      </c>
      <c r="C282" s="76">
        <v>39882</v>
      </c>
      <c r="D282" s="75" t="s">
        <v>151</v>
      </c>
      <c r="E282" s="77" t="s">
        <v>578</v>
      </c>
      <c r="F282" s="75">
        <v>90</v>
      </c>
      <c r="G282" s="75">
        <v>1</v>
      </c>
      <c r="H282" s="75">
        <v>0</v>
      </c>
      <c r="I282" s="75">
        <v>5</v>
      </c>
      <c r="J282" s="75">
        <v>4</v>
      </c>
      <c r="K282" s="75">
        <v>7</v>
      </c>
      <c r="L282" s="75">
        <v>5</v>
      </c>
      <c r="M282" s="75">
        <v>1</v>
      </c>
      <c r="N282" s="75">
        <v>0</v>
      </c>
    </row>
    <row r="283" spans="1:14">
      <c r="A283" s="75" t="s">
        <v>840</v>
      </c>
      <c r="B283" s="75" t="s">
        <v>254</v>
      </c>
      <c r="C283" s="76">
        <v>39879</v>
      </c>
      <c r="D283" s="75" t="s">
        <v>229</v>
      </c>
      <c r="E283" s="77" t="s">
        <v>24</v>
      </c>
      <c r="F283" s="75">
        <v>0</v>
      </c>
      <c r="G283" s="75"/>
      <c r="H283" s="75"/>
      <c r="I283" s="75"/>
      <c r="J283" s="75"/>
      <c r="K283" s="75"/>
      <c r="L283" s="75"/>
      <c r="M283" s="75"/>
      <c r="N283" s="75"/>
    </row>
    <row r="284" spans="1:14">
      <c r="A284" s="75" t="s">
        <v>840</v>
      </c>
      <c r="B284" s="75" t="s">
        <v>258</v>
      </c>
      <c r="C284" s="76">
        <v>39872</v>
      </c>
      <c r="D284" s="75" t="s">
        <v>229</v>
      </c>
      <c r="E284" s="77" t="s">
        <v>31</v>
      </c>
      <c r="F284" s="75">
        <v>68</v>
      </c>
      <c r="G284" s="75">
        <v>0</v>
      </c>
      <c r="H284" s="75">
        <v>0</v>
      </c>
      <c r="I284" s="75">
        <v>1</v>
      </c>
      <c r="J284" s="75">
        <v>1</v>
      </c>
      <c r="K284" s="75">
        <v>4</v>
      </c>
      <c r="L284" s="75">
        <v>3</v>
      </c>
      <c r="M284" s="75">
        <v>0</v>
      </c>
      <c r="N284" s="75">
        <v>0</v>
      </c>
    </row>
    <row r="285" spans="1:14">
      <c r="A285" s="75" t="s">
        <v>840</v>
      </c>
      <c r="B285" s="75" t="s">
        <v>150</v>
      </c>
      <c r="C285" s="76">
        <v>39869</v>
      </c>
      <c r="D285" s="75" t="s">
        <v>151</v>
      </c>
      <c r="E285" s="77" t="s">
        <v>17</v>
      </c>
      <c r="F285" s="75">
        <v>90</v>
      </c>
      <c r="G285" s="75">
        <v>0</v>
      </c>
      <c r="H285" s="75">
        <v>0</v>
      </c>
      <c r="I285" s="75">
        <v>5</v>
      </c>
      <c r="J285" s="75">
        <v>1</v>
      </c>
      <c r="K285" s="75">
        <v>1</v>
      </c>
      <c r="L285" s="75">
        <v>3</v>
      </c>
      <c r="M285" s="75">
        <v>0</v>
      </c>
      <c r="N285" s="75">
        <v>0</v>
      </c>
    </row>
    <row r="286" spans="1:14">
      <c r="A286" s="75" t="s">
        <v>840</v>
      </c>
      <c r="B286" s="75" t="s">
        <v>252</v>
      </c>
      <c r="C286" s="76">
        <v>39865</v>
      </c>
      <c r="D286" s="75" t="s">
        <v>229</v>
      </c>
      <c r="E286" s="77" t="s">
        <v>82</v>
      </c>
      <c r="F286" s="75">
        <v>0</v>
      </c>
      <c r="G286" s="75"/>
      <c r="H286" s="75"/>
      <c r="I286" s="75"/>
      <c r="J286" s="75"/>
      <c r="K286" s="75"/>
      <c r="L286" s="75"/>
      <c r="M286" s="75"/>
      <c r="N286" s="75"/>
    </row>
    <row r="287" spans="1:14">
      <c r="A287" s="75" t="s">
        <v>840</v>
      </c>
      <c r="B287" s="75" t="s">
        <v>261</v>
      </c>
      <c r="C287" s="76">
        <v>39859</v>
      </c>
      <c r="D287" s="75" t="s">
        <v>229</v>
      </c>
      <c r="E287" s="77" t="s">
        <v>22</v>
      </c>
      <c r="F287" s="75">
        <v>90</v>
      </c>
      <c r="G287" s="75">
        <v>0</v>
      </c>
      <c r="H287" s="75">
        <v>0</v>
      </c>
      <c r="I287" s="75">
        <v>4</v>
      </c>
      <c r="J287" s="75">
        <v>0</v>
      </c>
      <c r="K287" s="75">
        <v>3</v>
      </c>
      <c r="L287" s="75">
        <v>7</v>
      </c>
      <c r="M287" s="75">
        <v>0</v>
      </c>
      <c r="N287" s="75">
        <v>0</v>
      </c>
    </row>
    <row r="288" spans="1:14">
      <c r="A288" s="75" t="s">
        <v>840</v>
      </c>
      <c r="B288" s="75" t="s">
        <v>234</v>
      </c>
      <c r="C288" s="76">
        <v>39852</v>
      </c>
      <c r="D288" s="75" t="s">
        <v>229</v>
      </c>
      <c r="E288" s="77" t="s">
        <v>38</v>
      </c>
      <c r="F288" s="75">
        <v>0</v>
      </c>
      <c r="G288" s="75"/>
      <c r="H288" s="75"/>
      <c r="I288" s="75"/>
      <c r="J288" s="75"/>
      <c r="K288" s="75"/>
      <c r="L288" s="75"/>
      <c r="M288" s="75"/>
      <c r="N288" s="75"/>
    </row>
    <row r="289" spans="1:14">
      <c r="A289" s="75" t="s">
        <v>840</v>
      </c>
      <c r="B289" s="75" t="s">
        <v>258</v>
      </c>
      <c r="C289" s="76">
        <v>39848</v>
      </c>
      <c r="D289" s="75" t="s">
        <v>876</v>
      </c>
      <c r="E289" s="77" t="s">
        <v>33</v>
      </c>
      <c r="F289" s="75">
        <v>90</v>
      </c>
      <c r="G289" s="75">
        <v>0</v>
      </c>
      <c r="H289" s="75">
        <v>0</v>
      </c>
      <c r="I289" s="75">
        <v>0</v>
      </c>
      <c r="J289" s="75">
        <v>0</v>
      </c>
      <c r="K289" s="75">
        <v>0</v>
      </c>
      <c r="L289" s="75">
        <v>0</v>
      </c>
      <c r="M289" s="75">
        <v>0</v>
      </c>
      <c r="N289" s="75">
        <v>0</v>
      </c>
    </row>
    <row r="290" spans="1:14">
      <c r="A290" s="75" t="s">
        <v>840</v>
      </c>
      <c r="B290" s="75" t="s">
        <v>288</v>
      </c>
      <c r="C290" s="76">
        <v>39844</v>
      </c>
      <c r="D290" s="75" t="s">
        <v>229</v>
      </c>
      <c r="E290" s="77" t="s">
        <v>231</v>
      </c>
      <c r="F290" s="75">
        <v>90</v>
      </c>
      <c r="G290" s="75">
        <v>0</v>
      </c>
      <c r="H290" s="75">
        <v>1</v>
      </c>
      <c r="I290" s="75">
        <v>4</v>
      </c>
      <c r="J290" s="75">
        <v>0</v>
      </c>
      <c r="K290" s="75">
        <v>1</v>
      </c>
      <c r="L290" s="75">
        <v>6</v>
      </c>
      <c r="M290" s="75">
        <v>1</v>
      </c>
      <c r="N290" s="75">
        <v>0</v>
      </c>
    </row>
    <row r="291" spans="1:14">
      <c r="A291" s="75" t="s">
        <v>840</v>
      </c>
      <c r="B291" s="75" t="s">
        <v>248</v>
      </c>
      <c r="C291" s="76">
        <v>39837</v>
      </c>
      <c r="D291" s="75" t="s">
        <v>229</v>
      </c>
      <c r="E291" s="77" t="s">
        <v>31</v>
      </c>
      <c r="F291" s="75">
        <v>76</v>
      </c>
      <c r="G291" s="75">
        <v>0</v>
      </c>
      <c r="H291" s="75">
        <v>1</v>
      </c>
      <c r="I291" s="75">
        <v>3</v>
      </c>
      <c r="J291" s="75">
        <v>1</v>
      </c>
      <c r="K291" s="75">
        <v>1</v>
      </c>
      <c r="L291" s="75">
        <v>4</v>
      </c>
      <c r="M291" s="75">
        <v>0</v>
      </c>
      <c r="N291" s="75">
        <v>0</v>
      </c>
    </row>
    <row r="292" spans="1:14">
      <c r="A292" s="75" t="s">
        <v>840</v>
      </c>
      <c r="B292" s="75" t="s">
        <v>245</v>
      </c>
      <c r="C292" s="76">
        <v>39831</v>
      </c>
      <c r="D292" s="75" t="s">
        <v>229</v>
      </c>
      <c r="E292" s="77" t="s">
        <v>22</v>
      </c>
      <c r="F292" s="75">
        <v>80</v>
      </c>
      <c r="G292" s="75">
        <v>0</v>
      </c>
      <c r="H292" s="75">
        <v>0</v>
      </c>
      <c r="I292" s="75">
        <v>0</v>
      </c>
      <c r="J292" s="75">
        <v>0</v>
      </c>
      <c r="K292" s="75">
        <v>2</v>
      </c>
      <c r="L292" s="75">
        <v>3</v>
      </c>
      <c r="M292" s="75">
        <v>1</v>
      </c>
      <c r="N292" s="75">
        <v>0</v>
      </c>
    </row>
    <row r="293" spans="1:14">
      <c r="A293" s="75" t="s">
        <v>840</v>
      </c>
      <c r="B293" s="75" t="s">
        <v>279</v>
      </c>
      <c r="C293" s="76">
        <v>39827</v>
      </c>
      <c r="D293" s="75" t="s">
        <v>876</v>
      </c>
      <c r="E293" s="77" t="s">
        <v>59</v>
      </c>
      <c r="F293" s="75">
        <v>90</v>
      </c>
      <c r="G293" s="75">
        <v>1</v>
      </c>
      <c r="H293" s="75">
        <v>0</v>
      </c>
      <c r="I293" s="75">
        <v>0</v>
      </c>
      <c r="J293" s="75">
        <v>0</v>
      </c>
      <c r="K293" s="75">
        <v>0</v>
      </c>
      <c r="L293" s="75">
        <v>0</v>
      </c>
      <c r="M293" s="75">
        <v>0</v>
      </c>
      <c r="N293" s="75">
        <v>0</v>
      </c>
    </row>
    <row r="294" spans="1:14">
      <c r="A294" s="75" t="s">
        <v>840</v>
      </c>
      <c r="B294" s="75" t="s">
        <v>286</v>
      </c>
      <c r="C294" s="76">
        <v>39824</v>
      </c>
      <c r="D294" s="75" t="s">
        <v>229</v>
      </c>
      <c r="E294" s="77" t="s">
        <v>31</v>
      </c>
      <c r="F294" s="75">
        <v>90</v>
      </c>
      <c r="G294" s="75">
        <v>1</v>
      </c>
      <c r="H294" s="75">
        <v>0</v>
      </c>
      <c r="I294" s="75">
        <v>4</v>
      </c>
      <c r="J294" s="75">
        <v>2</v>
      </c>
      <c r="K294" s="75">
        <v>0</v>
      </c>
      <c r="L294" s="75">
        <v>2</v>
      </c>
      <c r="M294" s="75">
        <v>0</v>
      </c>
      <c r="N294" s="75">
        <v>0</v>
      </c>
    </row>
    <row r="295" spans="1:14">
      <c r="A295" s="75" t="s">
        <v>840</v>
      </c>
      <c r="B295" s="75" t="s">
        <v>259</v>
      </c>
      <c r="C295" s="76">
        <v>39803</v>
      </c>
      <c r="D295" s="75" t="s">
        <v>229</v>
      </c>
      <c r="E295" s="77" t="s">
        <v>107</v>
      </c>
      <c r="F295" s="75">
        <v>90</v>
      </c>
      <c r="G295" s="75">
        <v>1</v>
      </c>
      <c r="H295" s="75">
        <v>1</v>
      </c>
      <c r="I295" s="75">
        <v>2</v>
      </c>
      <c r="J295" s="75">
        <v>2</v>
      </c>
      <c r="K295" s="75">
        <v>2</v>
      </c>
      <c r="L295" s="75">
        <v>6</v>
      </c>
      <c r="M295" s="75">
        <v>0</v>
      </c>
      <c r="N295" s="75">
        <v>0</v>
      </c>
    </row>
    <row r="296" spans="1:14">
      <c r="A296" s="75" t="s">
        <v>840</v>
      </c>
      <c r="B296" s="75" t="s">
        <v>162</v>
      </c>
      <c r="C296" s="76">
        <v>39796</v>
      </c>
      <c r="D296" s="75" t="s">
        <v>229</v>
      </c>
      <c r="E296" s="77" t="s">
        <v>68</v>
      </c>
      <c r="F296" s="75">
        <v>90</v>
      </c>
      <c r="G296" s="75">
        <v>1</v>
      </c>
      <c r="H296" s="75">
        <v>1</v>
      </c>
      <c r="I296" s="75">
        <v>5</v>
      </c>
      <c r="J296" s="75">
        <v>1</v>
      </c>
      <c r="K296" s="75">
        <v>2</v>
      </c>
      <c r="L296" s="75">
        <v>3</v>
      </c>
      <c r="M296" s="75">
        <v>0</v>
      </c>
      <c r="N296" s="75">
        <v>0</v>
      </c>
    </row>
    <row r="297" spans="1:14">
      <c r="A297" s="75" t="s">
        <v>840</v>
      </c>
      <c r="B297" s="75" t="s">
        <v>538</v>
      </c>
      <c r="C297" s="76">
        <v>39792</v>
      </c>
      <c r="D297" s="75" t="s">
        <v>151</v>
      </c>
      <c r="E297" s="77" t="s">
        <v>33</v>
      </c>
      <c r="F297" s="75">
        <f>90- 56</f>
        <v>34</v>
      </c>
      <c r="G297" s="75">
        <v>0</v>
      </c>
      <c r="H297" s="75">
        <v>0</v>
      </c>
      <c r="I297" s="75">
        <v>2</v>
      </c>
      <c r="J297" s="75">
        <v>1</v>
      </c>
      <c r="K297" s="75">
        <v>1</v>
      </c>
      <c r="L297" s="75">
        <v>2</v>
      </c>
      <c r="M297" s="75">
        <v>0</v>
      </c>
      <c r="N297" s="75">
        <v>0</v>
      </c>
    </row>
    <row r="298" spans="1:14">
      <c r="A298" s="75" t="s">
        <v>840</v>
      </c>
      <c r="B298" s="75" t="s">
        <v>244</v>
      </c>
      <c r="C298" s="76">
        <v>39781</v>
      </c>
      <c r="D298" s="75" t="s">
        <v>229</v>
      </c>
      <c r="E298" s="77" t="s">
        <v>51</v>
      </c>
      <c r="F298" s="75">
        <v>90</v>
      </c>
      <c r="G298" s="75">
        <v>1</v>
      </c>
      <c r="H298" s="75">
        <v>0</v>
      </c>
      <c r="I298" s="75">
        <v>6</v>
      </c>
      <c r="J298" s="75">
        <v>3</v>
      </c>
      <c r="K298" s="75">
        <v>3</v>
      </c>
      <c r="L298" s="75">
        <v>3</v>
      </c>
      <c r="M298" s="75">
        <v>0</v>
      </c>
      <c r="N298" s="75">
        <v>0</v>
      </c>
    </row>
    <row r="299" spans="1:14">
      <c r="A299" s="75" t="s">
        <v>840</v>
      </c>
      <c r="B299" s="75" t="s">
        <v>535</v>
      </c>
      <c r="C299" s="76">
        <v>39777</v>
      </c>
      <c r="D299" s="75" t="s">
        <v>151</v>
      </c>
      <c r="E299" s="77" t="s">
        <v>33</v>
      </c>
      <c r="F299" s="75">
        <v>77</v>
      </c>
      <c r="G299" s="75">
        <v>0</v>
      </c>
      <c r="H299" s="75">
        <v>0</v>
      </c>
      <c r="I299" s="75">
        <v>3</v>
      </c>
      <c r="J299" s="75">
        <v>3</v>
      </c>
      <c r="K299" s="75">
        <v>2</v>
      </c>
      <c r="L299" s="75">
        <v>1</v>
      </c>
      <c r="M299" s="75">
        <v>0</v>
      </c>
      <c r="N299" s="75">
        <v>0</v>
      </c>
    </row>
    <row r="300" spans="1:14">
      <c r="A300" s="75" t="s">
        <v>840</v>
      </c>
      <c r="B300" s="75" t="s">
        <v>243</v>
      </c>
      <c r="C300" s="76">
        <v>39774</v>
      </c>
      <c r="D300" s="75" t="s">
        <v>229</v>
      </c>
      <c r="E300" s="77" t="s">
        <v>17</v>
      </c>
      <c r="F300" s="75">
        <v>90</v>
      </c>
      <c r="G300" s="75">
        <v>0</v>
      </c>
      <c r="H300" s="75">
        <v>0</v>
      </c>
      <c r="I300" s="75">
        <v>2</v>
      </c>
      <c r="J300" s="75">
        <v>1</v>
      </c>
      <c r="K300" s="75">
        <v>4</v>
      </c>
      <c r="L300" s="75">
        <v>2</v>
      </c>
      <c r="M300" s="75">
        <v>0</v>
      </c>
      <c r="N300" s="75">
        <v>0</v>
      </c>
    </row>
    <row r="301" spans="1:14">
      <c r="A301" s="75" t="s">
        <v>840</v>
      </c>
      <c r="B301" s="75" t="s">
        <v>246</v>
      </c>
      <c r="C301" s="76">
        <v>39765</v>
      </c>
      <c r="D301" s="75" t="s">
        <v>229</v>
      </c>
      <c r="E301" s="77" t="s">
        <v>103</v>
      </c>
      <c r="F301" s="75">
        <v>87</v>
      </c>
      <c r="G301" s="75">
        <v>0</v>
      </c>
      <c r="H301" s="75">
        <v>2</v>
      </c>
      <c r="I301" s="75">
        <v>3</v>
      </c>
      <c r="J301" s="75">
        <v>1</v>
      </c>
      <c r="K301" s="75">
        <v>3</v>
      </c>
      <c r="L301" s="75">
        <v>8</v>
      </c>
      <c r="M301" s="75">
        <v>0</v>
      </c>
      <c r="N301" s="75">
        <v>0</v>
      </c>
    </row>
    <row r="302" spans="1:14">
      <c r="A302" s="75" t="s">
        <v>840</v>
      </c>
      <c r="B302" s="75" t="s">
        <v>237</v>
      </c>
      <c r="C302" s="76">
        <v>39761</v>
      </c>
      <c r="D302" s="75" t="s">
        <v>229</v>
      </c>
      <c r="E302" s="77" t="s">
        <v>82</v>
      </c>
      <c r="F302" s="75">
        <v>86</v>
      </c>
      <c r="G302" s="75">
        <v>1</v>
      </c>
      <c r="H302" s="75">
        <v>0</v>
      </c>
      <c r="I302" s="75">
        <v>5</v>
      </c>
      <c r="J302" s="75">
        <v>2</v>
      </c>
      <c r="K302" s="75">
        <v>0</v>
      </c>
      <c r="L302" s="75">
        <v>5</v>
      </c>
      <c r="M302" s="75">
        <v>0</v>
      </c>
      <c r="N302" s="75">
        <v>0</v>
      </c>
    </row>
    <row r="303" spans="1:14">
      <c r="A303" s="75" t="s">
        <v>840</v>
      </c>
      <c r="B303" s="75" t="s">
        <v>104</v>
      </c>
      <c r="C303" s="76">
        <v>39757</v>
      </c>
      <c r="D303" s="75" t="s">
        <v>151</v>
      </c>
      <c r="E303" s="77" t="s">
        <v>82</v>
      </c>
      <c r="F303" s="75">
        <v>90</v>
      </c>
      <c r="G303" s="75">
        <v>2</v>
      </c>
      <c r="H303" s="75">
        <v>0</v>
      </c>
      <c r="I303" s="75">
        <v>3</v>
      </c>
      <c r="J303" s="75">
        <v>2</v>
      </c>
      <c r="K303" s="75">
        <v>1</v>
      </c>
      <c r="L303" s="75">
        <v>3</v>
      </c>
      <c r="M303" s="75">
        <v>0</v>
      </c>
      <c r="N303" s="75">
        <v>0</v>
      </c>
    </row>
    <row r="304" spans="1:14">
      <c r="A304" s="75" t="s">
        <v>840</v>
      </c>
      <c r="B304" s="75" t="s">
        <v>230</v>
      </c>
      <c r="C304" s="76">
        <v>39753</v>
      </c>
      <c r="D304" s="75" t="s">
        <v>229</v>
      </c>
      <c r="E304" s="77" t="s">
        <v>19</v>
      </c>
      <c r="F304" s="75">
        <v>90</v>
      </c>
      <c r="G304" s="75">
        <v>1</v>
      </c>
      <c r="H304" s="75">
        <v>1</v>
      </c>
      <c r="I304" s="75">
        <v>8</v>
      </c>
      <c r="J304" s="75">
        <v>1</v>
      </c>
      <c r="K304" s="75">
        <v>1</v>
      </c>
      <c r="L304" s="75">
        <v>0</v>
      </c>
      <c r="M304" s="75">
        <v>0</v>
      </c>
      <c r="N304" s="75">
        <v>0</v>
      </c>
    </row>
    <row r="305" spans="1:14">
      <c r="A305" s="75" t="s">
        <v>840</v>
      </c>
      <c r="B305" s="75" t="s">
        <v>236</v>
      </c>
      <c r="C305" s="76">
        <v>39746</v>
      </c>
      <c r="D305" s="75" t="s">
        <v>229</v>
      </c>
      <c r="E305" s="77" t="s">
        <v>31</v>
      </c>
      <c r="F305" s="75">
        <v>90</v>
      </c>
      <c r="G305" s="75">
        <v>0</v>
      </c>
      <c r="H305" s="75">
        <v>0</v>
      </c>
      <c r="I305" s="75">
        <v>1</v>
      </c>
      <c r="J305" s="75">
        <v>1</v>
      </c>
      <c r="K305" s="75">
        <v>0</v>
      </c>
      <c r="L305" s="75">
        <v>5</v>
      </c>
      <c r="M305" s="75">
        <v>0</v>
      </c>
      <c r="N305" s="75">
        <v>0</v>
      </c>
    </row>
    <row r="306" spans="1:14">
      <c r="A306" s="75" t="s">
        <v>840</v>
      </c>
      <c r="B306" s="75" t="s">
        <v>160</v>
      </c>
      <c r="C306" s="76">
        <v>39742</v>
      </c>
      <c r="D306" s="75" t="s">
        <v>151</v>
      </c>
      <c r="E306" s="77" t="s">
        <v>63</v>
      </c>
      <c r="F306" s="75">
        <v>90</v>
      </c>
      <c r="G306" s="75">
        <v>1</v>
      </c>
      <c r="H306" s="75">
        <v>0</v>
      </c>
      <c r="I306" s="75">
        <v>2</v>
      </c>
      <c r="J306" s="75">
        <v>2</v>
      </c>
      <c r="K306" s="75">
        <v>2</v>
      </c>
      <c r="L306" s="75">
        <v>1</v>
      </c>
      <c r="M306" s="75">
        <v>0</v>
      </c>
      <c r="N306" s="75">
        <v>0</v>
      </c>
    </row>
    <row r="307" spans="1:14">
      <c r="A307" s="75" t="s">
        <v>840</v>
      </c>
      <c r="B307" s="75" t="s">
        <v>241</v>
      </c>
      <c r="C307" s="76">
        <v>39739</v>
      </c>
      <c r="D307" s="75" t="s">
        <v>229</v>
      </c>
      <c r="E307" s="77" t="s">
        <v>85</v>
      </c>
      <c r="F307" s="75">
        <v>70</v>
      </c>
      <c r="G307" s="75">
        <v>0</v>
      </c>
      <c r="H307" s="75">
        <v>0</v>
      </c>
      <c r="I307" s="75">
        <v>2</v>
      </c>
      <c r="J307" s="75">
        <v>1</v>
      </c>
      <c r="K307" s="75">
        <v>1</v>
      </c>
      <c r="L307" s="75">
        <v>2</v>
      </c>
      <c r="M307" s="75">
        <v>0</v>
      </c>
      <c r="N307" s="75">
        <v>0</v>
      </c>
    </row>
    <row r="308" spans="1:14">
      <c r="A308" s="75" t="s">
        <v>840</v>
      </c>
      <c r="B308" s="75" t="s">
        <v>235</v>
      </c>
      <c r="C308" s="76">
        <v>39726</v>
      </c>
      <c r="D308" s="75" t="s">
        <v>229</v>
      </c>
      <c r="E308" s="77" t="s">
        <v>40</v>
      </c>
      <c r="F308" s="75">
        <v>90</v>
      </c>
      <c r="G308" s="75">
        <v>1</v>
      </c>
      <c r="H308" s="75">
        <v>0</v>
      </c>
      <c r="I308" s="75">
        <v>6</v>
      </c>
      <c r="J308" s="75">
        <v>3</v>
      </c>
      <c r="K308" s="75">
        <v>2</v>
      </c>
      <c r="L308" s="75">
        <v>5</v>
      </c>
      <c r="M308" s="75">
        <v>0</v>
      </c>
      <c r="N308" s="75">
        <v>0</v>
      </c>
    </row>
    <row r="309" spans="1:14">
      <c r="A309" s="75" t="s">
        <v>840</v>
      </c>
      <c r="B309" s="75" t="s">
        <v>532</v>
      </c>
      <c r="C309" s="76">
        <v>39721</v>
      </c>
      <c r="D309" s="75" t="s">
        <v>151</v>
      </c>
      <c r="E309" s="77" t="s">
        <v>53</v>
      </c>
      <c r="F309" s="75">
        <v>90</v>
      </c>
      <c r="G309" s="75">
        <v>0</v>
      </c>
      <c r="H309" s="75">
        <v>0</v>
      </c>
      <c r="I309" s="75">
        <v>11</v>
      </c>
      <c r="J309" s="75">
        <v>1</v>
      </c>
      <c r="K309" s="75">
        <v>2</v>
      </c>
      <c r="L309" s="75">
        <v>2</v>
      </c>
      <c r="M309" s="75">
        <v>0</v>
      </c>
      <c r="N309" s="75">
        <v>0</v>
      </c>
    </row>
    <row r="310" spans="1:14">
      <c r="A310" s="75" t="s">
        <v>840</v>
      </c>
      <c r="B310" s="75" t="s">
        <v>278</v>
      </c>
      <c r="C310" s="76">
        <v>39718</v>
      </c>
      <c r="D310" s="75" t="s">
        <v>229</v>
      </c>
      <c r="E310" s="77" t="s">
        <v>33</v>
      </c>
      <c r="F310" s="75">
        <v>73</v>
      </c>
      <c r="G310" s="75">
        <v>0</v>
      </c>
      <c r="H310" s="75">
        <v>0</v>
      </c>
      <c r="I310" s="75">
        <v>5</v>
      </c>
      <c r="J310" s="75">
        <v>1</v>
      </c>
      <c r="K310" s="75">
        <v>1</v>
      </c>
      <c r="L310" s="75">
        <v>3</v>
      </c>
      <c r="M310" s="75">
        <v>0</v>
      </c>
      <c r="N310" s="75">
        <v>0</v>
      </c>
    </row>
    <row r="311" spans="1:14">
      <c r="A311" s="75" t="s">
        <v>840</v>
      </c>
      <c r="B311" s="75" t="s">
        <v>279</v>
      </c>
      <c r="C311" s="76">
        <v>39715</v>
      </c>
      <c r="D311" s="75" t="s">
        <v>229</v>
      </c>
      <c r="E311" s="77" t="s">
        <v>22</v>
      </c>
      <c r="F311" s="75">
        <v>90</v>
      </c>
      <c r="G311" s="75">
        <v>0</v>
      </c>
      <c r="H311" s="75">
        <v>0</v>
      </c>
      <c r="I311" s="75">
        <v>8</v>
      </c>
      <c r="J311" s="75">
        <v>1</v>
      </c>
      <c r="K311" s="75">
        <v>4</v>
      </c>
      <c r="L311" s="75">
        <v>4</v>
      </c>
      <c r="M311" s="75">
        <v>0</v>
      </c>
      <c r="N311" s="75">
        <v>0</v>
      </c>
    </row>
    <row r="312" spans="1:14">
      <c r="A312" s="75" t="s">
        <v>840</v>
      </c>
      <c r="B312" s="75" t="s">
        <v>530</v>
      </c>
      <c r="C312" s="76">
        <v>39708</v>
      </c>
      <c r="D312" s="75" t="s">
        <v>151</v>
      </c>
      <c r="E312" s="77" t="s">
        <v>31</v>
      </c>
      <c r="F312" s="75">
        <v>90</v>
      </c>
      <c r="G312" s="75">
        <v>1</v>
      </c>
      <c r="H312" s="75">
        <v>0</v>
      </c>
      <c r="I312" s="75">
        <v>1</v>
      </c>
      <c r="J312" s="75">
        <v>1</v>
      </c>
      <c r="K312" s="75">
        <v>6</v>
      </c>
      <c r="L312" s="75">
        <v>7</v>
      </c>
      <c r="M312" s="75">
        <v>0</v>
      </c>
      <c r="N312" s="75">
        <v>0</v>
      </c>
    </row>
    <row r="313" spans="1:14">
      <c r="A313" s="75" t="s">
        <v>840</v>
      </c>
      <c r="B313" s="75" t="s">
        <v>180</v>
      </c>
      <c r="C313" s="76">
        <v>39705</v>
      </c>
      <c r="D313" s="75" t="s">
        <v>229</v>
      </c>
      <c r="E313" s="77" t="s">
        <v>31</v>
      </c>
      <c r="F313" s="75">
        <f>90- 86</f>
        <v>4</v>
      </c>
      <c r="G313" s="75">
        <v>0</v>
      </c>
      <c r="H313" s="75">
        <v>0</v>
      </c>
      <c r="I313" s="75">
        <v>0</v>
      </c>
      <c r="J313" s="75">
        <v>0</v>
      </c>
      <c r="K313" s="75">
        <v>1</v>
      </c>
      <c r="L313" s="75">
        <v>0</v>
      </c>
      <c r="M313" s="75">
        <v>0</v>
      </c>
      <c r="N313" s="75">
        <v>0</v>
      </c>
    </row>
    <row r="314" spans="1:14">
      <c r="A314" s="75" t="s">
        <v>838</v>
      </c>
      <c r="B314" s="75" t="s">
        <v>701</v>
      </c>
      <c r="C314" s="76">
        <v>39701</v>
      </c>
      <c r="D314" s="75" t="s">
        <v>216</v>
      </c>
      <c r="E314" s="77" t="s">
        <v>19</v>
      </c>
      <c r="F314" s="75">
        <f>90- 55</f>
        <v>35</v>
      </c>
      <c r="G314" s="75">
        <v>0</v>
      </c>
      <c r="H314" s="75">
        <v>0</v>
      </c>
      <c r="I314" s="75">
        <v>1</v>
      </c>
      <c r="J314" s="75">
        <v>0</v>
      </c>
      <c r="K314" s="75">
        <v>0</v>
      </c>
      <c r="L314" s="75">
        <v>2</v>
      </c>
      <c r="M314" s="75">
        <v>0</v>
      </c>
      <c r="N314" s="75">
        <v>0</v>
      </c>
    </row>
    <row r="315" spans="1:14">
      <c r="A315" s="75" t="s">
        <v>838</v>
      </c>
      <c r="B315" s="75" t="s">
        <v>735</v>
      </c>
      <c r="C315" s="76">
        <v>39697</v>
      </c>
      <c r="D315" s="75" t="s">
        <v>216</v>
      </c>
      <c r="E315" s="77" t="s">
        <v>38</v>
      </c>
      <c r="F315" s="75">
        <v>0</v>
      </c>
      <c r="G315" s="75"/>
      <c r="H315" s="75"/>
      <c r="I315" s="75"/>
      <c r="J315" s="75"/>
      <c r="K315" s="75"/>
      <c r="L315" s="75"/>
      <c r="M315" s="75"/>
      <c r="N315" s="75"/>
    </row>
    <row r="316" spans="1:14">
      <c r="A316" s="75" t="s">
        <v>840</v>
      </c>
      <c r="B316" s="75" t="s">
        <v>228</v>
      </c>
      <c r="C316" s="76">
        <v>39691</v>
      </c>
      <c r="D316" s="75" t="s">
        <v>229</v>
      </c>
      <c r="E316" s="77" t="s">
        <v>22</v>
      </c>
      <c r="F316" s="75">
        <v>90</v>
      </c>
      <c r="G316" s="75">
        <v>0</v>
      </c>
      <c r="H316" s="75">
        <v>0</v>
      </c>
      <c r="I316" s="75">
        <v>5</v>
      </c>
      <c r="J316" s="75">
        <v>3</v>
      </c>
      <c r="K316" s="75">
        <v>3</v>
      </c>
      <c r="L316" s="75">
        <v>2</v>
      </c>
      <c r="M316" s="75">
        <v>0</v>
      </c>
      <c r="N316" s="75">
        <v>0</v>
      </c>
    </row>
    <row r="317" spans="1:14">
      <c r="A317" s="75" t="s">
        <v>838</v>
      </c>
      <c r="B317" s="75" t="s">
        <v>800</v>
      </c>
      <c r="C317" s="76">
        <v>39680</v>
      </c>
      <c r="D317" s="75" t="s">
        <v>78</v>
      </c>
      <c r="E317" s="77" t="s">
        <v>53</v>
      </c>
      <c r="F317" s="75">
        <v>72</v>
      </c>
      <c r="G317" s="75">
        <v>0</v>
      </c>
      <c r="H317" s="75">
        <v>0</v>
      </c>
      <c r="I317" s="75">
        <v>0</v>
      </c>
      <c r="J317" s="75">
        <v>0</v>
      </c>
      <c r="K317" s="75">
        <v>0</v>
      </c>
      <c r="L317" s="75">
        <v>0</v>
      </c>
      <c r="M317" s="75">
        <v>0</v>
      </c>
      <c r="N317" s="75">
        <v>0</v>
      </c>
    </row>
    <row r="318" spans="1:14">
      <c r="A318" s="75" t="s">
        <v>840</v>
      </c>
      <c r="B318" s="75" t="s">
        <v>879</v>
      </c>
      <c r="C318" s="76">
        <v>39673</v>
      </c>
      <c r="D318" s="75" t="s">
        <v>151</v>
      </c>
      <c r="E318" s="77" t="s">
        <v>51</v>
      </c>
      <c r="F318" s="75">
        <v>73</v>
      </c>
      <c r="G318" s="75">
        <v>1</v>
      </c>
      <c r="H318" s="75">
        <v>0</v>
      </c>
      <c r="I318" s="75">
        <v>0</v>
      </c>
      <c r="J318" s="75">
        <v>0</v>
      </c>
      <c r="K318" s="75">
        <v>0</v>
      </c>
      <c r="L318" s="75">
        <v>0</v>
      </c>
      <c r="M318" s="75">
        <v>0</v>
      </c>
      <c r="N318" s="75">
        <v>0</v>
      </c>
    </row>
    <row r="319" spans="1:14">
      <c r="A319" s="75" t="s">
        <v>838</v>
      </c>
      <c r="B319" s="75" t="s">
        <v>655</v>
      </c>
      <c r="C319" s="76">
        <v>39621</v>
      </c>
      <c r="D319" s="75" t="s">
        <v>487</v>
      </c>
      <c r="E319" s="77" t="s">
        <v>880</v>
      </c>
      <c r="F319" s="75">
        <f>90- 107</f>
        <v>-17</v>
      </c>
      <c r="G319" s="75">
        <v>0</v>
      </c>
      <c r="H319" s="75">
        <v>0</v>
      </c>
      <c r="I319" s="75">
        <v>0</v>
      </c>
      <c r="J319" s="75">
        <v>0</v>
      </c>
      <c r="K319" s="75">
        <v>0</v>
      </c>
      <c r="L319" s="75">
        <v>0</v>
      </c>
      <c r="M319" s="75">
        <v>0</v>
      </c>
      <c r="N319" s="75">
        <v>0</v>
      </c>
    </row>
    <row r="320" spans="1:14">
      <c r="A320" s="75" t="s">
        <v>838</v>
      </c>
      <c r="B320" s="75" t="s">
        <v>166</v>
      </c>
      <c r="C320" s="76">
        <v>39616</v>
      </c>
      <c r="D320" s="75" t="s">
        <v>487</v>
      </c>
      <c r="E320" s="77" t="s">
        <v>82</v>
      </c>
      <c r="F320" s="75">
        <v>0</v>
      </c>
      <c r="G320" s="75"/>
      <c r="H320" s="75"/>
      <c r="I320" s="75"/>
      <c r="J320" s="75"/>
      <c r="K320" s="75"/>
      <c r="L320" s="75"/>
      <c r="M320" s="75"/>
      <c r="N320" s="75"/>
    </row>
    <row r="321" spans="1:14">
      <c r="A321" s="75" t="s">
        <v>838</v>
      </c>
      <c r="B321" s="75" t="s">
        <v>767</v>
      </c>
      <c r="C321" s="76">
        <v>39612</v>
      </c>
      <c r="D321" s="75" t="s">
        <v>487</v>
      </c>
      <c r="E321" s="77" t="s">
        <v>22</v>
      </c>
      <c r="F321" s="75">
        <v>76</v>
      </c>
      <c r="G321" s="75">
        <v>0</v>
      </c>
      <c r="H321" s="75">
        <v>0</v>
      </c>
      <c r="I321" s="75">
        <v>1</v>
      </c>
      <c r="J321" s="75">
        <v>0</v>
      </c>
      <c r="K321" s="75">
        <v>1</v>
      </c>
      <c r="L321" s="75">
        <v>2</v>
      </c>
      <c r="M321" s="75">
        <v>0</v>
      </c>
      <c r="N321" s="75">
        <v>0</v>
      </c>
    </row>
    <row r="322" spans="1:14">
      <c r="A322" s="75" t="s">
        <v>838</v>
      </c>
      <c r="B322" s="75" t="s">
        <v>471</v>
      </c>
      <c r="C322" s="76">
        <v>39608</v>
      </c>
      <c r="D322" s="75" t="s">
        <v>487</v>
      </c>
      <c r="E322" s="77" t="s">
        <v>29</v>
      </c>
      <c r="F322" s="75">
        <f>90- 63</f>
        <v>27</v>
      </c>
      <c r="G322" s="75">
        <v>0</v>
      </c>
      <c r="H322" s="75">
        <v>0</v>
      </c>
      <c r="I322" s="75">
        <v>2</v>
      </c>
      <c r="J322" s="75">
        <v>1</v>
      </c>
      <c r="K322" s="75">
        <v>0</v>
      </c>
      <c r="L322" s="75">
        <v>1</v>
      </c>
      <c r="M322" s="75">
        <v>0</v>
      </c>
      <c r="N322" s="75">
        <v>0</v>
      </c>
    </row>
    <row r="323" spans="1:14">
      <c r="A323" s="75" t="s">
        <v>838</v>
      </c>
      <c r="B323" s="75" t="s">
        <v>91</v>
      </c>
      <c r="C323" s="76">
        <v>39598</v>
      </c>
      <c r="D323" s="75" t="s">
        <v>78</v>
      </c>
      <c r="E323" s="77" t="s">
        <v>26</v>
      </c>
      <c r="F323" s="75">
        <f>90- 45</f>
        <v>45</v>
      </c>
      <c r="G323" s="75">
        <v>0</v>
      </c>
      <c r="H323" s="75">
        <v>0</v>
      </c>
      <c r="I323" s="75">
        <v>0</v>
      </c>
      <c r="J323" s="75">
        <v>0</v>
      </c>
      <c r="K323" s="75">
        <v>0</v>
      </c>
      <c r="L323" s="75">
        <v>0</v>
      </c>
      <c r="M323" s="75">
        <v>0</v>
      </c>
      <c r="N323" s="75">
        <v>0</v>
      </c>
    </row>
    <row r="324" spans="1:14">
      <c r="A324" s="75" t="s">
        <v>838</v>
      </c>
      <c r="B324" s="75" t="s">
        <v>210</v>
      </c>
      <c r="C324" s="76">
        <v>39333</v>
      </c>
      <c r="D324" s="75" t="s">
        <v>494</v>
      </c>
      <c r="E324" s="77" t="s">
        <v>33</v>
      </c>
      <c r="F324" s="75">
        <v>82</v>
      </c>
      <c r="G324" s="75">
        <v>0</v>
      </c>
      <c r="H324" s="75">
        <v>0</v>
      </c>
      <c r="I324" s="75">
        <v>1</v>
      </c>
      <c r="J324" s="75">
        <v>1</v>
      </c>
      <c r="K324" s="75">
        <v>1</v>
      </c>
      <c r="L324" s="75">
        <v>2</v>
      </c>
      <c r="M324" s="75">
        <v>0</v>
      </c>
      <c r="N324" s="75">
        <v>0</v>
      </c>
    </row>
    <row r="325" spans="1:14">
      <c r="A325" s="75" t="s">
        <v>838</v>
      </c>
      <c r="B325" s="75" t="s">
        <v>524</v>
      </c>
      <c r="C325" s="76">
        <v>39239</v>
      </c>
      <c r="D325" s="75" t="s">
        <v>494</v>
      </c>
      <c r="E325" s="77" t="s">
        <v>82</v>
      </c>
      <c r="F325" s="75">
        <f>90- 73</f>
        <v>17</v>
      </c>
      <c r="G325" s="75">
        <v>0</v>
      </c>
      <c r="H325" s="75">
        <v>0</v>
      </c>
      <c r="I325" s="75">
        <v>0</v>
      </c>
      <c r="J325" s="75">
        <v>0</v>
      </c>
      <c r="K325" s="75">
        <v>0</v>
      </c>
      <c r="L325" s="75">
        <v>1</v>
      </c>
      <c r="M325" s="75">
        <v>0</v>
      </c>
      <c r="N325" s="75">
        <v>0</v>
      </c>
    </row>
    <row r="326" spans="1:14">
      <c r="A326" s="75" t="s">
        <v>838</v>
      </c>
      <c r="B326" s="75" t="s">
        <v>790</v>
      </c>
      <c r="C326" s="76">
        <v>39235</v>
      </c>
      <c r="D326" s="75" t="s">
        <v>494</v>
      </c>
      <c r="E326" s="77" t="s">
        <v>38</v>
      </c>
      <c r="F326" s="75">
        <v>90</v>
      </c>
      <c r="G326" s="75">
        <v>0</v>
      </c>
      <c r="H326" s="75">
        <v>0</v>
      </c>
      <c r="I326" s="75">
        <v>3</v>
      </c>
      <c r="J326" s="75">
        <v>0</v>
      </c>
      <c r="K326" s="75">
        <v>0</v>
      </c>
      <c r="L326" s="75">
        <v>3</v>
      </c>
      <c r="M326" s="75">
        <v>0</v>
      </c>
      <c r="N326" s="75">
        <v>0</v>
      </c>
    </row>
    <row r="327" spans="1:14">
      <c r="A327" s="75" t="s">
        <v>838</v>
      </c>
      <c r="B327" s="75" t="s">
        <v>766</v>
      </c>
      <c r="C327" s="76">
        <v>39169</v>
      </c>
      <c r="D327" s="75" t="s">
        <v>494</v>
      </c>
      <c r="E327" s="77" t="s">
        <v>19</v>
      </c>
      <c r="F327" s="75">
        <f>90- 65</f>
        <v>25</v>
      </c>
      <c r="G327" s="75">
        <v>0</v>
      </c>
      <c r="H327" s="75">
        <v>0</v>
      </c>
      <c r="I327" s="75">
        <v>0</v>
      </c>
      <c r="J327" s="75">
        <v>0</v>
      </c>
      <c r="K327" s="75">
        <v>1</v>
      </c>
      <c r="L327" s="75">
        <v>0</v>
      </c>
      <c r="M327" s="75">
        <v>0</v>
      </c>
      <c r="N327" s="75">
        <v>0</v>
      </c>
    </row>
    <row r="328" spans="1:14">
      <c r="A328" s="75" t="s">
        <v>838</v>
      </c>
      <c r="B328" s="75" t="s">
        <v>497</v>
      </c>
      <c r="C328" s="76">
        <v>38997</v>
      </c>
      <c r="D328" s="75" t="s">
        <v>494</v>
      </c>
      <c r="E328" s="77" t="s">
        <v>19</v>
      </c>
      <c r="F328" s="75">
        <v>61</v>
      </c>
      <c r="G328" s="75">
        <v>0</v>
      </c>
      <c r="H328" s="75">
        <v>0</v>
      </c>
      <c r="I328" s="75">
        <v>0</v>
      </c>
      <c r="J328" s="75">
        <v>0</v>
      </c>
      <c r="K328" s="75">
        <v>0</v>
      </c>
      <c r="L328" s="75">
        <v>0</v>
      </c>
      <c r="M328" s="75">
        <v>0</v>
      </c>
      <c r="N328" s="75">
        <v>0</v>
      </c>
    </row>
    <row r="329" spans="1:14">
      <c r="A329" s="75" t="s">
        <v>840</v>
      </c>
      <c r="B329" s="75" t="s">
        <v>163</v>
      </c>
      <c r="C329" s="76">
        <v>40313</v>
      </c>
      <c r="D329" s="75" t="s">
        <v>229</v>
      </c>
      <c r="E329" s="77" t="s">
        <v>29</v>
      </c>
      <c r="F329" s="75">
        <v>90</v>
      </c>
      <c r="G329" s="75">
        <v>0</v>
      </c>
      <c r="H329" s="75">
        <v>0</v>
      </c>
      <c r="I329" s="75">
        <v>5</v>
      </c>
      <c r="J329" s="75">
        <v>3</v>
      </c>
      <c r="K329" s="75">
        <v>1</v>
      </c>
      <c r="L329" s="75">
        <v>1</v>
      </c>
      <c r="M329" s="75">
        <v>0</v>
      </c>
      <c r="N329" s="75">
        <v>0</v>
      </c>
    </row>
    <row r="330" spans="1:14">
      <c r="A330" s="75" t="s">
        <v>840</v>
      </c>
      <c r="B330" s="75" t="s">
        <v>290</v>
      </c>
      <c r="C330" s="76">
        <v>40307</v>
      </c>
      <c r="D330" s="75" t="s">
        <v>229</v>
      </c>
      <c r="E330" s="77" t="s">
        <v>231</v>
      </c>
      <c r="F330" s="75">
        <v>90</v>
      </c>
      <c r="G330" s="75">
        <v>1</v>
      </c>
      <c r="H330" s="75">
        <v>0</v>
      </c>
      <c r="I330" s="75">
        <v>6</v>
      </c>
      <c r="J330" s="75">
        <v>1</v>
      </c>
      <c r="K330" s="75">
        <v>1</v>
      </c>
      <c r="L330" s="75">
        <v>2</v>
      </c>
      <c r="M330" s="75">
        <v>0</v>
      </c>
      <c r="N330" s="75">
        <v>0</v>
      </c>
    </row>
    <row r="331" spans="1:14">
      <c r="A331" s="75" t="s">
        <v>840</v>
      </c>
      <c r="B331" s="75" t="s">
        <v>234</v>
      </c>
      <c r="C331" s="76">
        <v>40300</v>
      </c>
      <c r="D331" s="75" t="s">
        <v>229</v>
      </c>
      <c r="E331" s="77" t="s">
        <v>22</v>
      </c>
      <c r="F331" s="75">
        <v>45</v>
      </c>
      <c r="G331" s="75">
        <v>0</v>
      </c>
      <c r="H331" s="75">
        <v>0</v>
      </c>
      <c r="I331" s="75">
        <v>4</v>
      </c>
      <c r="J331" s="75">
        <v>2</v>
      </c>
      <c r="K331" s="75">
        <v>1</v>
      </c>
      <c r="L331" s="75">
        <v>1</v>
      </c>
      <c r="M331" s="75">
        <v>0</v>
      </c>
      <c r="N331" s="75">
        <v>0</v>
      </c>
    </row>
    <row r="332" spans="1:14">
      <c r="A332" s="75" t="s">
        <v>840</v>
      </c>
      <c r="B332" s="75" t="s">
        <v>291</v>
      </c>
      <c r="C332" s="76">
        <v>40293</v>
      </c>
      <c r="D332" s="75" t="s">
        <v>229</v>
      </c>
      <c r="E332" s="77" t="s">
        <v>59</v>
      </c>
      <c r="F332" s="75">
        <v>90</v>
      </c>
      <c r="G332" s="75">
        <v>1</v>
      </c>
      <c r="H332" s="75">
        <v>0</v>
      </c>
      <c r="I332" s="75">
        <v>4</v>
      </c>
      <c r="J332" s="75">
        <v>1</v>
      </c>
      <c r="K332" s="75">
        <v>0</v>
      </c>
      <c r="L332" s="75">
        <v>4</v>
      </c>
      <c r="M332" s="75">
        <v>0</v>
      </c>
      <c r="N332" s="75">
        <v>0</v>
      </c>
    </row>
    <row r="333" spans="1:14">
      <c r="A333" s="75" t="s">
        <v>840</v>
      </c>
      <c r="B333" s="75" t="s">
        <v>243</v>
      </c>
      <c r="C333" s="76">
        <v>40284</v>
      </c>
      <c r="D333" s="75" t="s">
        <v>229</v>
      </c>
      <c r="E333" s="77" t="s">
        <v>158</v>
      </c>
      <c r="F333" s="75">
        <v>41</v>
      </c>
      <c r="G333" s="75">
        <v>0</v>
      </c>
      <c r="H333" s="75">
        <v>0</v>
      </c>
      <c r="I333" s="75">
        <v>1</v>
      </c>
      <c r="J333" s="75">
        <v>1</v>
      </c>
      <c r="K333" s="75">
        <v>0</v>
      </c>
      <c r="L333" s="75">
        <v>5</v>
      </c>
      <c r="M333" s="75">
        <v>0</v>
      </c>
      <c r="N333" s="75">
        <v>0</v>
      </c>
    </row>
    <row r="334" spans="1:14">
      <c r="A334" s="75" t="s">
        <v>840</v>
      </c>
      <c r="B334" s="75" t="s">
        <v>288</v>
      </c>
      <c r="C334" s="76">
        <v>40279</v>
      </c>
      <c r="D334" s="75" t="s">
        <v>229</v>
      </c>
      <c r="E334" s="77" t="s">
        <v>31</v>
      </c>
      <c r="F334" s="75">
        <v>0</v>
      </c>
      <c r="G334" s="75"/>
      <c r="H334" s="75"/>
      <c r="I334" s="75"/>
      <c r="J334" s="75"/>
      <c r="K334" s="75"/>
      <c r="L334" s="75"/>
      <c r="M334" s="75"/>
      <c r="N334" s="75"/>
    </row>
    <row r="335" spans="1:14">
      <c r="A335" s="75" t="s">
        <v>840</v>
      </c>
      <c r="B335" s="75" t="s">
        <v>232</v>
      </c>
      <c r="C335" s="76">
        <v>40271</v>
      </c>
      <c r="D335" s="75" t="s">
        <v>229</v>
      </c>
      <c r="E335" s="77" t="s">
        <v>29</v>
      </c>
      <c r="F335" s="75">
        <v>60</v>
      </c>
      <c r="G335" s="75">
        <v>0</v>
      </c>
      <c r="H335" s="75">
        <v>0</v>
      </c>
      <c r="I335" s="75">
        <v>3</v>
      </c>
      <c r="J335" s="75">
        <v>2</v>
      </c>
      <c r="K335" s="75">
        <v>2</v>
      </c>
      <c r="L335" s="75">
        <v>3</v>
      </c>
      <c r="M335" s="75">
        <v>1</v>
      </c>
      <c r="N335" s="75">
        <v>0</v>
      </c>
    </row>
    <row r="336" spans="1:14">
      <c r="A336" s="75" t="s">
        <v>840</v>
      </c>
      <c r="B336" s="75" t="s">
        <v>282</v>
      </c>
      <c r="C336" s="76">
        <v>40265</v>
      </c>
      <c r="D336" s="75" t="s">
        <v>229</v>
      </c>
      <c r="E336" s="77" t="s">
        <v>63</v>
      </c>
      <c r="F336" s="75">
        <v>90</v>
      </c>
      <c r="G336" s="75">
        <v>1</v>
      </c>
      <c r="H336" s="75">
        <v>1</v>
      </c>
      <c r="I336" s="75">
        <v>3</v>
      </c>
      <c r="J336" s="75">
        <v>1</v>
      </c>
      <c r="K336" s="75">
        <v>3</v>
      </c>
      <c r="L336" s="75">
        <v>1</v>
      </c>
      <c r="M336" s="75">
        <v>0</v>
      </c>
      <c r="N336" s="75">
        <v>0</v>
      </c>
    </row>
    <row r="337" spans="1:14">
      <c r="A337" s="75" t="s">
        <v>840</v>
      </c>
      <c r="B337" s="75" t="s">
        <v>241</v>
      </c>
      <c r="C337" s="76">
        <v>40262</v>
      </c>
      <c r="D337" s="75" t="s">
        <v>229</v>
      </c>
      <c r="E337" s="77" t="s">
        <v>74</v>
      </c>
      <c r="F337" s="75">
        <v>65</v>
      </c>
      <c r="G337" s="75">
        <v>0</v>
      </c>
      <c r="H337" s="75">
        <v>1</v>
      </c>
      <c r="I337" s="75">
        <v>1</v>
      </c>
      <c r="J337" s="75">
        <v>1</v>
      </c>
      <c r="K337" s="75">
        <v>2</v>
      </c>
      <c r="L337" s="75">
        <v>5</v>
      </c>
      <c r="M337" s="75">
        <v>1</v>
      </c>
      <c r="N337" s="75">
        <v>0</v>
      </c>
    </row>
    <row r="338" spans="1:14">
      <c r="A338" s="75" t="s">
        <v>840</v>
      </c>
      <c r="B338" s="75" t="s">
        <v>278</v>
      </c>
      <c r="C338" s="76">
        <v>40258</v>
      </c>
      <c r="D338" s="75" t="s">
        <v>229</v>
      </c>
      <c r="E338" s="77" t="s">
        <v>17</v>
      </c>
      <c r="F338" s="75">
        <v>90</v>
      </c>
      <c r="G338" s="75">
        <v>0</v>
      </c>
      <c r="H338" s="75">
        <v>0</v>
      </c>
      <c r="I338" s="75">
        <v>5</v>
      </c>
      <c r="J338" s="75">
        <v>1</v>
      </c>
      <c r="K338" s="75">
        <v>5</v>
      </c>
      <c r="L338" s="75">
        <v>3</v>
      </c>
      <c r="M338" s="75">
        <v>0</v>
      </c>
      <c r="N338" s="75">
        <v>0</v>
      </c>
    </row>
    <row r="339" spans="1:14">
      <c r="A339" s="75" t="s">
        <v>840</v>
      </c>
      <c r="B339" s="75" t="s">
        <v>614</v>
      </c>
      <c r="C339" s="76">
        <v>40255</v>
      </c>
      <c r="D339" s="75" t="s">
        <v>577</v>
      </c>
      <c r="E339" s="77" t="s">
        <v>430</v>
      </c>
      <c r="F339" s="75">
        <f>90- 84</f>
        <v>6</v>
      </c>
      <c r="G339" s="75">
        <v>0</v>
      </c>
      <c r="H339" s="75">
        <v>0</v>
      </c>
      <c r="I339" s="75">
        <v>0</v>
      </c>
      <c r="J339" s="75">
        <v>0</v>
      </c>
      <c r="K339" s="75">
        <v>0</v>
      </c>
      <c r="L339" s="75">
        <v>0</v>
      </c>
      <c r="M339" s="75">
        <v>0</v>
      </c>
      <c r="N339" s="75">
        <v>0</v>
      </c>
    </row>
    <row r="340" spans="1:14">
      <c r="A340" s="75" t="s">
        <v>840</v>
      </c>
      <c r="B340" s="75" t="s">
        <v>286</v>
      </c>
      <c r="C340" s="76">
        <v>40251</v>
      </c>
      <c r="D340" s="75" t="s">
        <v>229</v>
      </c>
      <c r="E340" s="77" t="s">
        <v>131</v>
      </c>
      <c r="F340" s="75">
        <v>75</v>
      </c>
      <c r="G340" s="75">
        <v>2</v>
      </c>
      <c r="H340" s="75">
        <v>0</v>
      </c>
      <c r="I340" s="75">
        <v>3</v>
      </c>
      <c r="J340" s="75">
        <v>3</v>
      </c>
      <c r="K340" s="75">
        <v>1</v>
      </c>
      <c r="L340" s="75">
        <v>3</v>
      </c>
      <c r="M340" s="75">
        <v>0</v>
      </c>
      <c r="N340" s="75">
        <v>0</v>
      </c>
    </row>
    <row r="341" spans="1:14">
      <c r="A341" s="75" t="s">
        <v>840</v>
      </c>
      <c r="B341" s="75" t="s">
        <v>613</v>
      </c>
      <c r="C341" s="76">
        <v>40248</v>
      </c>
      <c r="D341" s="75" t="s">
        <v>577</v>
      </c>
      <c r="E341" s="77" t="s">
        <v>26</v>
      </c>
      <c r="F341" s="75">
        <v>0</v>
      </c>
      <c r="G341" s="75"/>
      <c r="H341" s="75"/>
      <c r="I341" s="75"/>
      <c r="J341" s="75"/>
      <c r="K341" s="75"/>
      <c r="L341" s="75"/>
      <c r="M341" s="75"/>
      <c r="N341" s="75"/>
    </row>
    <row r="342" spans="1:14">
      <c r="A342" s="75" t="s">
        <v>840</v>
      </c>
      <c r="B342" s="75" t="s">
        <v>228</v>
      </c>
      <c r="C342" s="76">
        <v>40243</v>
      </c>
      <c r="D342" s="75" t="s">
        <v>229</v>
      </c>
      <c r="E342" s="77" t="s">
        <v>38</v>
      </c>
      <c r="F342" s="75">
        <v>0</v>
      </c>
      <c r="G342" s="75"/>
      <c r="H342" s="75"/>
      <c r="I342" s="75"/>
      <c r="J342" s="75"/>
      <c r="K342" s="75"/>
      <c r="L342" s="75"/>
      <c r="M342" s="75"/>
      <c r="N342" s="75"/>
    </row>
    <row r="343" spans="1:14">
      <c r="A343" s="75" t="s">
        <v>840</v>
      </c>
      <c r="B343" s="75" t="s">
        <v>235</v>
      </c>
      <c r="C343" s="76">
        <v>40237</v>
      </c>
      <c r="D343" s="75" t="s">
        <v>229</v>
      </c>
      <c r="E343" s="77" t="s">
        <v>135</v>
      </c>
      <c r="F343" s="75">
        <v>79</v>
      </c>
      <c r="G343" s="75">
        <v>0</v>
      </c>
      <c r="H343" s="75">
        <v>0</v>
      </c>
      <c r="I343" s="75">
        <v>3</v>
      </c>
      <c r="J343" s="75">
        <v>0</v>
      </c>
      <c r="K343" s="75">
        <v>0</v>
      </c>
      <c r="L343" s="75">
        <v>4</v>
      </c>
      <c r="M343" s="75">
        <v>0</v>
      </c>
      <c r="N343" s="75">
        <v>0</v>
      </c>
    </row>
    <row r="344" spans="1:14">
      <c r="A344" s="75" t="s">
        <v>840</v>
      </c>
      <c r="B344" s="75" t="s">
        <v>298</v>
      </c>
      <c r="C344" s="76">
        <v>40234</v>
      </c>
      <c r="D344" s="75" t="s">
        <v>577</v>
      </c>
      <c r="E344" s="77" t="s">
        <v>171</v>
      </c>
      <c r="F344" s="75">
        <v>85</v>
      </c>
      <c r="G344" s="75">
        <v>0</v>
      </c>
      <c r="H344" s="75">
        <v>0</v>
      </c>
      <c r="I344" s="75">
        <v>2</v>
      </c>
      <c r="J344" s="75">
        <v>1</v>
      </c>
      <c r="K344" s="75">
        <v>2</v>
      </c>
      <c r="L344" s="75">
        <v>3</v>
      </c>
      <c r="M344" s="75">
        <v>0</v>
      </c>
      <c r="N344" s="75">
        <v>0</v>
      </c>
    </row>
    <row r="345" spans="1:14">
      <c r="A345" s="75" t="s">
        <v>840</v>
      </c>
      <c r="B345" s="75" t="s">
        <v>247</v>
      </c>
      <c r="C345" s="76">
        <v>40230</v>
      </c>
      <c r="D345" s="75" t="s">
        <v>229</v>
      </c>
      <c r="E345" s="77" t="s">
        <v>38</v>
      </c>
      <c r="F345" s="75">
        <v>86</v>
      </c>
      <c r="G345" s="75">
        <v>0</v>
      </c>
      <c r="H345" s="75">
        <v>1</v>
      </c>
      <c r="I345" s="75">
        <v>1</v>
      </c>
      <c r="J345" s="75">
        <v>0</v>
      </c>
      <c r="K345" s="75">
        <v>2</v>
      </c>
      <c r="L345" s="75">
        <v>5</v>
      </c>
      <c r="M345" s="75">
        <v>0</v>
      </c>
      <c r="N345" s="75">
        <v>0</v>
      </c>
    </row>
    <row r="346" spans="1:14">
      <c r="A346" s="75" t="s">
        <v>840</v>
      </c>
      <c r="B346" s="75" t="s">
        <v>300</v>
      </c>
      <c r="C346" s="76">
        <v>40227</v>
      </c>
      <c r="D346" s="75" t="s">
        <v>577</v>
      </c>
      <c r="E346" s="77" t="s">
        <v>38</v>
      </c>
      <c r="F346" s="75">
        <v>90</v>
      </c>
      <c r="G346" s="75">
        <v>0</v>
      </c>
      <c r="H346" s="75">
        <v>2</v>
      </c>
      <c r="I346" s="75">
        <v>1</v>
      </c>
      <c r="J346" s="75">
        <v>0</v>
      </c>
      <c r="K346" s="75">
        <v>0</v>
      </c>
      <c r="L346" s="75">
        <v>1</v>
      </c>
      <c r="M346" s="75">
        <v>0</v>
      </c>
      <c r="N346" s="75">
        <v>0</v>
      </c>
    </row>
    <row r="347" spans="1:14">
      <c r="A347" s="75" t="s">
        <v>840</v>
      </c>
      <c r="B347" s="75" t="s">
        <v>246</v>
      </c>
      <c r="C347" s="76">
        <v>40223</v>
      </c>
      <c r="D347" s="75" t="s">
        <v>229</v>
      </c>
      <c r="E347" s="77" t="s">
        <v>115</v>
      </c>
      <c r="F347" s="75">
        <v>90</v>
      </c>
      <c r="G347" s="75">
        <v>2</v>
      </c>
      <c r="H347" s="75">
        <v>0</v>
      </c>
      <c r="I347" s="75">
        <v>5</v>
      </c>
      <c r="J347" s="75">
        <v>3</v>
      </c>
      <c r="K347" s="75">
        <v>1</v>
      </c>
      <c r="L347" s="75">
        <v>7</v>
      </c>
      <c r="M347" s="75">
        <v>0</v>
      </c>
      <c r="N347" s="75">
        <v>0</v>
      </c>
    </row>
    <row r="348" spans="1:14">
      <c r="A348" s="75" t="s">
        <v>840</v>
      </c>
      <c r="B348" s="75" t="s">
        <v>292</v>
      </c>
      <c r="C348" s="76">
        <v>40215</v>
      </c>
      <c r="D348" s="75" t="s">
        <v>229</v>
      </c>
      <c r="E348" s="77" t="s">
        <v>22</v>
      </c>
      <c r="F348" s="75">
        <v>83</v>
      </c>
      <c r="G348" s="75">
        <v>0</v>
      </c>
      <c r="H348" s="75">
        <v>0</v>
      </c>
      <c r="I348" s="75">
        <v>2</v>
      </c>
      <c r="J348" s="75">
        <v>1</v>
      </c>
      <c r="K348" s="75">
        <v>1</v>
      </c>
      <c r="L348" s="75">
        <v>3</v>
      </c>
      <c r="M348" s="75">
        <v>0</v>
      </c>
      <c r="N348" s="75">
        <v>0</v>
      </c>
    </row>
    <row r="349" spans="1:14">
      <c r="A349" s="75" t="s">
        <v>840</v>
      </c>
      <c r="B349" s="75" t="s">
        <v>266</v>
      </c>
      <c r="C349" s="76">
        <v>40209</v>
      </c>
      <c r="D349" s="75" t="s">
        <v>229</v>
      </c>
      <c r="E349" s="77" t="s">
        <v>22</v>
      </c>
      <c r="F349" s="75">
        <v>88</v>
      </c>
      <c r="G349" s="75">
        <v>1</v>
      </c>
      <c r="H349" s="75">
        <v>0</v>
      </c>
      <c r="I349" s="75">
        <v>4</v>
      </c>
      <c r="J349" s="75">
        <v>2</v>
      </c>
      <c r="K349" s="75">
        <v>0</v>
      </c>
      <c r="L349" s="75">
        <v>1</v>
      </c>
      <c r="M349" s="75">
        <v>0</v>
      </c>
      <c r="N349" s="75">
        <v>0</v>
      </c>
    </row>
    <row r="350" spans="1:14">
      <c r="A350" s="75" t="s">
        <v>840</v>
      </c>
      <c r="B350" s="75" t="s">
        <v>230</v>
      </c>
      <c r="C350" s="76">
        <v>40201</v>
      </c>
      <c r="D350" s="75" t="s">
        <v>229</v>
      </c>
      <c r="E350" s="77" t="s">
        <v>40</v>
      </c>
      <c r="F350" s="75">
        <v>83</v>
      </c>
      <c r="G350" s="75">
        <v>1</v>
      </c>
      <c r="H350" s="75">
        <v>0</v>
      </c>
      <c r="I350" s="75">
        <v>4</v>
      </c>
      <c r="J350" s="75">
        <v>2</v>
      </c>
      <c r="K350" s="75">
        <v>3</v>
      </c>
      <c r="L350" s="75">
        <v>2</v>
      </c>
      <c r="M350" s="75">
        <v>0</v>
      </c>
      <c r="N350" s="75">
        <v>0</v>
      </c>
    </row>
    <row r="351" spans="1:14">
      <c r="A351" s="75" t="s">
        <v>840</v>
      </c>
      <c r="B351" s="75" t="s">
        <v>237</v>
      </c>
      <c r="C351" s="76">
        <v>40195</v>
      </c>
      <c r="D351" s="75" t="s">
        <v>229</v>
      </c>
      <c r="E351" s="77" t="s">
        <v>17</v>
      </c>
      <c r="F351" s="75">
        <v>90</v>
      </c>
      <c r="G351" s="75">
        <v>0</v>
      </c>
      <c r="H351" s="75">
        <v>0</v>
      </c>
      <c r="I351" s="75">
        <v>1</v>
      </c>
      <c r="J351" s="75">
        <v>1</v>
      </c>
      <c r="K351" s="75">
        <v>3</v>
      </c>
      <c r="L351" s="75">
        <v>3</v>
      </c>
      <c r="M351" s="75">
        <v>0</v>
      </c>
      <c r="N351" s="75">
        <v>0</v>
      </c>
    </row>
    <row r="352" spans="1:14">
      <c r="A352" s="75" t="s">
        <v>840</v>
      </c>
      <c r="B352" s="75" t="s">
        <v>258</v>
      </c>
      <c r="C352" s="76">
        <v>40191</v>
      </c>
      <c r="D352" s="75" t="s">
        <v>876</v>
      </c>
      <c r="E352" s="77" t="s">
        <v>59</v>
      </c>
      <c r="F352" s="75">
        <v>85</v>
      </c>
      <c r="G352" s="75">
        <v>2</v>
      </c>
      <c r="H352" s="75">
        <v>0</v>
      </c>
      <c r="I352" s="75">
        <v>0</v>
      </c>
      <c r="J352" s="75">
        <v>0</v>
      </c>
      <c r="K352" s="75">
        <v>0</v>
      </c>
      <c r="L352" s="75">
        <v>0</v>
      </c>
      <c r="M352" s="75">
        <v>0</v>
      </c>
      <c r="N352" s="75">
        <v>0</v>
      </c>
    </row>
    <row r="353" spans="1:14">
      <c r="A353" s="75" t="s">
        <v>840</v>
      </c>
      <c r="B353" s="75" t="s">
        <v>162</v>
      </c>
      <c r="C353" s="76">
        <v>40188</v>
      </c>
      <c r="D353" s="75" t="s">
        <v>229</v>
      </c>
      <c r="E353" s="77" t="s">
        <v>209</v>
      </c>
      <c r="F353" s="75">
        <f>90- 59</f>
        <v>31</v>
      </c>
      <c r="G353" s="75">
        <v>0</v>
      </c>
      <c r="H353" s="75">
        <v>0</v>
      </c>
      <c r="I353" s="75">
        <v>4</v>
      </c>
      <c r="J353" s="75">
        <v>1</v>
      </c>
      <c r="K353" s="75">
        <v>1</v>
      </c>
      <c r="L353" s="75">
        <v>2</v>
      </c>
      <c r="M353" s="75">
        <v>0</v>
      </c>
      <c r="N353" s="75">
        <v>0</v>
      </c>
    </row>
    <row r="354" spans="1:14">
      <c r="A354" s="75" t="s">
        <v>840</v>
      </c>
      <c r="B354" s="75" t="s">
        <v>280</v>
      </c>
      <c r="C354" s="76">
        <v>40184</v>
      </c>
      <c r="D354" s="75" t="s">
        <v>229</v>
      </c>
      <c r="E354" s="77" t="s">
        <v>38</v>
      </c>
      <c r="F354" s="75">
        <v>0</v>
      </c>
      <c r="G354" s="75"/>
      <c r="H354" s="75"/>
      <c r="I354" s="75"/>
      <c r="J354" s="75"/>
      <c r="K354" s="75"/>
      <c r="L354" s="75"/>
      <c r="M354" s="75"/>
      <c r="N354" s="75"/>
    </row>
    <row r="355" spans="1:14">
      <c r="A355" s="75" t="s">
        <v>840</v>
      </c>
      <c r="B355" s="75" t="s">
        <v>279</v>
      </c>
      <c r="C355" s="76">
        <v>40167</v>
      </c>
      <c r="D355" s="75" t="s">
        <v>229</v>
      </c>
      <c r="E355" s="77" t="s">
        <v>40</v>
      </c>
      <c r="F355" s="75">
        <f>90- 69</f>
        <v>21</v>
      </c>
      <c r="G355" s="75">
        <v>0</v>
      </c>
      <c r="H355" s="75">
        <v>0</v>
      </c>
      <c r="I355" s="75">
        <v>1</v>
      </c>
      <c r="J355" s="75">
        <v>0</v>
      </c>
      <c r="K355" s="75">
        <v>1</v>
      </c>
      <c r="L355" s="75">
        <v>1</v>
      </c>
      <c r="M355" s="75">
        <v>0</v>
      </c>
      <c r="N355" s="75">
        <v>0</v>
      </c>
    </row>
    <row r="356" spans="1:14">
      <c r="A356" s="75" t="s">
        <v>840</v>
      </c>
      <c r="B356" s="75" t="s">
        <v>283</v>
      </c>
      <c r="C356" s="76">
        <v>40159</v>
      </c>
      <c r="D356" s="75" t="s">
        <v>229</v>
      </c>
      <c r="E356" s="77" t="s">
        <v>74</v>
      </c>
      <c r="F356" s="75">
        <v>0</v>
      </c>
      <c r="G356" s="75"/>
      <c r="H356" s="75"/>
      <c r="I356" s="75"/>
      <c r="J356" s="75"/>
      <c r="K356" s="75"/>
      <c r="L356" s="75"/>
      <c r="M356" s="75"/>
      <c r="N356" s="75"/>
    </row>
    <row r="357" spans="1:14">
      <c r="A357" s="75" t="s">
        <v>840</v>
      </c>
      <c r="B357" s="75" t="s">
        <v>509</v>
      </c>
      <c r="C357" s="76">
        <v>40155</v>
      </c>
      <c r="D357" s="75" t="s">
        <v>151</v>
      </c>
      <c r="E357" s="77" t="s">
        <v>416</v>
      </c>
      <c r="F357" s="75">
        <v>45</v>
      </c>
      <c r="G357" s="75">
        <v>0</v>
      </c>
      <c r="H357" s="75">
        <v>0</v>
      </c>
      <c r="I357" s="75">
        <v>0</v>
      </c>
      <c r="J357" s="75">
        <v>0</v>
      </c>
      <c r="K357" s="75">
        <v>1</v>
      </c>
      <c r="L357" s="75">
        <v>1</v>
      </c>
      <c r="M357" s="75">
        <v>0</v>
      </c>
      <c r="N357" s="75">
        <v>0</v>
      </c>
    </row>
    <row r="358" spans="1:14">
      <c r="A358" s="75" t="s">
        <v>840</v>
      </c>
      <c r="B358" s="75" t="s">
        <v>264</v>
      </c>
      <c r="C358" s="76">
        <v>40152</v>
      </c>
      <c r="D358" s="75" t="s">
        <v>229</v>
      </c>
      <c r="E358" s="77" t="s">
        <v>63</v>
      </c>
      <c r="F358" s="75">
        <v>70</v>
      </c>
      <c r="G358" s="75">
        <v>0</v>
      </c>
      <c r="H358" s="75">
        <v>0</v>
      </c>
      <c r="I358" s="75">
        <v>1</v>
      </c>
      <c r="J358" s="75">
        <v>1</v>
      </c>
      <c r="K358" s="75">
        <v>3</v>
      </c>
      <c r="L358" s="75">
        <v>3</v>
      </c>
      <c r="M358" s="75">
        <v>0</v>
      </c>
      <c r="N358" s="75">
        <v>0</v>
      </c>
    </row>
    <row r="359" spans="1:14">
      <c r="A359" s="75" t="s">
        <v>840</v>
      </c>
      <c r="B359" s="75" t="s">
        <v>262</v>
      </c>
      <c r="C359" s="76">
        <v>40146</v>
      </c>
      <c r="D359" s="75" t="s">
        <v>229</v>
      </c>
      <c r="E359" s="77" t="s">
        <v>158</v>
      </c>
      <c r="F359" s="75">
        <f>90- 60</f>
        <v>30</v>
      </c>
      <c r="G359" s="75">
        <v>0</v>
      </c>
      <c r="H359" s="75">
        <v>0</v>
      </c>
      <c r="I359" s="75">
        <v>1</v>
      </c>
      <c r="J359" s="75">
        <v>0</v>
      </c>
      <c r="K359" s="75">
        <v>0</v>
      </c>
      <c r="L359" s="75">
        <v>4</v>
      </c>
      <c r="M359" s="75">
        <v>0</v>
      </c>
      <c r="N359" s="75">
        <v>0</v>
      </c>
    </row>
    <row r="360" spans="1:14">
      <c r="A360" s="75" t="s">
        <v>840</v>
      </c>
      <c r="B360" s="75" t="s">
        <v>54</v>
      </c>
      <c r="C360" s="76">
        <v>40142</v>
      </c>
      <c r="D360" s="75" t="s">
        <v>151</v>
      </c>
      <c r="E360" s="77" t="s">
        <v>158</v>
      </c>
      <c r="F360" s="75">
        <v>67</v>
      </c>
      <c r="G360" s="75">
        <v>0</v>
      </c>
      <c r="H360" s="75">
        <v>0</v>
      </c>
      <c r="I360" s="75">
        <v>0</v>
      </c>
      <c r="J360" s="75">
        <v>0</v>
      </c>
      <c r="K360" s="75">
        <v>4</v>
      </c>
      <c r="L360" s="75">
        <v>0</v>
      </c>
      <c r="M360" s="75">
        <v>0</v>
      </c>
      <c r="N360" s="75">
        <v>0</v>
      </c>
    </row>
    <row r="361" spans="1:14">
      <c r="A361" s="75" t="s">
        <v>840</v>
      </c>
      <c r="B361" s="75" t="s">
        <v>180</v>
      </c>
      <c r="C361" s="76">
        <v>40139</v>
      </c>
      <c r="D361" s="75" t="s">
        <v>229</v>
      </c>
      <c r="E361" s="77" t="s">
        <v>31</v>
      </c>
      <c r="F361" s="75">
        <f>90- 51</f>
        <v>39</v>
      </c>
      <c r="G361" s="75">
        <v>0</v>
      </c>
      <c r="H361" s="75">
        <v>0</v>
      </c>
      <c r="I361" s="75">
        <v>1</v>
      </c>
      <c r="J361" s="75">
        <v>1</v>
      </c>
      <c r="K361" s="75">
        <v>2</v>
      </c>
      <c r="L361" s="75">
        <v>2</v>
      </c>
      <c r="M361" s="75">
        <v>1</v>
      </c>
      <c r="N361" s="75">
        <v>0</v>
      </c>
    </row>
    <row r="362" spans="1:14">
      <c r="A362" s="75" t="s">
        <v>840</v>
      </c>
      <c r="B362" s="75" t="s">
        <v>473</v>
      </c>
      <c r="C362" s="76">
        <v>40086</v>
      </c>
      <c r="D362" s="75" t="s">
        <v>151</v>
      </c>
      <c r="E362" s="77" t="s">
        <v>33</v>
      </c>
      <c r="F362" s="75">
        <v>0</v>
      </c>
      <c r="G362" s="75"/>
      <c r="H362" s="75"/>
      <c r="I362" s="75"/>
      <c r="J362" s="75"/>
      <c r="K362" s="75"/>
      <c r="L362" s="75"/>
      <c r="M362" s="75"/>
      <c r="N362" s="75"/>
    </row>
    <row r="363" spans="1:14">
      <c r="A363" s="75" t="s">
        <v>840</v>
      </c>
      <c r="B363" s="75" t="s">
        <v>270</v>
      </c>
      <c r="C363" s="76">
        <v>40083</v>
      </c>
      <c r="D363" s="75" t="s">
        <v>229</v>
      </c>
      <c r="E363" s="77" t="s">
        <v>22</v>
      </c>
      <c r="F363" s="75">
        <f>90- 83</f>
        <v>7</v>
      </c>
      <c r="G363" s="75">
        <v>0</v>
      </c>
      <c r="H363" s="75">
        <v>0</v>
      </c>
      <c r="I363" s="75">
        <v>0</v>
      </c>
      <c r="J363" s="75">
        <v>0</v>
      </c>
      <c r="K363" s="75">
        <v>0</v>
      </c>
      <c r="L363" s="75">
        <v>1</v>
      </c>
      <c r="M363" s="75">
        <v>0</v>
      </c>
      <c r="N363" s="75">
        <v>0</v>
      </c>
    </row>
    <row r="364" spans="1:14">
      <c r="A364" s="75" t="s">
        <v>840</v>
      </c>
      <c r="B364" s="75" t="s">
        <v>249</v>
      </c>
      <c r="C364" s="76">
        <v>40055</v>
      </c>
      <c r="D364" s="75" t="s">
        <v>229</v>
      </c>
      <c r="E364" s="77" t="s">
        <v>107</v>
      </c>
      <c r="F364" s="75">
        <v>0</v>
      </c>
      <c r="G364" s="75"/>
      <c r="H364" s="75"/>
      <c r="I364" s="75"/>
      <c r="J364" s="75"/>
      <c r="K364" s="75"/>
      <c r="L364" s="75"/>
      <c r="M364" s="75"/>
      <c r="N364" s="75"/>
    </row>
    <row r="365" spans="1:14">
      <c r="A365" s="75" t="s">
        <v>840</v>
      </c>
      <c r="B365" s="75" t="s">
        <v>258</v>
      </c>
      <c r="C365" s="76">
        <v>40685</v>
      </c>
      <c r="D365" s="75" t="s">
        <v>229</v>
      </c>
      <c r="E365" s="77" t="s">
        <v>53</v>
      </c>
      <c r="F365" s="75">
        <v>90</v>
      </c>
      <c r="G365" s="75">
        <v>0</v>
      </c>
      <c r="H365" s="75">
        <v>0</v>
      </c>
      <c r="I365" s="75">
        <v>4</v>
      </c>
      <c r="J365" s="75">
        <v>2</v>
      </c>
      <c r="K365" s="75">
        <v>2</v>
      </c>
      <c r="L365" s="75">
        <v>3</v>
      </c>
      <c r="M365" s="75">
        <v>0</v>
      </c>
      <c r="N365" s="75">
        <v>0</v>
      </c>
    </row>
    <row r="366" spans="1:14">
      <c r="A366" s="75" t="s">
        <v>840</v>
      </c>
      <c r="B366" s="75" t="s">
        <v>280</v>
      </c>
      <c r="C366" s="76">
        <v>40678</v>
      </c>
      <c r="D366" s="75" t="s">
        <v>229</v>
      </c>
      <c r="E366" s="77" t="s">
        <v>17</v>
      </c>
      <c r="F366" s="75">
        <v>90</v>
      </c>
      <c r="G366" s="75">
        <v>0</v>
      </c>
      <c r="H366" s="75">
        <v>0</v>
      </c>
      <c r="I366" s="75">
        <v>3</v>
      </c>
      <c r="J366" s="75">
        <v>1</v>
      </c>
      <c r="K366" s="75">
        <v>3</v>
      </c>
      <c r="L366" s="75">
        <v>3</v>
      </c>
      <c r="M366" s="75">
        <v>0</v>
      </c>
      <c r="N366" s="75">
        <v>0</v>
      </c>
    </row>
    <row r="367" spans="1:14">
      <c r="A367" s="75" t="s">
        <v>840</v>
      </c>
      <c r="B367" s="75" t="s">
        <v>255</v>
      </c>
      <c r="C367" s="76">
        <v>40672</v>
      </c>
      <c r="D367" s="75" t="s">
        <v>229</v>
      </c>
      <c r="E367" s="77" t="s">
        <v>53</v>
      </c>
      <c r="F367" s="75">
        <v>90</v>
      </c>
      <c r="G367" s="75">
        <v>1</v>
      </c>
      <c r="H367" s="75">
        <v>1</v>
      </c>
      <c r="I367" s="75">
        <v>4</v>
      </c>
      <c r="J367" s="75">
        <v>1</v>
      </c>
      <c r="K367" s="75">
        <v>1</v>
      </c>
      <c r="L367" s="75">
        <v>1</v>
      </c>
      <c r="M367" s="75">
        <v>0</v>
      </c>
      <c r="N367" s="75">
        <v>0</v>
      </c>
    </row>
    <row r="368" spans="1:14">
      <c r="A368" s="75" t="s">
        <v>840</v>
      </c>
      <c r="B368" s="75" t="s">
        <v>245</v>
      </c>
      <c r="C368" s="76">
        <v>40665</v>
      </c>
      <c r="D368" s="75" t="s">
        <v>229</v>
      </c>
      <c r="E368" s="77" t="s">
        <v>24</v>
      </c>
      <c r="F368" s="75">
        <v>90</v>
      </c>
      <c r="G368" s="75">
        <v>0</v>
      </c>
      <c r="H368" s="75">
        <v>0</v>
      </c>
      <c r="I368" s="75">
        <v>1</v>
      </c>
      <c r="J368" s="75">
        <v>0</v>
      </c>
      <c r="K368" s="75">
        <v>0</v>
      </c>
      <c r="L368" s="75">
        <v>1</v>
      </c>
      <c r="M368" s="75">
        <v>0</v>
      </c>
      <c r="N368" s="75">
        <v>0</v>
      </c>
    </row>
    <row r="369" spans="1:14">
      <c r="A369" s="75" t="s">
        <v>840</v>
      </c>
      <c r="B369" s="75" t="s">
        <v>279</v>
      </c>
      <c r="C369" s="76">
        <v>40656</v>
      </c>
      <c r="D369" s="75" t="s">
        <v>229</v>
      </c>
      <c r="E369" s="77" t="s">
        <v>53</v>
      </c>
      <c r="F369" s="75">
        <v>75</v>
      </c>
      <c r="G369" s="75">
        <v>2</v>
      </c>
      <c r="H369" s="75">
        <v>0</v>
      </c>
      <c r="I369" s="75">
        <v>6</v>
      </c>
      <c r="J369" s="75">
        <v>3</v>
      </c>
      <c r="K369" s="75">
        <v>3</v>
      </c>
      <c r="L369" s="75">
        <v>5</v>
      </c>
      <c r="M369" s="75">
        <v>0</v>
      </c>
      <c r="N369" s="75">
        <v>0</v>
      </c>
    </row>
    <row r="370" spans="1:14">
      <c r="A370" s="75" t="s">
        <v>840</v>
      </c>
      <c r="B370" s="75" t="s">
        <v>228</v>
      </c>
      <c r="C370" s="76">
        <v>40650</v>
      </c>
      <c r="D370" s="75" t="s">
        <v>229</v>
      </c>
      <c r="E370" s="77" t="s">
        <v>33</v>
      </c>
      <c r="F370" s="75">
        <f>90- 58</f>
        <v>32</v>
      </c>
      <c r="G370" s="75">
        <v>0</v>
      </c>
      <c r="H370" s="75">
        <v>0</v>
      </c>
      <c r="I370" s="75">
        <v>1</v>
      </c>
      <c r="J370" s="75">
        <v>1</v>
      </c>
      <c r="K370" s="75">
        <v>0</v>
      </c>
      <c r="L370" s="75">
        <v>0</v>
      </c>
      <c r="M370" s="75">
        <v>0</v>
      </c>
      <c r="N370" s="75">
        <v>0</v>
      </c>
    </row>
    <row r="371" spans="1:14">
      <c r="A371" s="75" t="s">
        <v>840</v>
      </c>
      <c r="B371" s="75" t="s">
        <v>299</v>
      </c>
      <c r="C371" s="76">
        <v>40622</v>
      </c>
      <c r="D371" s="75" t="s">
        <v>229</v>
      </c>
      <c r="E371" s="77" t="s">
        <v>63</v>
      </c>
      <c r="F371" s="75">
        <v>87</v>
      </c>
      <c r="G371" s="75">
        <v>1</v>
      </c>
      <c r="H371" s="75">
        <v>0</v>
      </c>
      <c r="I371" s="75">
        <v>2</v>
      </c>
      <c r="J371" s="75">
        <v>1</v>
      </c>
      <c r="K371" s="75">
        <v>1</v>
      </c>
      <c r="L371" s="75">
        <v>4</v>
      </c>
      <c r="M371" s="75">
        <v>0</v>
      </c>
      <c r="N371" s="75">
        <v>0</v>
      </c>
    </row>
    <row r="372" spans="1:14">
      <c r="A372" s="75" t="s">
        <v>840</v>
      </c>
      <c r="B372" s="75" t="s">
        <v>302</v>
      </c>
      <c r="C372" s="76">
        <v>40614</v>
      </c>
      <c r="D372" s="75" t="s">
        <v>229</v>
      </c>
      <c r="E372" s="77" t="s">
        <v>53</v>
      </c>
      <c r="F372" s="75">
        <v>66</v>
      </c>
      <c r="G372" s="75">
        <v>0</v>
      </c>
      <c r="H372" s="75">
        <v>1</v>
      </c>
      <c r="I372" s="75">
        <v>2</v>
      </c>
      <c r="J372" s="75">
        <v>0</v>
      </c>
      <c r="K372" s="75">
        <v>1</v>
      </c>
      <c r="L372" s="75">
        <v>2</v>
      </c>
      <c r="M372" s="75">
        <v>0</v>
      </c>
      <c r="N372" s="75">
        <v>0</v>
      </c>
    </row>
    <row r="373" spans="1:14">
      <c r="A373" s="75" t="s">
        <v>840</v>
      </c>
      <c r="B373" s="75" t="s">
        <v>162</v>
      </c>
      <c r="C373" s="76">
        <v>40607</v>
      </c>
      <c r="D373" s="75" t="s">
        <v>229</v>
      </c>
      <c r="E373" s="77" t="s">
        <v>64</v>
      </c>
      <c r="F373" s="75">
        <f>90- 80</f>
        <v>10</v>
      </c>
      <c r="G373" s="75">
        <v>0</v>
      </c>
      <c r="H373" s="75">
        <v>0</v>
      </c>
      <c r="I373" s="75">
        <v>0</v>
      </c>
      <c r="J373" s="75">
        <v>0</v>
      </c>
      <c r="K373" s="75">
        <v>1</v>
      </c>
      <c r="L373" s="75">
        <v>0</v>
      </c>
      <c r="M373" s="75">
        <v>0</v>
      </c>
      <c r="N373" s="75">
        <v>0</v>
      </c>
    </row>
    <row r="374" spans="1:14">
      <c r="A374" s="75" t="s">
        <v>840</v>
      </c>
      <c r="B374" s="75" t="s">
        <v>270</v>
      </c>
      <c r="C374" s="76">
        <v>40600</v>
      </c>
      <c r="D374" s="75" t="s">
        <v>229</v>
      </c>
      <c r="E374" s="77" t="s">
        <v>135</v>
      </c>
      <c r="F374" s="75">
        <f>90- 45</f>
        <v>45</v>
      </c>
      <c r="G374" s="75">
        <v>0</v>
      </c>
      <c r="H374" s="75">
        <v>0</v>
      </c>
      <c r="I374" s="75">
        <v>3</v>
      </c>
      <c r="J374" s="75">
        <v>0</v>
      </c>
      <c r="K374" s="75">
        <v>2</v>
      </c>
      <c r="L374" s="75">
        <v>1</v>
      </c>
      <c r="M374" s="75">
        <v>0</v>
      </c>
      <c r="N374" s="75">
        <v>0</v>
      </c>
    </row>
    <row r="375" spans="1:14">
      <c r="A375" s="75" t="s">
        <v>840</v>
      </c>
      <c r="B375" s="75" t="s">
        <v>256</v>
      </c>
      <c r="C375" s="76">
        <v>40594</v>
      </c>
      <c r="D375" s="75" t="s">
        <v>229</v>
      </c>
      <c r="E375" s="77" t="s">
        <v>158</v>
      </c>
      <c r="F375" s="75">
        <f>90- 45</f>
        <v>45</v>
      </c>
      <c r="G375" s="75">
        <v>0</v>
      </c>
      <c r="H375" s="75">
        <v>0</v>
      </c>
      <c r="I375" s="75">
        <v>1</v>
      </c>
      <c r="J375" s="75">
        <v>0</v>
      </c>
      <c r="K375" s="75">
        <v>2</v>
      </c>
      <c r="L375" s="75">
        <v>3</v>
      </c>
      <c r="M375" s="75">
        <v>0</v>
      </c>
      <c r="N375" s="75">
        <v>0</v>
      </c>
    </row>
    <row r="376" spans="1:14">
      <c r="A376" s="75" t="s">
        <v>840</v>
      </c>
      <c r="B376" s="75" t="s">
        <v>264</v>
      </c>
      <c r="C376" s="76">
        <v>40587</v>
      </c>
      <c r="D376" s="75" t="s">
        <v>229</v>
      </c>
      <c r="E376" s="77" t="s">
        <v>31</v>
      </c>
      <c r="F376" s="75">
        <v>0</v>
      </c>
      <c r="G376" s="75"/>
      <c r="H376" s="75"/>
      <c r="I376" s="75"/>
      <c r="J376" s="75"/>
      <c r="K376" s="75"/>
      <c r="L376" s="75"/>
      <c r="M376" s="75"/>
      <c r="N376" s="75"/>
    </row>
    <row r="377" spans="1:14">
      <c r="A377" s="75" t="s">
        <v>840</v>
      </c>
      <c r="B377" s="75" t="s">
        <v>262</v>
      </c>
      <c r="C377" s="76">
        <v>40579</v>
      </c>
      <c r="D377" s="75" t="s">
        <v>229</v>
      </c>
      <c r="E377" s="77" t="s">
        <v>107</v>
      </c>
      <c r="F377" s="75">
        <f>90- 53</f>
        <v>37</v>
      </c>
      <c r="G377" s="75">
        <v>0</v>
      </c>
      <c r="H377" s="75">
        <v>0</v>
      </c>
      <c r="I377" s="75">
        <v>2</v>
      </c>
      <c r="J377" s="75">
        <v>0</v>
      </c>
      <c r="K377" s="75">
        <v>1</v>
      </c>
      <c r="L377" s="75">
        <v>1</v>
      </c>
      <c r="M377" s="75">
        <v>0</v>
      </c>
      <c r="N377" s="75">
        <v>0</v>
      </c>
    </row>
    <row r="378" spans="1:14">
      <c r="A378" s="75" t="s">
        <v>840</v>
      </c>
      <c r="B378" s="75" t="s">
        <v>252</v>
      </c>
      <c r="C378" s="76">
        <v>40576</v>
      </c>
      <c r="D378" s="75" t="s">
        <v>229</v>
      </c>
      <c r="E378" s="77" t="s">
        <v>85</v>
      </c>
      <c r="F378" s="75">
        <v>90</v>
      </c>
      <c r="G378" s="75">
        <v>0</v>
      </c>
      <c r="H378" s="75">
        <v>0</v>
      </c>
      <c r="I378" s="75">
        <v>4</v>
      </c>
      <c r="J378" s="75">
        <v>1</v>
      </c>
      <c r="K378" s="75">
        <v>1</v>
      </c>
      <c r="L378" s="75">
        <v>4</v>
      </c>
      <c r="M378" s="75">
        <v>0</v>
      </c>
      <c r="N378" s="75">
        <v>0</v>
      </c>
    </row>
    <row r="379" spans="1:14">
      <c r="A379" s="75" t="s">
        <v>840</v>
      </c>
      <c r="B379" s="75" t="s">
        <v>180</v>
      </c>
      <c r="C379" s="76">
        <v>40573</v>
      </c>
      <c r="D379" s="75" t="s">
        <v>229</v>
      </c>
      <c r="E379" s="77" t="s">
        <v>40</v>
      </c>
      <c r="F379" s="75">
        <v>90</v>
      </c>
      <c r="G379" s="75">
        <v>0</v>
      </c>
      <c r="H379" s="75">
        <v>0</v>
      </c>
      <c r="I379" s="75">
        <v>7</v>
      </c>
      <c r="J379" s="75">
        <v>1</v>
      </c>
      <c r="K379" s="75">
        <v>4</v>
      </c>
      <c r="L379" s="75">
        <v>6</v>
      </c>
      <c r="M379" s="75">
        <v>0</v>
      </c>
      <c r="N379" s="75">
        <v>0</v>
      </c>
    </row>
    <row r="380" spans="1:14">
      <c r="A380" s="75" t="s">
        <v>840</v>
      </c>
      <c r="B380" s="75" t="s">
        <v>230</v>
      </c>
      <c r="C380" s="76">
        <v>40570</v>
      </c>
      <c r="D380" s="75" t="s">
        <v>876</v>
      </c>
      <c r="E380" s="77" t="s">
        <v>135</v>
      </c>
      <c r="F380" s="75">
        <v>90</v>
      </c>
      <c r="G380" s="75">
        <v>0</v>
      </c>
      <c r="H380" s="75">
        <v>0</v>
      </c>
      <c r="I380" s="75">
        <v>0</v>
      </c>
      <c r="J380" s="75">
        <v>0</v>
      </c>
      <c r="K380" s="75">
        <v>0</v>
      </c>
      <c r="L380" s="75">
        <v>0</v>
      </c>
      <c r="M380" s="75">
        <v>0</v>
      </c>
      <c r="N380" s="75">
        <v>0</v>
      </c>
    </row>
    <row r="381" spans="1:14">
      <c r="A381" s="75" t="s">
        <v>840</v>
      </c>
      <c r="B381" s="75" t="s">
        <v>278</v>
      </c>
      <c r="C381" s="76">
        <v>40566</v>
      </c>
      <c r="D381" s="75" t="s">
        <v>229</v>
      </c>
      <c r="E381" s="77" t="s">
        <v>33</v>
      </c>
      <c r="F381" s="75">
        <f>90- 55</f>
        <v>35</v>
      </c>
      <c r="G381" s="75">
        <v>0</v>
      </c>
      <c r="H381" s="75">
        <v>0</v>
      </c>
      <c r="I381" s="75">
        <v>3</v>
      </c>
      <c r="J381" s="75">
        <v>1</v>
      </c>
      <c r="K381" s="75">
        <v>1</v>
      </c>
      <c r="L381" s="75">
        <v>2</v>
      </c>
      <c r="M381" s="75">
        <v>0</v>
      </c>
      <c r="N381" s="75">
        <v>0</v>
      </c>
    </row>
    <row r="382" spans="1:14">
      <c r="A382" s="75" t="s">
        <v>840</v>
      </c>
      <c r="B382" s="75" t="s">
        <v>291</v>
      </c>
      <c r="C382" s="76">
        <v>40559</v>
      </c>
      <c r="D382" s="75" t="s">
        <v>229</v>
      </c>
      <c r="E382" s="77" t="s">
        <v>63</v>
      </c>
      <c r="F382" s="75">
        <v>90</v>
      </c>
      <c r="G382" s="75">
        <v>1</v>
      </c>
      <c r="H382" s="75">
        <v>0</v>
      </c>
      <c r="I382" s="75">
        <v>7</v>
      </c>
      <c r="J382" s="75">
        <v>1</v>
      </c>
      <c r="K382" s="75">
        <v>2</v>
      </c>
      <c r="L382" s="75">
        <v>5</v>
      </c>
      <c r="M382" s="75">
        <v>0</v>
      </c>
      <c r="N382" s="75">
        <v>0</v>
      </c>
    </row>
    <row r="383" spans="1:14">
      <c r="A383" s="75" t="s">
        <v>840</v>
      </c>
      <c r="B383" s="75" t="s">
        <v>279</v>
      </c>
      <c r="C383" s="76">
        <v>40556</v>
      </c>
      <c r="D383" s="75" t="s">
        <v>876</v>
      </c>
      <c r="E383" s="77" t="s">
        <v>19</v>
      </c>
      <c r="F383" s="75">
        <v>90</v>
      </c>
      <c r="G383" s="75">
        <v>0</v>
      </c>
      <c r="H383" s="75">
        <v>0</v>
      </c>
      <c r="I383" s="75">
        <v>0</v>
      </c>
      <c r="J383" s="75">
        <v>0</v>
      </c>
      <c r="K383" s="75">
        <v>0</v>
      </c>
      <c r="L383" s="75">
        <v>0</v>
      </c>
      <c r="M383" s="75">
        <v>0</v>
      </c>
      <c r="N383" s="75">
        <v>0</v>
      </c>
    </row>
    <row r="384" spans="1:14">
      <c r="A384" s="75" t="s">
        <v>840</v>
      </c>
      <c r="B384" s="75" t="s">
        <v>241</v>
      </c>
      <c r="C384" s="76">
        <v>40552</v>
      </c>
      <c r="D384" s="75" t="s">
        <v>229</v>
      </c>
      <c r="E384" s="77" t="s">
        <v>29</v>
      </c>
      <c r="F384" s="75">
        <f>90- 51</f>
        <v>39</v>
      </c>
      <c r="G384" s="75">
        <v>0</v>
      </c>
      <c r="H384" s="75">
        <v>0</v>
      </c>
      <c r="I384" s="75">
        <v>2</v>
      </c>
      <c r="J384" s="75">
        <v>0</v>
      </c>
      <c r="K384" s="75">
        <v>1</v>
      </c>
      <c r="L384" s="75">
        <v>3</v>
      </c>
      <c r="M384" s="75">
        <v>0</v>
      </c>
      <c r="N384" s="75">
        <v>0</v>
      </c>
    </row>
    <row r="385" spans="1:14">
      <c r="A385" s="75" t="s">
        <v>840</v>
      </c>
      <c r="B385" s="75" t="s">
        <v>290</v>
      </c>
      <c r="C385" s="76">
        <v>40549</v>
      </c>
      <c r="D385" s="75" t="s">
        <v>229</v>
      </c>
      <c r="E385" s="77" t="s">
        <v>416</v>
      </c>
      <c r="F385" s="75">
        <v>29</v>
      </c>
      <c r="G385" s="75">
        <v>0</v>
      </c>
      <c r="H385" s="75">
        <v>0</v>
      </c>
      <c r="I385" s="75">
        <v>2</v>
      </c>
      <c r="J385" s="75">
        <v>1</v>
      </c>
      <c r="K385" s="75">
        <v>1</v>
      </c>
      <c r="L385" s="75">
        <v>2</v>
      </c>
      <c r="M385" s="75">
        <v>0</v>
      </c>
      <c r="N385" s="75">
        <v>0</v>
      </c>
    </row>
    <row r="386" spans="1:14">
      <c r="A386" s="75" t="s">
        <v>840</v>
      </c>
      <c r="B386" s="75" t="s">
        <v>616</v>
      </c>
      <c r="C386" s="76">
        <v>40528</v>
      </c>
      <c r="D386" s="75" t="s">
        <v>577</v>
      </c>
      <c r="E386" s="77" t="s">
        <v>22</v>
      </c>
      <c r="F386" s="75">
        <v>90</v>
      </c>
      <c r="G386" s="75">
        <v>0</v>
      </c>
      <c r="H386" s="75">
        <v>1</v>
      </c>
      <c r="I386" s="75">
        <v>5</v>
      </c>
      <c r="J386" s="75">
        <v>2</v>
      </c>
      <c r="K386" s="75">
        <v>0</v>
      </c>
      <c r="L386" s="75">
        <v>2</v>
      </c>
      <c r="M386" s="75">
        <v>0</v>
      </c>
      <c r="N386" s="75">
        <v>0</v>
      </c>
    </row>
    <row r="387" spans="1:14">
      <c r="A387" s="75" t="s">
        <v>840</v>
      </c>
      <c r="B387" s="75" t="s">
        <v>266</v>
      </c>
      <c r="C387" s="76">
        <v>40524</v>
      </c>
      <c r="D387" s="75" t="s">
        <v>229</v>
      </c>
      <c r="E387" s="77" t="s">
        <v>63</v>
      </c>
      <c r="F387" s="75">
        <f>90- 70</f>
        <v>20</v>
      </c>
      <c r="G387" s="75">
        <v>0</v>
      </c>
      <c r="H387" s="75">
        <v>0</v>
      </c>
      <c r="I387" s="75">
        <v>2</v>
      </c>
      <c r="J387" s="75">
        <v>1</v>
      </c>
      <c r="K387" s="75">
        <v>0</v>
      </c>
      <c r="L387" s="75">
        <v>1</v>
      </c>
      <c r="M387" s="75">
        <v>0</v>
      </c>
      <c r="N387" s="75">
        <v>0</v>
      </c>
    </row>
    <row r="388" spans="1:14">
      <c r="A388" s="75" t="s">
        <v>840</v>
      </c>
      <c r="B388" s="75" t="s">
        <v>234</v>
      </c>
      <c r="C388" s="76">
        <v>40517</v>
      </c>
      <c r="D388" s="75" t="s">
        <v>229</v>
      </c>
      <c r="E388" s="77" t="s">
        <v>107</v>
      </c>
      <c r="F388" s="75">
        <f>90- 79</f>
        <v>11</v>
      </c>
      <c r="G388" s="75">
        <v>0</v>
      </c>
      <c r="H388" s="75">
        <v>0</v>
      </c>
      <c r="I388" s="75">
        <v>1</v>
      </c>
      <c r="J388" s="75">
        <v>0</v>
      </c>
      <c r="K388" s="75">
        <v>0</v>
      </c>
      <c r="L388" s="75">
        <v>3</v>
      </c>
      <c r="M388" s="75">
        <v>0</v>
      </c>
      <c r="N388" s="75">
        <v>0</v>
      </c>
    </row>
    <row r="389" spans="1:14">
      <c r="A389" s="75" t="s">
        <v>840</v>
      </c>
      <c r="B389" s="75" t="s">
        <v>881</v>
      </c>
      <c r="C389" s="76">
        <v>40513</v>
      </c>
      <c r="D389" s="75" t="s">
        <v>577</v>
      </c>
      <c r="E389" s="77" t="s">
        <v>22</v>
      </c>
      <c r="F389" s="75">
        <v>90</v>
      </c>
      <c r="G389" s="75">
        <v>0</v>
      </c>
      <c r="H389" s="75">
        <v>0</v>
      </c>
      <c r="I389" s="75">
        <v>2</v>
      </c>
      <c r="J389" s="75">
        <v>1</v>
      </c>
      <c r="K389" s="75">
        <v>0</v>
      </c>
      <c r="L389" s="75">
        <v>3</v>
      </c>
      <c r="M389" s="75">
        <v>0</v>
      </c>
      <c r="N389" s="75">
        <v>0</v>
      </c>
    </row>
    <row r="390" spans="1:14">
      <c r="A390" s="75" t="s">
        <v>840</v>
      </c>
      <c r="B390" s="75" t="s">
        <v>248</v>
      </c>
      <c r="C390" s="76">
        <v>40509</v>
      </c>
      <c r="D390" s="75" t="s">
        <v>229</v>
      </c>
      <c r="E390" s="77" t="s">
        <v>22</v>
      </c>
      <c r="F390" s="75">
        <v>57</v>
      </c>
      <c r="G390" s="75">
        <v>0</v>
      </c>
      <c r="H390" s="75">
        <v>0</v>
      </c>
      <c r="I390" s="75">
        <v>4</v>
      </c>
      <c r="J390" s="75">
        <v>1</v>
      </c>
      <c r="K390" s="75">
        <v>1</v>
      </c>
      <c r="L390" s="75">
        <v>1</v>
      </c>
      <c r="M390" s="75">
        <v>0</v>
      </c>
      <c r="N390" s="75">
        <v>0</v>
      </c>
    </row>
    <row r="391" spans="1:14">
      <c r="A391" s="75" t="s">
        <v>840</v>
      </c>
      <c r="B391" s="75" t="s">
        <v>268</v>
      </c>
      <c r="C391" s="76">
        <v>40503</v>
      </c>
      <c r="D391" s="75" t="s">
        <v>229</v>
      </c>
      <c r="E391" s="77" t="s">
        <v>82</v>
      </c>
      <c r="F391" s="75">
        <v>0</v>
      </c>
      <c r="G391" s="75"/>
      <c r="H391" s="75"/>
      <c r="I391" s="75"/>
      <c r="J391" s="75"/>
      <c r="K391" s="75"/>
      <c r="L391" s="75"/>
      <c r="M391" s="75"/>
      <c r="N391" s="75"/>
    </row>
    <row r="392" spans="1:14">
      <c r="A392" s="75" t="s">
        <v>840</v>
      </c>
      <c r="B392" s="75" t="s">
        <v>230</v>
      </c>
      <c r="C392" s="76">
        <v>40495</v>
      </c>
      <c r="D392" s="75" t="s">
        <v>229</v>
      </c>
      <c r="E392" s="77" t="s">
        <v>22</v>
      </c>
      <c r="F392" s="75">
        <f>90- 53</f>
        <v>37</v>
      </c>
      <c r="G392" s="75">
        <v>0</v>
      </c>
      <c r="H392" s="75">
        <v>0</v>
      </c>
      <c r="I392" s="75">
        <v>2</v>
      </c>
      <c r="J392" s="75">
        <v>0</v>
      </c>
      <c r="K392" s="75">
        <v>1</v>
      </c>
      <c r="L392" s="75">
        <v>2</v>
      </c>
      <c r="M392" s="75">
        <v>0</v>
      </c>
      <c r="N392" s="75">
        <v>0</v>
      </c>
    </row>
    <row r="393" spans="1:14">
      <c r="A393" s="75" t="s">
        <v>840</v>
      </c>
      <c r="B393" s="75" t="s">
        <v>844</v>
      </c>
      <c r="C393" s="76">
        <v>40492</v>
      </c>
      <c r="D393" s="75" t="s">
        <v>229</v>
      </c>
      <c r="E393" s="77" t="s">
        <v>22</v>
      </c>
      <c r="F393" s="75">
        <v>57</v>
      </c>
      <c r="G393" s="75">
        <v>0</v>
      </c>
      <c r="H393" s="75">
        <v>0</v>
      </c>
      <c r="I393" s="75">
        <v>0</v>
      </c>
      <c r="J393" s="75">
        <v>0</v>
      </c>
      <c r="K393" s="75">
        <v>3</v>
      </c>
      <c r="L393" s="75">
        <v>2</v>
      </c>
      <c r="M393" s="75">
        <v>0</v>
      </c>
      <c r="N393" s="75">
        <v>0</v>
      </c>
    </row>
    <row r="394" spans="1:14">
      <c r="A394" s="75" t="s">
        <v>840</v>
      </c>
      <c r="B394" s="75" t="s">
        <v>882</v>
      </c>
      <c r="C394" s="76">
        <v>40489</v>
      </c>
      <c r="D394" s="75" t="s">
        <v>229</v>
      </c>
      <c r="E394" s="77" t="s">
        <v>26</v>
      </c>
      <c r="F394" s="75">
        <v>57</v>
      </c>
      <c r="G394" s="75">
        <v>1</v>
      </c>
      <c r="H394" s="75">
        <v>0</v>
      </c>
      <c r="I394" s="75">
        <v>3</v>
      </c>
      <c r="J394" s="75">
        <v>1</v>
      </c>
      <c r="K394" s="75">
        <v>1</v>
      </c>
      <c r="L394" s="75">
        <v>2</v>
      </c>
      <c r="M394" s="75">
        <v>0</v>
      </c>
      <c r="N394" s="75">
        <v>0</v>
      </c>
    </row>
    <row r="395" spans="1:14">
      <c r="A395" s="75" t="s">
        <v>840</v>
      </c>
      <c r="B395" s="75" t="s">
        <v>883</v>
      </c>
      <c r="C395" s="76">
        <v>40486</v>
      </c>
      <c r="D395" s="75" t="s">
        <v>577</v>
      </c>
      <c r="E395" s="77" t="s">
        <v>33</v>
      </c>
      <c r="F395" s="75">
        <v>90</v>
      </c>
      <c r="G395" s="75">
        <v>0</v>
      </c>
      <c r="H395" s="75">
        <v>0</v>
      </c>
      <c r="I395" s="75">
        <v>3</v>
      </c>
      <c r="J395" s="75">
        <v>1</v>
      </c>
      <c r="K395" s="75">
        <v>0</v>
      </c>
      <c r="L395" s="75">
        <v>2</v>
      </c>
      <c r="M395" s="75">
        <v>0</v>
      </c>
      <c r="N395" s="75">
        <v>0</v>
      </c>
    </row>
    <row r="396" spans="1:14">
      <c r="A396" s="75" t="s">
        <v>840</v>
      </c>
      <c r="B396" s="75" t="s">
        <v>163</v>
      </c>
      <c r="C396" s="76">
        <v>40481</v>
      </c>
      <c r="D396" s="75" t="s">
        <v>229</v>
      </c>
      <c r="E396" s="77" t="s">
        <v>38</v>
      </c>
      <c r="F396" s="75">
        <v>85</v>
      </c>
      <c r="G396" s="75">
        <v>1</v>
      </c>
      <c r="H396" s="75">
        <v>0</v>
      </c>
      <c r="I396" s="75">
        <v>3</v>
      </c>
      <c r="J396" s="75">
        <v>3</v>
      </c>
      <c r="K396" s="75">
        <v>2</v>
      </c>
      <c r="L396" s="75">
        <v>1</v>
      </c>
      <c r="M396" s="75">
        <v>0</v>
      </c>
      <c r="N396" s="75">
        <v>0</v>
      </c>
    </row>
    <row r="397" spans="1:14">
      <c r="A397" s="75" t="s">
        <v>840</v>
      </c>
      <c r="B397" s="75" t="s">
        <v>247</v>
      </c>
      <c r="C397" s="76">
        <v>40475</v>
      </c>
      <c r="D397" s="75" t="s">
        <v>229</v>
      </c>
      <c r="E397" s="77" t="s">
        <v>33</v>
      </c>
      <c r="F397" s="75">
        <f>90- 62</f>
        <v>28</v>
      </c>
      <c r="G397" s="75">
        <v>0</v>
      </c>
      <c r="H397" s="75">
        <v>0</v>
      </c>
      <c r="I397" s="75">
        <v>2</v>
      </c>
      <c r="J397" s="75">
        <v>0</v>
      </c>
      <c r="K397" s="75">
        <v>1</v>
      </c>
      <c r="L397" s="75">
        <v>4</v>
      </c>
      <c r="M397" s="75">
        <v>0</v>
      </c>
      <c r="N397" s="75">
        <v>0</v>
      </c>
    </row>
    <row r="398" spans="1:14">
      <c r="A398" s="75" t="s">
        <v>840</v>
      </c>
      <c r="B398" s="75" t="s">
        <v>884</v>
      </c>
      <c r="C398" s="76">
        <v>40472</v>
      </c>
      <c r="D398" s="75" t="s">
        <v>577</v>
      </c>
      <c r="E398" s="77" t="s">
        <v>22</v>
      </c>
      <c r="F398" s="75">
        <v>90</v>
      </c>
      <c r="G398" s="75">
        <v>0</v>
      </c>
      <c r="H398" s="75">
        <v>0</v>
      </c>
      <c r="I398" s="75">
        <v>4</v>
      </c>
      <c r="J398" s="75">
        <v>2</v>
      </c>
      <c r="K398" s="75">
        <v>0</v>
      </c>
      <c r="L398" s="75">
        <v>3</v>
      </c>
      <c r="M398" s="75">
        <v>0</v>
      </c>
      <c r="N398" s="75">
        <v>0</v>
      </c>
    </row>
    <row r="399" spans="1:14">
      <c r="A399" s="75" t="s">
        <v>840</v>
      </c>
      <c r="B399" s="75" t="s">
        <v>238</v>
      </c>
      <c r="C399" s="76">
        <v>40468</v>
      </c>
      <c r="D399" s="75" t="s">
        <v>229</v>
      </c>
      <c r="E399" s="77" t="s">
        <v>51</v>
      </c>
      <c r="F399" s="75">
        <f>90- 77</f>
        <v>13</v>
      </c>
      <c r="G399" s="75">
        <v>1</v>
      </c>
      <c r="H399" s="75">
        <v>0</v>
      </c>
      <c r="I399" s="75">
        <v>2</v>
      </c>
      <c r="J399" s="75">
        <v>1</v>
      </c>
      <c r="K399" s="75">
        <v>0</v>
      </c>
      <c r="L399" s="75">
        <v>0</v>
      </c>
      <c r="M399" s="75">
        <v>0</v>
      </c>
      <c r="N399" s="75">
        <v>0</v>
      </c>
    </row>
    <row r="400" spans="1:14">
      <c r="A400" s="75" t="s">
        <v>840</v>
      </c>
      <c r="B400" s="75" t="s">
        <v>243</v>
      </c>
      <c r="C400" s="76">
        <v>40454</v>
      </c>
      <c r="D400" s="75" t="s">
        <v>229</v>
      </c>
      <c r="E400" s="77" t="s">
        <v>33</v>
      </c>
      <c r="F400" s="75">
        <f>90- 63</f>
        <v>27</v>
      </c>
      <c r="G400" s="75">
        <v>0</v>
      </c>
      <c r="H400" s="75">
        <v>0</v>
      </c>
      <c r="I400" s="75">
        <v>3</v>
      </c>
      <c r="J400" s="75">
        <v>3</v>
      </c>
      <c r="K400" s="75">
        <v>1</v>
      </c>
      <c r="L400" s="75">
        <v>0</v>
      </c>
      <c r="M400" s="75">
        <v>0</v>
      </c>
      <c r="N400" s="75">
        <v>0</v>
      </c>
    </row>
    <row r="401" spans="1:14">
      <c r="A401" s="75" t="s">
        <v>840</v>
      </c>
      <c r="B401" s="75" t="s">
        <v>611</v>
      </c>
      <c r="C401" s="76">
        <v>40451</v>
      </c>
      <c r="D401" s="75" t="s">
        <v>577</v>
      </c>
      <c r="E401" s="77" t="s">
        <v>22</v>
      </c>
      <c r="F401" s="75">
        <v>90</v>
      </c>
      <c r="G401" s="75">
        <v>0</v>
      </c>
      <c r="H401" s="75">
        <v>0</v>
      </c>
      <c r="I401" s="75">
        <v>4</v>
      </c>
      <c r="J401" s="75">
        <v>2</v>
      </c>
      <c r="K401" s="75">
        <v>0</v>
      </c>
      <c r="L401" s="75">
        <v>1</v>
      </c>
      <c r="M401" s="75">
        <v>0</v>
      </c>
      <c r="N401" s="75">
        <v>0</v>
      </c>
    </row>
    <row r="402" spans="1:14">
      <c r="A402" s="75" t="s">
        <v>840</v>
      </c>
      <c r="B402" s="75" t="s">
        <v>288</v>
      </c>
      <c r="C402" s="76">
        <v>40447</v>
      </c>
      <c r="D402" s="75" t="s">
        <v>229</v>
      </c>
      <c r="E402" s="77" t="s">
        <v>68</v>
      </c>
      <c r="F402" s="75">
        <f>90- 79</f>
        <v>11</v>
      </c>
      <c r="G402" s="75">
        <v>0</v>
      </c>
      <c r="H402" s="75">
        <v>0</v>
      </c>
      <c r="I402" s="75">
        <v>0</v>
      </c>
      <c r="J402" s="75">
        <v>0</v>
      </c>
      <c r="K402" s="75">
        <v>0</v>
      </c>
      <c r="L402" s="75">
        <v>3</v>
      </c>
      <c r="M402" s="75">
        <v>0</v>
      </c>
      <c r="N402" s="75">
        <v>0</v>
      </c>
    </row>
    <row r="403" spans="1:14">
      <c r="A403" s="75" t="s">
        <v>840</v>
      </c>
      <c r="B403" s="75" t="s">
        <v>235</v>
      </c>
      <c r="C403" s="76">
        <v>40444</v>
      </c>
      <c r="D403" s="75" t="s">
        <v>229</v>
      </c>
      <c r="E403" s="77" t="s">
        <v>425</v>
      </c>
      <c r="F403" s="75">
        <v>60</v>
      </c>
      <c r="G403" s="75">
        <v>0</v>
      </c>
      <c r="H403" s="75">
        <v>0</v>
      </c>
      <c r="I403" s="75">
        <v>7</v>
      </c>
      <c r="J403" s="75">
        <v>3</v>
      </c>
      <c r="K403" s="75">
        <v>1</v>
      </c>
      <c r="L403" s="75">
        <v>4</v>
      </c>
      <c r="M403" s="75">
        <v>0</v>
      </c>
      <c r="N403" s="75">
        <v>0</v>
      </c>
    </row>
    <row r="404" spans="1:14">
      <c r="A404" s="75" t="s">
        <v>840</v>
      </c>
      <c r="B404" s="75" t="s">
        <v>232</v>
      </c>
      <c r="C404" s="76">
        <v>40440</v>
      </c>
      <c r="D404" s="75" t="s">
        <v>229</v>
      </c>
      <c r="E404" s="77" t="s">
        <v>95</v>
      </c>
      <c r="F404" s="75">
        <v>52</v>
      </c>
      <c r="G404" s="75">
        <v>0</v>
      </c>
      <c r="H404" s="75">
        <v>0</v>
      </c>
      <c r="I404" s="75">
        <v>1</v>
      </c>
      <c r="J404" s="75">
        <v>1</v>
      </c>
      <c r="K404" s="75">
        <v>1</v>
      </c>
      <c r="L404" s="75">
        <v>4</v>
      </c>
      <c r="M404" s="75">
        <v>0</v>
      </c>
      <c r="N404" s="75">
        <v>0</v>
      </c>
    </row>
    <row r="405" spans="1:14">
      <c r="A405" s="75" t="s">
        <v>840</v>
      </c>
      <c r="B405" s="75" t="s">
        <v>885</v>
      </c>
      <c r="C405" s="76">
        <v>40437</v>
      </c>
      <c r="D405" s="75" t="s">
        <v>577</v>
      </c>
      <c r="E405" s="77" t="s">
        <v>131</v>
      </c>
      <c r="F405" s="75">
        <v>90</v>
      </c>
      <c r="G405" s="75">
        <v>1</v>
      </c>
      <c r="H405" s="75">
        <v>2</v>
      </c>
      <c r="I405" s="75">
        <v>2</v>
      </c>
      <c r="J405" s="75">
        <v>0</v>
      </c>
      <c r="K405" s="75">
        <v>1</v>
      </c>
      <c r="L405" s="75">
        <v>3</v>
      </c>
      <c r="M405" s="75">
        <v>0</v>
      </c>
      <c r="N405" s="75">
        <v>0</v>
      </c>
    </row>
    <row r="406" spans="1:14">
      <c r="A406" s="75" t="s">
        <v>840</v>
      </c>
      <c r="B406" s="75" t="s">
        <v>261</v>
      </c>
      <c r="C406" s="76">
        <v>40433</v>
      </c>
      <c r="D406" s="75" t="s">
        <v>229</v>
      </c>
      <c r="E406" s="77" t="s">
        <v>131</v>
      </c>
      <c r="F406" s="75">
        <v>90</v>
      </c>
      <c r="G406" s="75">
        <v>0</v>
      </c>
      <c r="H406" s="75">
        <v>0</v>
      </c>
      <c r="I406" s="75">
        <v>4</v>
      </c>
      <c r="J406" s="75">
        <v>0</v>
      </c>
      <c r="K406" s="75">
        <v>0</v>
      </c>
      <c r="L406" s="75">
        <v>3</v>
      </c>
      <c r="M406" s="75">
        <v>0</v>
      </c>
      <c r="N406" s="75">
        <v>0</v>
      </c>
    </row>
    <row r="407" spans="1:14">
      <c r="A407" s="75" t="s">
        <v>840</v>
      </c>
      <c r="B407" s="75" t="s">
        <v>283</v>
      </c>
      <c r="C407" s="76">
        <v>40419</v>
      </c>
      <c r="D407" s="75" t="s">
        <v>229</v>
      </c>
      <c r="E407" s="77" t="s">
        <v>17</v>
      </c>
      <c r="F407" s="75">
        <v>90</v>
      </c>
      <c r="G407" s="75">
        <v>0</v>
      </c>
      <c r="H407" s="75">
        <v>0</v>
      </c>
      <c r="I407" s="75">
        <v>1</v>
      </c>
      <c r="J407" s="75">
        <v>0</v>
      </c>
      <c r="K407" s="75">
        <v>0</v>
      </c>
      <c r="L407" s="75">
        <v>3</v>
      </c>
      <c r="M407" s="75">
        <v>0</v>
      </c>
      <c r="N407" s="75">
        <v>0</v>
      </c>
    </row>
    <row r="408" spans="1:14">
      <c r="A408" s="75" t="s">
        <v>840</v>
      </c>
      <c r="B408" s="75" t="s">
        <v>886</v>
      </c>
      <c r="C408" s="76">
        <v>40416</v>
      </c>
      <c r="D408" s="75" t="s">
        <v>577</v>
      </c>
      <c r="E408" s="77" t="s">
        <v>31</v>
      </c>
      <c r="F408" s="75">
        <v>90</v>
      </c>
      <c r="G408" s="75">
        <v>1</v>
      </c>
      <c r="H408" s="75">
        <v>0</v>
      </c>
      <c r="I408" s="75">
        <v>0</v>
      </c>
      <c r="J408" s="75">
        <v>0</v>
      </c>
      <c r="K408" s="75">
        <v>0</v>
      </c>
      <c r="L408" s="75">
        <v>0</v>
      </c>
      <c r="M408" s="75">
        <v>0</v>
      </c>
      <c r="N408" s="75">
        <v>0</v>
      </c>
    </row>
    <row r="409" spans="1:14">
      <c r="A409" s="75" t="s">
        <v>840</v>
      </c>
      <c r="B409" s="75" t="s">
        <v>887</v>
      </c>
      <c r="C409" s="76">
        <v>40409</v>
      </c>
      <c r="D409" s="75" t="s">
        <v>577</v>
      </c>
      <c r="E409" s="77" t="s">
        <v>38</v>
      </c>
      <c r="F409" s="75">
        <f>90- 73</f>
        <v>17</v>
      </c>
      <c r="G409" s="75">
        <v>0</v>
      </c>
      <c r="H409" s="75">
        <v>0</v>
      </c>
      <c r="I409" s="75">
        <v>0</v>
      </c>
      <c r="J409" s="75">
        <v>0</v>
      </c>
      <c r="K409" s="75">
        <v>0</v>
      </c>
      <c r="L409" s="75">
        <v>0</v>
      </c>
      <c r="M409" s="75">
        <v>0</v>
      </c>
      <c r="N409" s="75">
        <v>0</v>
      </c>
    </row>
    <row r="410" spans="1:14">
      <c r="A410" s="75" t="s">
        <v>840</v>
      </c>
      <c r="B410" s="75" t="s">
        <v>888</v>
      </c>
      <c r="C410" s="76">
        <v>40395</v>
      </c>
      <c r="D410" s="75" t="s">
        <v>577</v>
      </c>
      <c r="E410" s="77" t="s">
        <v>31</v>
      </c>
      <c r="F410" s="75">
        <f>90- 46</f>
        <v>44</v>
      </c>
      <c r="G410" s="75">
        <v>1</v>
      </c>
      <c r="H410" s="75">
        <v>0</v>
      </c>
      <c r="I410" s="75">
        <v>0</v>
      </c>
      <c r="J410" s="75">
        <v>0</v>
      </c>
      <c r="K410" s="75">
        <v>0</v>
      </c>
      <c r="L410" s="75">
        <v>0</v>
      </c>
      <c r="M410" s="75">
        <v>0</v>
      </c>
      <c r="N410" s="75">
        <v>0</v>
      </c>
    </row>
    <row r="411" spans="1:14">
      <c r="A411" s="75" t="s">
        <v>840</v>
      </c>
      <c r="B411" s="75" t="s">
        <v>889</v>
      </c>
      <c r="C411" s="76">
        <v>40388</v>
      </c>
      <c r="D411" s="75" t="s">
        <v>577</v>
      </c>
      <c r="E411" s="77" t="s">
        <v>82</v>
      </c>
      <c r="F411" s="75">
        <f>90- 82</f>
        <v>8</v>
      </c>
      <c r="G411" s="75">
        <v>0</v>
      </c>
      <c r="H411" s="75">
        <v>0</v>
      </c>
      <c r="I411" s="75">
        <v>0</v>
      </c>
      <c r="J411" s="75">
        <v>0</v>
      </c>
      <c r="K411" s="75">
        <v>0</v>
      </c>
      <c r="L411" s="75">
        <v>0</v>
      </c>
      <c r="M411" s="75">
        <v>0</v>
      </c>
      <c r="N411" s="75">
        <v>0</v>
      </c>
    </row>
    <row r="412" spans="1:14">
      <c r="A412" s="75" t="s">
        <v>840</v>
      </c>
      <c r="B412" s="75" t="s">
        <v>258</v>
      </c>
      <c r="C412" s="76">
        <v>41049</v>
      </c>
      <c r="D412" s="75" t="s">
        <v>876</v>
      </c>
      <c r="E412" s="77" t="s">
        <v>135</v>
      </c>
      <c r="F412" s="75">
        <v>68</v>
      </c>
      <c r="G412" s="75">
        <v>0</v>
      </c>
      <c r="H412" s="75">
        <v>0</v>
      </c>
      <c r="I412" s="75">
        <v>0</v>
      </c>
      <c r="J412" s="75">
        <v>0</v>
      </c>
      <c r="K412" s="75">
        <v>0</v>
      </c>
      <c r="L412" s="75">
        <v>0</v>
      </c>
      <c r="M412" s="75">
        <v>0</v>
      </c>
      <c r="N412" s="75">
        <v>0</v>
      </c>
    </row>
    <row r="413" spans="1:14">
      <c r="A413" s="75" t="s">
        <v>840</v>
      </c>
      <c r="B413" s="75" t="s">
        <v>282</v>
      </c>
      <c r="C413" s="76">
        <v>41042</v>
      </c>
      <c r="D413" s="75" t="s">
        <v>229</v>
      </c>
      <c r="E413" s="77" t="s">
        <v>26</v>
      </c>
      <c r="F413" s="75">
        <v>57</v>
      </c>
      <c r="G413" s="75">
        <v>1</v>
      </c>
      <c r="H413" s="75">
        <v>0</v>
      </c>
      <c r="I413" s="75">
        <v>1</v>
      </c>
      <c r="J413" s="75">
        <v>1</v>
      </c>
      <c r="K413" s="75">
        <v>0</v>
      </c>
      <c r="L413" s="75">
        <v>0</v>
      </c>
      <c r="M413" s="75">
        <v>0</v>
      </c>
      <c r="N413" s="75">
        <v>0</v>
      </c>
    </row>
    <row r="414" spans="1:14">
      <c r="A414" s="75" t="s">
        <v>840</v>
      </c>
      <c r="B414" s="75" t="s">
        <v>262</v>
      </c>
      <c r="C414" s="76">
        <v>41035</v>
      </c>
      <c r="D414" s="75" t="s">
        <v>229</v>
      </c>
      <c r="E414" s="77" t="s">
        <v>82</v>
      </c>
      <c r="F414" s="75">
        <v>0</v>
      </c>
      <c r="G414" s="75"/>
      <c r="H414" s="75"/>
      <c r="I414" s="75"/>
      <c r="J414" s="75"/>
      <c r="K414" s="75"/>
      <c r="L414" s="75"/>
      <c r="M414" s="75"/>
      <c r="N414" s="75"/>
    </row>
    <row r="415" spans="1:14">
      <c r="A415" s="75" t="s">
        <v>840</v>
      </c>
      <c r="B415" s="75" t="s">
        <v>238</v>
      </c>
      <c r="C415" s="76">
        <v>41031</v>
      </c>
      <c r="D415" s="75" t="s">
        <v>229</v>
      </c>
      <c r="E415" s="77" t="s">
        <v>22</v>
      </c>
      <c r="F415" s="75">
        <f>90- 77</f>
        <v>13</v>
      </c>
      <c r="G415" s="75">
        <v>0</v>
      </c>
      <c r="H415" s="75">
        <v>0</v>
      </c>
      <c r="I415" s="75">
        <v>1</v>
      </c>
      <c r="J415" s="75">
        <v>0</v>
      </c>
      <c r="K415" s="75">
        <v>0</v>
      </c>
      <c r="L415" s="75">
        <v>1</v>
      </c>
      <c r="M415" s="75">
        <v>0</v>
      </c>
      <c r="N415" s="75">
        <v>0</v>
      </c>
    </row>
    <row r="416" spans="1:14">
      <c r="A416" s="75" t="s">
        <v>840</v>
      </c>
      <c r="B416" s="75" t="s">
        <v>890</v>
      </c>
      <c r="C416" s="76">
        <v>41028</v>
      </c>
      <c r="D416" s="75" t="s">
        <v>229</v>
      </c>
      <c r="E416" s="77" t="s">
        <v>95</v>
      </c>
      <c r="F416" s="75">
        <v>0</v>
      </c>
      <c r="G416" s="75"/>
      <c r="H416" s="75"/>
      <c r="I416" s="75"/>
      <c r="J416" s="75"/>
      <c r="K416" s="75"/>
      <c r="L416" s="75"/>
      <c r="M416" s="75"/>
      <c r="N416" s="75"/>
    </row>
    <row r="417" spans="1:14">
      <c r="A417" s="75" t="s">
        <v>840</v>
      </c>
      <c r="B417" s="75" t="s">
        <v>302</v>
      </c>
      <c r="C417" s="76">
        <v>41024</v>
      </c>
      <c r="D417" s="75" t="s">
        <v>229</v>
      </c>
      <c r="E417" s="77" t="s">
        <v>24</v>
      </c>
      <c r="F417" s="75">
        <f>90- 73</f>
        <v>17</v>
      </c>
      <c r="G417" s="75">
        <v>0</v>
      </c>
      <c r="H417" s="75">
        <v>0</v>
      </c>
      <c r="I417" s="75">
        <v>3</v>
      </c>
      <c r="J417" s="75">
        <v>2</v>
      </c>
      <c r="K417" s="75">
        <v>1</v>
      </c>
      <c r="L417" s="75">
        <v>1</v>
      </c>
      <c r="M417" s="75">
        <v>0</v>
      </c>
      <c r="N417" s="75">
        <v>0</v>
      </c>
    </row>
    <row r="418" spans="1:14">
      <c r="A418" s="75" t="s">
        <v>840</v>
      </c>
      <c r="B418" s="75" t="s">
        <v>230</v>
      </c>
      <c r="C418" s="76">
        <v>41021</v>
      </c>
      <c r="D418" s="75" t="s">
        <v>229</v>
      </c>
      <c r="E418" s="77" t="s">
        <v>51</v>
      </c>
      <c r="F418" s="75">
        <f>90- 61</f>
        <v>29</v>
      </c>
      <c r="G418" s="75">
        <v>0</v>
      </c>
      <c r="H418" s="75">
        <v>0</v>
      </c>
      <c r="I418" s="75">
        <v>1</v>
      </c>
      <c r="J418" s="75">
        <v>0</v>
      </c>
      <c r="K418" s="75">
        <v>0</v>
      </c>
      <c r="L418" s="75">
        <v>1</v>
      </c>
      <c r="M418" s="75">
        <v>0</v>
      </c>
      <c r="N418" s="75">
        <v>0</v>
      </c>
    </row>
    <row r="419" spans="1:14">
      <c r="A419" s="75" t="s">
        <v>840</v>
      </c>
      <c r="B419" s="75" t="s">
        <v>266</v>
      </c>
      <c r="C419" s="76">
        <v>41010</v>
      </c>
      <c r="D419" s="75" t="s">
        <v>229</v>
      </c>
      <c r="E419" s="77" t="s">
        <v>63</v>
      </c>
      <c r="F419" s="75">
        <f>90- 72</f>
        <v>18</v>
      </c>
      <c r="G419" s="75">
        <v>1</v>
      </c>
      <c r="H419" s="75">
        <v>0</v>
      </c>
      <c r="I419" s="75">
        <v>2</v>
      </c>
      <c r="J419" s="75">
        <v>2</v>
      </c>
      <c r="K419" s="75">
        <v>0</v>
      </c>
      <c r="L419" s="75">
        <v>0</v>
      </c>
      <c r="M419" s="75">
        <v>0</v>
      </c>
      <c r="N419" s="75">
        <v>0</v>
      </c>
    </row>
    <row r="420" spans="1:14">
      <c r="A420" s="75" t="s">
        <v>840</v>
      </c>
      <c r="B420" s="75" t="s">
        <v>252</v>
      </c>
      <c r="C420" s="76">
        <v>41006</v>
      </c>
      <c r="D420" s="75" t="s">
        <v>229</v>
      </c>
      <c r="E420" s="77" t="s">
        <v>82</v>
      </c>
      <c r="F420" s="75">
        <f>90- 77</f>
        <v>13</v>
      </c>
      <c r="G420" s="75">
        <v>0</v>
      </c>
      <c r="H420" s="75">
        <v>0</v>
      </c>
      <c r="I420" s="75">
        <v>1</v>
      </c>
      <c r="J420" s="75">
        <v>1</v>
      </c>
      <c r="K420" s="75">
        <v>0</v>
      </c>
      <c r="L420" s="75">
        <v>0</v>
      </c>
      <c r="M420" s="75">
        <v>0</v>
      </c>
      <c r="N420" s="75">
        <v>0</v>
      </c>
    </row>
    <row r="421" spans="1:14">
      <c r="A421" s="75" t="s">
        <v>840</v>
      </c>
      <c r="B421" s="75" t="s">
        <v>258</v>
      </c>
      <c r="C421" s="76">
        <v>41000</v>
      </c>
      <c r="D421" s="75" t="s">
        <v>229</v>
      </c>
      <c r="E421" s="77" t="s">
        <v>59</v>
      </c>
      <c r="F421" s="75">
        <f>90- 82</f>
        <v>8</v>
      </c>
      <c r="G421" s="75">
        <v>0</v>
      </c>
      <c r="H421" s="75">
        <v>1</v>
      </c>
      <c r="I421" s="75">
        <v>3</v>
      </c>
      <c r="J421" s="75">
        <v>1</v>
      </c>
      <c r="K421" s="75">
        <v>0</v>
      </c>
      <c r="L421" s="75">
        <v>0</v>
      </c>
      <c r="M421" s="75">
        <v>0</v>
      </c>
      <c r="N421" s="75">
        <v>0</v>
      </c>
    </row>
    <row r="422" spans="1:14">
      <c r="A422" s="75" t="s">
        <v>840</v>
      </c>
      <c r="B422" s="75" t="s">
        <v>264</v>
      </c>
      <c r="C422" s="76">
        <v>40993</v>
      </c>
      <c r="D422" s="75" t="s">
        <v>229</v>
      </c>
      <c r="E422" s="77" t="s">
        <v>19</v>
      </c>
      <c r="F422" s="75">
        <f>90- 52</f>
        <v>38</v>
      </c>
      <c r="G422" s="75">
        <v>1</v>
      </c>
      <c r="H422" s="75">
        <v>0</v>
      </c>
      <c r="I422" s="75">
        <v>2</v>
      </c>
      <c r="J422" s="75">
        <v>1</v>
      </c>
      <c r="K422" s="75">
        <v>0</v>
      </c>
      <c r="L422" s="75">
        <v>3</v>
      </c>
      <c r="M422" s="75">
        <v>0</v>
      </c>
      <c r="N422" s="75">
        <v>0</v>
      </c>
    </row>
    <row r="423" spans="1:14">
      <c r="A423" s="75" t="s">
        <v>840</v>
      </c>
      <c r="B423" s="75" t="s">
        <v>162</v>
      </c>
      <c r="C423" s="76">
        <v>40988</v>
      </c>
      <c r="D423" s="75" t="s">
        <v>876</v>
      </c>
      <c r="E423" s="77" t="s">
        <v>423</v>
      </c>
      <c r="F423" s="75">
        <v>74</v>
      </c>
      <c r="G423" s="75">
        <v>1</v>
      </c>
      <c r="H423" s="75">
        <v>0</v>
      </c>
      <c r="I423" s="75">
        <v>0</v>
      </c>
      <c r="J423" s="75">
        <v>0</v>
      </c>
      <c r="K423" s="75">
        <v>0</v>
      </c>
      <c r="L423" s="75">
        <v>0</v>
      </c>
      <c r="M423" s="75">
        <v>0</v>
      </c>
      <c r="N423" s="75">
        <v>0</v>
      </c>
    </row>
    <row r="424" spans="1:14">
      <c r="A424" s="75" t="s">
        <v>840</v>
      </c>
      <c r="B424" s="75" t="s">
        <v>228</v>
      </c>
      <c r="C424" s="76">
        <v>40985</v>
      </c>
      <c r="D424" s="75" t="s">
        <v>229</v>
      </c>
      <c r="E424" s="77" t="s">
        <v>277</v>
      </c>
      <c r="F424" s="75">
        <v>0</v>
      </c>
      <c r="G424" s="75"/>
      <c r="H424" s="75"/>
      <c r="I424" s="75"/>
      <c r="J424" s="75"/>
      <c r="K424" s="75"/>
      <c r="L424" s="75"/>
      <c r="M424" s="75"/>
      <c r="N424" s="75"/>
    </row>
    <row r="425" spans="1:14">
      <c r="A425" s="75" t="s">
        <v>840</v>
      </c>
      <c r="B425" s="75" t="s">
        <v>268</v>
      </c>
      <c r="C425" s="76">
        <v>40979</v>
      </c>
      <c r="D425" s="75" t="s">
        <v>229</v>
      </c>
      <c r="E425" s="77" t="s">
        <v>33</v>
      </c>
      <c r="F425" s="75">
        <f>90- 75</f>
        <v>15</v>
      </c>
      <c r="G425" s="75">
        <v>0</v>
      </c>
      <c r="H425" s="75">
        <v>0</v>
      </c>
      <c r="I425" s="75">
        <v>1</v>
      </c>
      <c r="J425" s="75">
        <v>0</v>
      </c>
      <c r="K425" s="75">
        <v>0</v>
      </c>
      <c r="L425" s="75">
        <v>0</v>
      </c>
      <c r="M425" s="75">
        <v>0</v>
      </c>
      <c r="N425" s="75">
        <v>0</v>
      </c>
    </row>
    <row r="426" spans="1:14">
      <c r="A426" s="75" t="s">
        <v>840</v>
      </c>
      <c r="B426" s="75" t="s">
        <v>247</v>
      </c>
      <c r="C426" s="76">
        <v>40975</v>
      </c>
      <c r="D426" s="75" t="s">
        <v>229</v>
      </c>
      <c r="E426" s="77" t="s">
        <v>22</v>
      </c>
      <c r="F426" s="75">
        <v>0</v>
      </c>
      <c r="G426" s="75"/>
      <c r="H426" s="75"/>
      <c r="I426" s="75"/>
      <c r="J426" s="75"/>
      <c r="K426" s="75"/>
      <c r="L426" s="75"/>
      <c r="M426" s="75"/>
      <c r="N426" s="75"/>
    </row>
    <row r="427" spans="1:14">
      <c r="A427" s="75" t="s">
        <v>840</v>
      </c>
      <c r="B427" s="75" t="s">
        <v>255</v>
      </c>
      <c r="C427" s="76">
        <v>40971</v>
      </c>
      <c r="D427" s="75" t="s">
        <v>229</v>
      </c>
      <c r="E427" s="77" t="s">
        <v>22</v>
      </c>
      <c r="F427" s="75">
        <f>90- 77</f>
        <v>13</v>
      </c>
      <c r="G427" s="75">
        <v>0</v>
      </c>
      <c r="H427" s="75">
        <v>0</v>
      </c>
      <c r="I427" s="75">
        <v>1</v>
      </c>
      <c r="J427" s="75">
        <v>1</v>
      </c>
      <c r="K427" s="75">
        <v>0</v>
      </c>
      <c r="L427" s="75">
        <v>0</v>
      </c>
      <c r="M427" s="75">
        <v>0</v>
      </c>
      <c r="N427" s="75">
        <v>0</v>
      </c>
    </row>
    <row r="428" spans="1:14">
      <c r="A428" s="75" t="s">
        <v>840</v>
      </c>
      <c r="B428" s="75" t="s">
        <v>163</v>
      </c>
      <c r="C428" s="76">
        <v>40964</v>
      </c>
      <c r="D428" s="75" t="s">
        <v>229</v>
      </c>
      <c r="E428" s="77" t="s">
        <v>22</v>
      </c>
      <c r="F428" s="75">
        <v>0</v>
      </c>
      <c r="G428" s="75"/>
      <c r="H428" s="75"/>
      <c r="I428" s="75"/>
      <c r="J428" s="75"/>
      <c r="K428" s="75"/>
      <c r="L428" s="75"/>
      <c r="M428" s="75"/>
      <c r="N428" s="75"/>
    </row>
    <row r="429" spans="1:14">
      <c r="A429" s="75" t="s">
        <v>840</v>
      </c>
      <c r="B429" s="75" t="s">
        <v>279</v>
      </c>
      <c r="C429" s="76">
        <v>40957</v>
      </c>
      <c r="D429" s="75" t="s">
        <v>229</v>
      </c>
      <c r="E429" s="77" t="s">
        <v>26</v>
      </c>
      <c r="F429" s="75">
        <v>0</v>
      </c>
      <c r="G429" s="75"/>
      <c r="H429" s="75"/>
      <c r="I429" s="75"/>
      <c r="J429" s="75"/>
      <c r="K429" s="75"/>
      <c r="L429" s="75"/>
      <c r="M429" s="75"/>
      <c r="N429" s="75"/>
    </row>
    <row r="430" spans="1:14">
      <c r="A430" s="75" t="s">
        <v>840</v>
      </c>
      <c r="B430" s="75" t="s">
        <v>280</v>
      </c>
      <c r="C430" s="76">
        <v>40954</v>
      </c>
      <c r="D430" s="75" t="s">
        <v>229</v>
      </c>
      <c r="E430" s="77" t="s">
        <v>33</v>
      </c>
      <c r="F430" s="75">
        <v>0</v>
      </c>
      <c r="G430" s="75"/>
      <c r="H430" s="75"/>
      <c r="I430" s="75"/>
      <c r="J430" s="75"/>
      <c r="K430" s="75"/>
      <c r="L430" s="75"/>
      <c r="M430" s="75"/>
      <c r="N430" s="75"/>
    </row>
    <row r="431" spans="1:14">
      <c r="A431" s="75" t="s">
        <v>840</v>
      </c>
      <c r="B431" s="75" t="s">
        <v>163</v>
      </c>
      <c r="C431" s="76">
        <v>40947</v>
      </c>
      <c r="D431" s="75" t="s">
        <v>876</v>
      </c>
      <c r="E431" s="77" t="s">
        <v>38</v>
      </c>
      <c r="F431" s="75">
        <v>67</v>
      </c>
      <c r="G431" s="75">
        <v>0</v>
      </c>
      <c r="H431" s="75">
        <v>0</v>
      </c>
      <c r="I431" s="75">
        <v>0</v>
      </c>
      <c r="J431" s="75">
        <v>0</v>
      </c>
      <c r="K431" s="75">
        <v>0</v>
      </c>
      <c r="L431" s="75">
        <v>0</v>
      </c>
      <c r="M431" s="75">
        <v>0</v>
      </c>
      <c r="N431" s="75">
        <v>0</v>
      </c>
    </row>
    <row r="432" spans="1:14">
      <c r="A432" s="75" t="s">
        <v>840</v>
      </c>
      <c r="B432" s="75" t="s">
        <v>286</v>
      </c>
      <c r="C432" s="76">
        <v>40944</v>
      </c>
      <c r="D432" s="75" t="s">
        <v>229</v>
      </c>
      <c r="E432" s="77" t="s">
        <v>33</v>
      </c>
      <c r="F432" s="75">
        <v>0</v>
      </c>
      <c r="G432" s="75"/>
      <c r="H432" s="75"/>
      <c r="I432" s="75"/>
      <c r="J432" s="75"/>
      <c r="K432" s="75"/>
      <c r="L432" s="75"/>
      <c r="M432" s="75"/>
      <c r="N432" s="75"/>
    </row>
    <row r="433" spans="1:14">
      <c r="A433" s="75" t="s">
        <v>840</v>
      </c>
      <c r="B433" s="75" t="s">
        <v>180</v>
      </c>
      <c r="C433" s="76">
        <v>40936</v>
      </c>
      <c r="D433" s="75" t="s">
        <v>229</v>
      </c>
      <c r="E433" s="77" t="s">
        <v>63</v>
      </c>
      <c r="F433" s="75">
        <v>0</v>
      </c>
      <c r="G433" s="75"/>
      <c r="H433" s="75"/>
      <c r="I433" s="75"/>
      <c r="J433" s="75"/>
      <c r="K433" s="75"/>
      <c r="L433" s="75"/>
      <c r="M433" s="75"/>
      <c r="N433" s="75"/>
    </row>
    <row r="434" spans="1:14">
      <c r="A434" s="75" t="s">
        <v>840</v>
      </c>
      <c r="B434" s="75" t="s">
        <v>230</v>
      </c>
      <c r="C434" s="76">
        <v>40932</v>
      </c>
      <c r="D434" s="75" t="s">
        <v>876</v>
      </c>
      <c r="E434" s="77" t="s">
        <v>59</v>
      </c>
      <c r="F434" s="75">
        <v>77</v>
      </c>
      <c r="G434" s="75">
        <v>1</v>
      </c>
      <c r="H434" s="75">
        <v>0</v>
      </c>
      <c r="I434" s="75">
        <v>0</v>
      </c>
      <c r="J434" s="75">
        <v>0</v>
      </c>
      <c r="K434" s="75">
        <v>0</v>
      </c>
      <c r="L434" s="75">
        <v>0</v>
      </c>
      <c r="M434" s="75">
        <v>0</v>
      </c>
      <c r="N434" s="75">
        <v>0</v>
      </c>
    </row>
    <row r="435" spans="1:14">
      <c r="A435" s="75" t="s">
        <v>840</v>
      </c>
      <c r="B435" s="75" t="s">
        <v>259</v>
      </c>
      <c r="C435" s="76">
        <v>40929</v>
      </c>
      <c r="D435" s="75" t="s">
        <v>229</v>
      </c>
      <c r="E435" s="77" t="s">
        <v>82</v>
      </c>
      <c r="F435" s="75">
        <v>0</v>
      </c>
      <c r="G435" s="75"/>
      <c r="H435" s="75"/>
      <c r="I435" s="75"/>
      <c r="J435" s="75"/>
      <c r="K435" s="75"/>
      <c r="L435" s="75"/>
      <c r="M435" s="75"/>
      <c r="N435" s="75"/>
    </row>
    <row r="436" spans="1:14">
      <c r="A436" s="75" t="s">
        <v>840</v>
      </c>
      <c r="B436" s="75" t="s">
        <v>288</v>
      </c>
      <c r="C436" s="76">
        <v>40923</v>
      </c>
      <c r="D436" s="75" t="s">
        <v>229</v>
      </c>
      <c r="E436" s="77" t="s">
        <v>22</v>
      </c>
      <c r="F436" s="75">
        <f>90- 65</f>
        <v>25</v>
      </c>
      <c r="G436" s="75">
        <v>0</v>
      </c>
      <c r="H436" s="75">
        <v>0</v>
      </c>
      <c r="I436" s="75">
        <v>1</v>
      </c>
      <c r="J436" s="75">
        <v>1</v>
      </c>
      <c r="K436" s="75">
        <v>1</v>
      </c>
      <c r="L436" s="75">
        <v>0</v>
      </c>
      <c r="M436" s="75">
        <v>0</v>
      </c>
      <c r="N436" s="75">
        <v>0</v>
      </c>
    </row>
    <row r="437" spans="1:14">
      <c r="A437" s="75" t="s">
        <v>840</v>
      </c>
      <c r="B437" s="75" t="s">
        <v>256</v>
      </c>
      <c r="C437" s="76">
        <v>40916</v>
      </c>
      <c r="D437" s="75" t="s">
        <v>229</v>
      </c>
      <c r="E437" s="77" t="s">
        <v>24</v>
      </c>
      <c r="F437" s="75">
        <v>0</v>
      </c>
      <c r="G437" s="75"/>
      <c r="H437" s="75"/>
      <c r="I437" s="75"/>
      <c r="J437" s="75"/>
      <c r="K437" s="75"/>
      <c r="L437" s="75"/>
      <c r="M437" s="75"/>
      <c r="N437" s="75"/>
    </row>
    <row r="438" spans="1:14">
      <c r="A438" s="75" t="s">
        <v>840</v>
      </c>
      <c r="B438" s="75" t="s">
        <v>232</v>
      </c>
      <c r="C438" s="76">
        <v>40898</v>
      </c>
      <c r="D438" s="75" t="s">
        <v>229</v>
      </c>
      <c r="E438" s="77" t="s">
        <v>33</v>
      </c>
      <c r="F438" s="75">
        <f>90- 80</f>
        <v>10</v>
      </c>
      <c r="G438" s="75">
        <v>0</v>
      </c>
      <c r="H438" s="75">
        <v>0</v>
      </c>
      <c r="I438" s="75">
        <v>0</v>
      </c>
      <c r="J438" s="75">
        <v>0</v>
      </c>
      <c r="K438" s="75">
        <v>0</v>
      </c>
      <c r="L438" s="75">
        <v>0</v>
      </c>
      <c r="M438" s="75">
        <v>0</v>
      </c>
      <c r="N438" s="75">
        <v>0</v>
      </c>
    </row>
    <row r="439" spans="1:14">
      <c r="A439" s="75" t="s">
        <v>840</v>
      </c>
      <c r="B439" s="75" t="s">
        <v>891</v>
      </c>
      <c r="C439" s="76">
        <v>40895</v>
      </c>
      <c r="D439" s="75" t="s">
        <v>229</v>
      </c>
      <c r="E439" s="77" t="s">
        <v>19</v>
      </c>
      <c r="F439" s="75">
        <v>63</v>
      </c>
      <c r="G439" s="75">
        <v>0</v>
      </c>
      <c r="H439" s="75">
        <v>0</v>
      </c>
      <c r="I439" s="75">
        <v>5</v>
      </c>
      <c r="J439" s="75">
        <v>2</v>
      </c>
      <c r="K439" s="75">
        <v>2</v>
      </c>
      <c r="L439" s="75">
        <v>1</v>
      </c>
      <c r="M439" s="75">
        <v>0</v>
      </c>
      <c r="N439" s="75">
        <v>0</v>
      </c>
    </row>
    <row r="440" spans="1:14">
      <c r="A440" s="75" t="s">
        <v>840</v>
      </c>
      <c r="B440" s="75" t="s">
        <v>249</v>
      </c>
      <c r="C440" s="76">
        <v>40889</v>
      </c>
      <c r="D440" s="75" t="s">
        <v>229</v>
      </c>
      <c r="E440" s="77" t="s">
        <v>22</v>
      </c>
      <c r="F440" s="75">
        <v>0</v>
      </c>
      <c r="G440" s="75"/>
      <c r="H440" s="75"/>
      <c r="I440" s="75"/>
      <c r="J440" s="75"/>
      <c r="K440" s="75"/>
      <c r="L440" s="75"/>
      <c r="M440" s="75"/>
      <c r="N440" s="75"/>
    </row>
    <row r="441" spans="1:14">
      <c r="A441" s="75" t="s">
        <v>840</v>
      </c>
      <c r="B441" s="75" t="s">
        <v>270</v>
      </c>
      <c r="C441" s="76">
        <v>40885</v>
      </c>
      <c r="D441" s="75" t="s">
        <v>876</v>
      </c>
      <c r="E441" s="77" t="s">
        <v>63</v>
      </c>
      <c r="F441" s="75">
        <v>90</v>
      </c>
      <c r="G441" s="75">
        <v>0</v>
      </c>
      <c r="H441" s="75">
        <v>0</v>
      </c>
      <c r="I441" s="75">
        <v>0</v>
      </c>
      <c r="J441" s="75">
        <v>0</v>
      </c>
      <c r="K441" s="75">
        <v>0</v>
      </c>
      <c r="L441" s="75">
        <v>0</v>
      </c>
      <c r="M441" s="75">
        <v>0</v>
      </c>
      <c r="N441" s="75">
        <v>0</v>
      </c>
    </row>
    <row r="442" spans="1:14">
      <c r="A442" s="75" t="s">
        <v>840</v>
      </c>
      <c r="B442" s="75" t="s">
        <v>882</v>
      </c>
      <c r="C442" s="76">
        <v>40881</v>
      </c>
      <c r="D442" s="75" t="s">
        <v>229</v>
      </c>
      <c r="E442" s="77" t="s">
        <v>19</v>
      </c>
      <c r="F442" s="75">
        <v>8</v>
      </c>
      <c r="G442" s="75">
        <v>0</v>
      </c>
      <c r="H442" s="75">
        <v>0</v>
      </c>
      <c r="I442" s="75">
        <v>0</v>
      </c>
      <c r="J442" s="75">
        <v>0</v>
      </c>
      <c r="K442" s="75">
        <v>0</v>
      </c>
      <c r="L442" s="75">
        <v>0</v>
      </c>
      <c r="M442" s="75">
        <v>0</v>
      </c>
      <c r="N442" s="75">
        <v>0</v>
      </c>
    </row>
    <row r="443" spans="1:14">
      <c r="A443" s="75" t="s">
        <v>840</v>
      </c>
      <c r="B443" s="75" t="s">
        <v>241</v>
      </c>
      <c r="C443" s="76">
        <v>40876</v>
      </c>
      <c r="D443" s="75" t="s">
        <v>229</v>
      </c>
      <c r="E443" s="77" t="s">
        <v>131</v>
      </c>
      <c r="F443" s="75">
        <f>90- 90</f>
        <v>0</v>
      </c>
      <c r="G443" s="75">
        <v>0</v>
      </c>
      <c r="H443" s="75">
        <v>0</v>
      </c>
      <c r="I443" s="75">
        <v>0</v>
      </c>
      <c r="J443" s="75">
        <v>0</v>
      </c>
      <c r="K443" s="75">
        <v>0</v>
      </c>
      <c r="L443" s="75">
        <v>0</v>
      </c>
      <c r="M443" s="75">
        <v>0</v>
      </c>
      <c r="N443" s="75">
        <v>0</v>
      </c>
    </row>
    <row r="444" spans="1:14">
      <c r="A444" s="75" t="s">
        <v>840</v>
      </c>
      <c r="B444" s="75" t="s">
        <v>245</v>
      </c>
      <c r="C444" s="76">
        <v>40873</v>
      </c>
      <c r="D444" s="75" t="s">
        <v>229</v>
      </c>
      <c r="E444" s="77" t="s">
        <v>24</v>
      </c>
      <c r="F444" s="75">
        <v>0</v>
      </c>
      <c r="G444" s="75"/>
      <c r="H444" s="75"/>
      <c r="I444" s="75"/>
      <c r="J444" s="75"/>
      <c r="K444" s="75"/>
      <c r="L444" s="75"/>
      <c r="M444" s="75"/>
      <c r="N444" s="75"/>
    </row>
    <row r="445" spans="1:14">
      <c r="A445" s="75" t="s">
        <v>840</v>
      </c>
      <c r="B445" s="75" t="s">
        <v>235</v>
      </c>
      <c r="C445" s="76">
        <v>40867</v>
      </c>
      <c r="D445" s="75" t="s">
        <v>229</v>
      </c>
      <c r="E445" s="77" t="s">
        <v>59</v>
      </c>
      <c r="F445" s="75">
        <f>90- 80</f>
        <v>10</v>
      </c>
      <c r="G445" s="75">
        <v>0</v>
      </c>
      <c r="H445" s="75">
        <v>0</v>
      </c>
      <c r="I445" s="75">
        <v>1</v>
      </c>
      <c r="J445" s="75">
        <v>0</v>
      </c>
      <c r="K445" s="75">
        <v>0</v>
      </c>
      <c r="L445" s="75">
        <v>1</v>
      </c>
      <c r="M445" s="75">
        <v>0</v>
      </c>
      <c r="N445" s="75">
        <v>0</v>
      </c>
    </row>
    <row r="446" spans="1:14">
      <c r="A446" s="75" t="s">
        <v>840</v>
      </c>
      <c r="B446" s="75" t="s">
        <v>243</v>
      </c>
      <c r="C446" s="76">
        <v>40845</v>
      </c>
      <c r="D446" s="75" t="s">
        <v>229</v>
      </c>
      <c r="E446" s="77" t="s">
        <v>38</v>
      </c>
      <c r="F446" s="75">
        <f>90- 83</f>
        <v>7</v>
      </c>
      <c r="G446" s="75">
        <v>0</v>
      </c>
      <c r="H446" s="75">
        <v>0</v>
      </c>
      <c r="I446" s="75">
        <v>1</v>
      </c>
      <c r="J446" s="75">
        <v>0</v>
      </c>
      <c r="K446" s="75">
        <v>0</v>
      </c>
      <c r="L446" s="75">
        <v>4</v>
      </c>
      <c r="M446" s="75">
        <v>0</v>
      </c>
      <c r="N446" s="75">
        <v>0</v>
      </c>
    </row>
    <row r="447" spans="1:14">
      <c r="A447" s="75" t="s">
        <v>840</v>
      </c>
      <c r="B447" s="75" t="s">
        <v>248</v>
      </c>
      <c r="C447" s="76">
        <v>40841</v>
      </c>
      <c r="D447" s="75" t="s">
        <v>229</v>
      </c>
      <c r="E447" s="77" t="s">
        <v>63</v>
      </c>
      <c r="F447" s="75">
        <v>0</v>
      </c>
      <c r="G447" s="75"/>
      <c r="H447" s="75"/>
      <c r="I447" s="75"/>
      <c r="J447" s="75"/>
      <c r="K447" s="75"/>
      <c r="L447" s="75"/>
      <c r="M447" s="75"/>
      <c r="N447" s="75"/>
    </row>
    <row r="448" spans="1:14">
      <c r="A448" s="75" t="s">
        <v>840</v>
      </c>
      <c r="B448" s="75" t="s">
        <v>246</v>
      </c>
      <c r="C448" s="76">
        <v>40838</v>
      </c>
      <c r="D448" s="75" t="s">
        <v>229</v>
      </c>
      <c r="E448" s="77" t="s">
        <v>53</v>
      </c>
      <c r="F448" s="75">
        <f>90- 89</f>
        <v>1</v>
      </c>
      <c r="G448" s="75">
        <v>0</v>
      </c>
      <c r="H448" s="75">
        <v>0</v>
      </c>
      <c r="I448" s="75">
        <v>0</v>
      </c>
      <c r="J448" s="75">
        <v>0</v>
      </c>
      <c r="K448" s="75">
        <v>0</v>
      </c>
      <c r="L448" s="75">
        <v>1</v>
      </c>
      <c r="M448" s="75">
        <v>0</v>
      </c>
      <c r="N448" s="75">
        <v>0</v>
      </c>
    </row>
    <row r="449" spans="1:14">
      <c r="A449" s="75" t="s">
        <v>840</v>
      </c>
      <c r="B449" s="75" t="s">
        <v>237</v>
      </c>
      <c r="C449" s="76">
        <v>40832</v>
      </c>
      <c r="D449" s="75" t="s">
        <v>229</v>
      </c>
      <c r="E449" s="77" t="s">
        <v>33</v>
      </c>
      <c r="F449" s="75">
        <f>90- 69</f>
        <v>21</v>
      </c>
      <c r="G449" s="75">
        <v>0</v>
      </c>
      <c r="H449" s="75">
        <v>0</v>
      </c>
      <c r="I449" s="75">
        <v>2</v>
      </c>
      <c r="J449" s="75">
        <v>0</v>
      </c>
      <c r="K449" s="75">
        <v>0</v>
      </c>
      <c r="L449" s="75">
        <v>3</v>
      </c>
      <c r="M449" s="75">
        <v>0</v>
      </c>
      <c r="N449" s="75">
        <v>0</v>
      </c>
    </row>
    <row r="450" spans="1:14">
      <c r="A450" s="75" t="s">
        <v>840</v>
      </c>
      <c r="B450" s="75" t="s">
        <v>162</v>
      </c>
      <c r="C450" s="76">
        <v>40818</v>
      </c>
      <c r="D450" s="75" t="s">
        <v>229</v>
      </c>
      <c r="E450" s="77" t="s">
        <v>19</v>
      </c>
      <c r="F450" s="75">
        <v>0</v>
      </c>
      <c r="G450" s="75"/>
      <c r="H450" s="75"/>
      <c r="I450" s="75"/>
      <c r="J450" s="75"/>
      <c r="K450" s="75"/>
      <c r="L450" s="75"/>
      <c r="M450" s="75"/>
      <c r="N450" s="75"/>
    </row>
    <row r="451" spans="1:14">
      <c r="A451" s="75" t="s">
        <v>840</v>
      </c>
      <c r="B451" s="75" t="s">
        <v>234</v>
      </c>
      <c r="C451" s="76">
        <v>40811</v>
      </c>
      <c r="D451" s="75" t="s">
        <v>229</v>
      </c>
      <c r="E451" s="77" t="s">
        <v>22</v>
      </c>
      <c r="F451" s="75">
        <f>90- 72</f>
        <v>18</v>
      </c>
      <c r="G451" s="75">
        <v>0</v>
      </c>
      <c r="H451" s="75">
        <v>0</v>
      </c>
      <c r="I451" s="75">
        <v>1</v>
      </c>
      <c r="J451" s="75">
        <v>0</v>
      </c>
      <c r="K451" s="75">
        <v>0</v>
      </c>
      <c r="L451" s="75">
        <v>1</v>
      </c>
      <c r="M451" s="75">
        <v>0</v>
      </c>
      <c r="N451" s="75">
        <v>0</v>
      </c>
    </row>
    <row r="452" spans="1:14">
      <c r="A452" s="75" t="s">
        <v>840</v>
      </c>
      <c r="B452" s="75" t="s">
        <v>270</v>
      </c>
      <c r="C452" s="76">
        <v>40807</v>
      </c>
      <c r="D452" s="75" t="s">
        <v>229</v>
      </c>
      <c r="E452" s="77" t="s">
        <v>22</v>
      </c>
      <c r="F452" s="75">
        <v>45</v>
      </c>
      <c r="G452" s="75">
        <v>0</v>
      </c>
      <c r="H452" s="75">
        <v>0</v>
      </c>
      <c r="I452" s="75">
        <v>3</v>
      </c>
      <c r="J452" s="75">
        <v>0</v>
      </c>
      <c r="K452" s="75">
        <v>1</v>
      </c>
      <c r="L452" s="75">
        <v>0</v>
      </c>
      <c r="M452" s="75">
        <v>0</v>
      </c>
      <c r="N452" s="75">
        <v>0</v>
      </c>
    </row>
    <row r="453" spans="1:14">
      <c r="A453" s="75" t="s">
        <v>840</v>
      </c>
      <c r="B453" s="75" t="s">
        <v>242</v>
      </c>
      <c r="C453" s="76">
        <v>40804</v>
      </c>
      <c r="D453" s="75" t="s">
        <v>229</v>
      </c>
      <c r="E453" s="77" t="s">
        <v>24</v>
      </c>
      <c r="F453" s="75">
        <f>90- 76</f>
        <v>14</v>
      </c>
      <c r="G453" s="75">
        <v>0</v>
      </c>
      <c r="H453" s="75">
        <v>0</v>
      </c>
      <c r="I453" s="75">
        <v>0</v>
      </c>
      <c r="J453" s="75">
        <v>0</v>
      </c>
      <c r="K453" s="75">
        <v>0</v>
      </c>
      <c r="L453" s="75">
        <v>0</v>
      </c>
      <c r="M453" s="75">
        <v>0</v>
      </c>
      <c r="N453" s="75">
        <v>0</v>
      </c>
    </row>
    <row r="454" spans="1:14">
      <c r="A454" s="75" t="s">
        <v>840</v>
      </c>
      <c r="B454" s="75" t="s">
        <v>290</v>
      </c>
      <c r="C454" s="76">
        <v>40797</v>
      </c>
      <c r="D454" s="75" t="s">
        <v>229</v>
      </c>
      <c r="E454" s="77" t="s">
        <v>103</v>
      </c>
      <c r="F454" s="75">
        <v>67</v>
      </c>
      <c r="G454" s="75">
        <v>0</v>
      </c>
      <c r="H454" s="75">
        <v>1</v>
      </c>
      <c r="I454" s="75">
        <v>0</v>
      </c>
      <c r="J454" s="75">
        <v>0</v>
      </c>
      <c r="K454" s="75">
        <v>4</v>
      </c>
      <c r="L454" s="75">
        <v>2</v>
      </c>
      <c r="M454" s="75">
        <v>0</v>
      </c>
      <c r="N454" s="75">
        <v>0</v>
      </c>
    </row>
    <row r="455" spans="1:14">
      <c r="A455" s="75" t="s">
        <v>840</v>
      </c>
      <c r="B455" s="75" t="s">
        <v>428</v>
      </c>
      <c r="C455" s="76">
        <v>40752</v>
      </c>
      <c r="D455" s="75" t="s">
        <v>295</v>
      </c>
      <c r="E455" s="77" t="s">
        <v>31</v>
      </c>
      <c r="F455" s="75" t="s">
        <v>221</v>
      </c>
      <c r="G455" s="75">
        <v>0</v>
      </c>
      <c r="H455" s="75">
        <v>0</v>
      </c>
      <c r="I455" s="75">
        <v>1</v>
      </c>
      <c r="J455" s="75">
        <v>1</v>
      </c>
      <c r="K455" s="75">
        <v>0</v>
      </c>
      <c r="L455" s="75">
        <v>1</v>
      </c>
      <c r="M455" s="75">
        <v>0</v>
      </c>
      <c r="N455" s="75">
        <v>0</v>
      </c>
    </row>
    <row r="456" spans="1:14">
      <c r="A456" s="75" t="s">
        <v>840</v>
      </c>
      <c r="B456" s="75" t="s">
        <v>296</v>
      </c>
      <c r="C456" s="76">
        <v>40750</v>
      </c>
      <c r="D456" s="75" t="s">
        <v>295</v>
      </c>
      <c r="E456" s="77" t="s">
        <v>31</v>
      </c>
      <c r="F456" s="75">
        <v>90</v>
      </c>
      <c r="G456" s="75">
        <v>0</v>
      </c>
      <c r="H456" s="75">
        <v>0</v>
      </c>
      <c r="I456" s="75">
        <v>1</v>
      </c>
      <c r="J456" s="75">
        <v>0</v>
      </c>
      <c r="K456" s="75">
        <v>1</v>
      </c>
      <c r="L456" s="75">
        <v>1</v>
      </c>
      <c r="M456" s="75">
        <v>0</v>
      </c>
      <c r="N456" s="75">
        <v>0</v>
      </c>
    </row>
    <row r="457" spans="1:14">
      <c r="A457" s="75" t="s">
        <v>840</v>
      </c>
      <c r="B457" s="75" t="s">
        <v>536</v>
      </c>
      <c r="C457" s="76">
        <v>40747</v>
      </c>
      <c r="D457" s="75" t="s">
        <v>295</v>
      </c>
      <c r="E457" s="77" t="s">
        <v>40</v>
      </c>
      <c r="F457" s="75" t="s">
        <v>221</v>
      </c>
      <c r="G457" s="75">
        <v>1</v>
      </c>
      <c r="H457" s="75">
        <v>0</v>
      </c>
      <c r="I457" s="75">
        <v>1</v>
      </c>
      <c r="J457" s="75">
        <v>1</v>
      </c>
      <c r="K457" s="75">
        <v>2</v>
      </c>
      <c r="L457" s="75">
        <v>3</v>
      </c>
      <c r="M457" s="75">
        <v>0</v>
      </c>
      <c r="N457" s="75">
        <v>0</v>
      </c>
    </row>
    <row r="458" spans="1:14">
      <c r="A458" s="75" t="s">
        <v>892</v>
      </c>
      <c r="B458" s="75" t="s">
        <v>893</v>
      </c>
      <c r="C458" s="76">
        <v>41361</v>
      </c>
      <c r="D458" s="75" t="s">
        <v>894</v>
      </c>
      <c r="E458" s="77" t="s">
        <v>74</v>
      </c>
      <c r="F458" s="75">
        <v>90</v>
      </c>
      <c r="G458" s="75">
        <v>1</v>
      </c>
      <c r="H458" s="75">
        <v>0</v>
      </c>
      <c r="I458" s="75">
        <v>3</v>
      </c>
      <c r="J458" s="75">
        <v>0</v>
      </c>
      <c r="K458" s="75">
        <v>2</v>
      </c>
      <c r="L458" s="75">
        <v>4</v>
      </c>
      <c r="M458" s="75">
        <v>0</v>
      </c>
      <c r="N458" s="75">
        <v>0</v>
      </c>
    </row>
    <row r="459" spans="1:14">
      <c r="A459" s="75" t="s">
        <v>892</v>
      </c>
      <c r="B459" s="75" t="s">
        <v>895</v>
      </c>
      <c r="C459" s="76">
        <v>41356</v>
      </c>
      <c r="D459" s="75" t="s">
        <v>894</v>
      </c>
      <c r="E459" s="77" t="s">
        <v>22</v>
      </c>
      <c r="F459" s="75">
        <v>90</v>
      </c>
      <c r="G459" s="75">
        <v>1</v>
      </c>
      <c r="H459" s="75">
        <v>0</v>
      </c>
      <c r="I459" s="75">
        <v>2</v>
      </c>
      <c r="J459" s="75">
        <v>2</v>
      </c>
      <c r="K459" s="75">
        <v>0</v>
      </c>
      <c r="L459" s="75">
        <v>1</v>
      </c>
      <c r="M459" s="75">
        <v>0</v>
      </c>
      <c r="N459" s="75">
        <v>0</v>
      </c>
    </row>
    <row r="460" spans="1:14">
      <c r="A460" s="75" t="s">
        <v>892</v>
      </c>
      <c r="B460" s="75" t="s">
        <v>896</v>
      </c>
      <c r="C460" s="76">
        <v>41349</v>
      </c>
      <c r="D460" s="75" t="s">
        <v>894</v>
      </c>
      <c r="E460" s="77" t="s">
        <v>22</v>
      </c>
      <c r="F460" s="75">
        <v>90</v>
      </c>
      <c r="G460" s="75">
        <v>0</v>
      </c>
      <c r="H460" s="75">
        <v>0</v>
      </c>
      <c r="I460" s="75">
        <v>9</v>
      </c>
      <c r="J460" s="75">
        <v>2</v>
      </c>
      <c r="K460" s="75">
        <v>1</v>
      </c>
      <c r="L460" s="75">
        <v>4</v>
      </c>
      <c r="M460" s="75">
        <v>0</v>
      </c>
      <c r="N460" s="75">
        <v>0</v>
      </c>
    </row>
    <row r="461" spans="1:14">
      <c r="A461" s="75" t="s">
        <v>892</v>
      </c>
      <c r="B461" s="75" t="s">
        <v>897</v>
      </c>
      <c r="C461" s="76">
        <v>41341</v>
      </c>
      <c r="D461" s="75" t="s">
        <v>894</v>
      </c>
      <c r="E461" s="77" t="s">
        <v>19</v>
      </c>
      <c r="F461" s="75">
        <v>90</v>
      </c>
      <c r="G461" s="75">
        <v>0</v>
      </c>
      <c r="H461" s="75">
        <v>0</v>
      </c>
      <c r="I461" s="75">
        <v>3</v>
      </c>
      <c r="J461" s="75">
        <v>2</v>
      </c>
      <c r="K461" s="75">
        <v>1</v>
      </c>
      <c r="L461" s="75">
        <v>2</v>
      </c>
      <c r="M461" s="75">
        <v>0</v>
      </c>
      <c r="N461" s="75">
        <v>0</v>
      </c>
    </row>
    <row r="462" spans="1:14">
      <c r="A462" s="75" t="s">
        <v>892</v>
      </c>
      <c r="B462" s="75" t="s">
        <v>898</v>
      </c>
      <c r="C462" s="76">
        <v>41335</v>
      </c>
      <c r="D462" s="75" t="s">
        <v>894</v>
      </c>
      <c r="E462" s="77" t="s">
        <v>85</v>
      </c>
      <c r="F462" s="75">
        <v>90</v>
      </c>
      <c r="G462" s="75">
        <v>1</v>
      </c>
      <c r="H462" s="75">
        <v>0</v>
      </c>
      <c r="I462" s="75">
        <v>4</v>
      </c>
      <c r="J462" s="75">
        <v>1</v>
      </c>
      <c r="K462" s="75">
        <v>1</v>
      </c>
      <c r="L462" s="75">
        <v>5</v>
      </c>
      <c r="M462" s="75">
        <v>0</v>
      </c>
      <c r="N462" s="75">
        <v>0</v>
      </c>
    </row>
    <row r="463" spans="1:14">
      <c r="A463" s="75" t="s">
        <v>892</v>
      </c>
      <c r="B463" s="75" t="s">
        <v>899</v>
      </c>
      <c r="C463" s="76">
        <v>41328</v>
      </c>
      <c r="D463" s="75" t="s">
        <v>894</v>
      </c>
      <c r="E463" s="77" t="s">
        <v>74</v>
      </c>
      <c r="F463" s="75">
        <v>90</v>
      </c>
      <c r="G463" s="75">
        <v>0</v>
      </c>
      <c r="H463" s="75">
        <v>0</v>
      </c>
      <c r="I463" s="75">
        <v>4</v>
      </c>
      <c r="J463" s="75">
        <v>3</v>
      </c>
      <c r="K463" s="75">
        <v>2</v>
      </c>
      <c r="L463" s="75">
        <v>1</v>
      </c>
      <c r="M463" s="75">
        <v>0</v>
      </c>
      <c r="N463" s="75">
        <v>0</v>
      </c>
    </row>
    <row r="464" spans="1:14">
      <c r="A464" s="75" t="s">
        <v>892</v>
      </c>
      <c r="B464" s="75" t="s">
        <v>900</v>
      </c>
      <c r="C464" s="76">
        <v>41320</v>
      </c>
      <c r="D464" s="75" t="s">
        <v>894</v>
      </c>
      <c r="E464" s="77" t="s">
        <v>63</v>
      </c>
      <c r="F464" s="75">
        <v>90</v>
      </c>
      <c r="G464" s="75">
        <v>0</v>
      </c>
      <c r="H464" s="75">
        <v>0</v>
      </c>
      <c r="I464" s="75">
        <v>5</v>
      </c>
      <c r="J464" s="75">
        <v>3</v>
      </c>
      <c r="K464" s="75">
        <v>0</v>
      </c>
      <c r="L464" s="75">
        <v>9</v>
      </c>
      <c r="M464" s="75">
        <v>0</v>
      </c>
      <c r="N464" s="75">
        <v>0</v>
      </c>
    </row>
    <row r="465" spans="1:14">
      <c r="A465" s="75" t="s">
        <v>892</v>
      </c>
      <c r="B465" s="75" t="s">
        <v>901</v>
      </c>
      <c r="C465" s="76">
        <v>41314</v>
      </c>
      <c r="D465" s="75" t="s">
        <v>894</v>
      </c>
      <c r="E465" s="77" t="s">
        <v>63</v>
      </c>
      <c r="F465" s="75">
        <v>90</v>
      </c>
      <c r="G465" s="75">
        <v>1</v>
      </c>
      <c r="H465" s="75">
        <v>0</v>
      </c>
      <c r="I465" s="75">
        <v>6</v>
      </c>
      <c r="J465" s="75">
        <v>4</v>
      </c>
      <c r="K465" s="75">
        <v>2</v>
      </c>
      <c r="L465" s="75">
        <v>3</v>
      </c>
      <c r="M465" s="75">
        <v>0</v>
      </c>
      <c r="N465" s="75">
        <v>0</v>
      </c>
    </row>
    <row r="466" spans="1:14">
      <c r="A466" s="75" t="s">
        <v>892</v>
      </c>
      <c r="B466" s="75" t="s">
        <v>902</v>
      </c>
      <c r="C466" s="76">
        <v>41306</v>
      </c>
      <c r="D466" s="75" t="s">
        <v>894</v>
      </c>
      <c r="E466" s="77" t="s">
        <v>53</v>
      </c>
      <c r="F466" s="75">
        <v>90</v>
      </c>
      <c r="G466" s="75">
        <v>1</v>
      </c>
      <c r="H466" s="75">
        <v>0</v>
      </c>
      <c r="I466" s="75">
        <v>3</v>
      </c>
      <c r="J466" s="75">
        <v>3</v>
      </c>
      <c r="K466" s="75">
        <v>0</v>
      </c>
      <c r="L466" s="75">
        <v>6</v>
      </c>
      <c r="M466" s="75">
        <v>0</v>
      </c>
      <c r="N466" s="75">
        <v>0</v>
      </c>
    </row>
    <row r="467" spans="1:14">
      <c r="A467" s="75" t="s">
        <v>892</v>
      </c>
      <c r="B467" s="75" t="s">
        <v>903</v>
      </c>
      <c r="C467" s="76">
        <v>41299</v>
      </c>
      <c r="D467" s="75" t="s">
        <v>894</v>
      </c>
      <c r="E467" s="77" t="s">
        <v>74</v>
      </c>
      <c r="F467" s="75">
        <v>90</v>
      </c>
      <c r="G467" s="75">
        <v>0</v>
      </c>
      <c r="H467" s="75">
        <v>1</v>
      </c>
      <c r="I467" s="75">
        <v>2</v>
      </c>
      <c r="J467" s="75">
        <v>1</v>
      </c>
      <c r="K467" s="75">
        <v>2</v>
      </c>
      <c r="L467" s="75">
        <v>4</v>
      </c>
      <c r="M467" s="75">
        <v>1</v>
      </c>
      <c r="N467" s="75">
        <v>0</v>
      </c>
    </row>
    <row r="468" spans="1:14">
      <c r="A468" s="75" t="s">
        <v>892</v>
      </c>
      <c r="B468" s="75" t="s">
        <v>904</v>
      </c>
      <c r="C468" s="76">
        <v>41292</v>
      </c>
      <c r="D468" s="75" t="s">
        <v>894</v>
      </c>
      <c r="E468" s="77" t="s">
        <v>537</v>
      </c>
      <c r="F468" s="75">
        <v>82</v>
      </c>
      <c r="G468" s="75">
        <v>4</v>
      </c>
      <c r="H468" s="75">
        <v>1</v>
      </c>
      <c r="I468" s="75">
        <v>5</v>
      </c>
      <c r="J468" s="75">
        <v>4</v>
      </c>
      <c r="K468" s="75">
        <v>1</v>
      </c>
      <c r="L468" s="75">
        <v>3</v>
      </c>
      <c r="M468" s="75">
        <v>0</v>
      </c>
      <c r="N468" s="75">
        <v>0</v>
      </c>
    </row>
    <row r="469" spans="1:14">
      <c r="A469" s="75" t="s">
        <v>892</v>
      </c>
      <c r="B469" s="75" t="s">
        <v>905</v>
      </c>
      <c r="C469" s="76">
        <v>41286</v>
      </c>
      <c r="D469" s="75" t="s">
        <v>894</v>
      </c>
      <c r="E469" s="77" t="s">
        <v>63</v>
      </c>
      <c r="F469" s="75">
        <v>90</v>
      </c>
      <c r="G469" s="75">
        <v>0</v>
      </c>
      <c r="H469" s="75">
        <v>1</v>
      </c>
      <c r="I469" s="75">
        <v>1</v>
      </c>
      <c r="J469" s="75">
        <v>0</v>
      </c>
      <c r="K469" s="75">
        <v>2</v>
      </c>
      <c r="L469" s="75">
        <v>3</v>
      </c>
      <c r="M469" s="75">
        <v>0</v>
      </c>
      <c r="N469" s="75">
        <v>0</v>
      </c>
    </row>
    <row r="470" spans="1:14">
      <c r="A470" s="75" t="s">
        <v>892</v>
      </c>
      <c r="B470" s="75" t="s">
        <v>898</v>
      </c>
      <c r="C470" s="76">
        <v>41279</v>
      </c>
      <c r="D470" s="75" t="s">
        <v>894</v>
      </c>
      <c r="E470" s="77" t="s">
        <v>53</v>
      </c>
      <c r="F470" s="75">
        <v>90</v>
      </c>
      <c r="G470" s="75">
        <v>0</v>
      </c>
      <c r="H470" s="75">
        <v>1</v>
      </c>
      <c r="I470" s="75">
        <v>2</v>
      </c>
      <c r="J470" s="75">
        <v>0</v>
      </c>
      <c r="K470" s="75">
        <v>3</v>
      </c>
      <c r="L470" s="75">
        <v>4</v>
      </c>
      <c r="M470" s="75">
        <v>0</v>
      </c>
      <c r="N470" s="75">
        <v>0</v>
      </c>
    </row>
    <row r="471" spans="1:14">
      <c r="A471" s="75" t="s">
        <v>892</v>
      </c>
      <c r="B471" s="75" t="s">
        <v>897</v>
      </c>
      <c r="C471" s="76">
        <v>41270</v>
      </c>
      <c r="D471" s="75" t="s">
        <v>894</v>
      </c>
      <c r="E471" s="77" t="s">
        <v>31</v>
      </c>
      <c r="F471" s="75">
        <v>90</v>
      </c>
      <c r="G471" s="75">
        <v>0</v>
      </c>
      <c r="H471" s="75">
        <v>0</v>
      </c>
      <c r="I471" s="75">
        <v>5</v>
      </c>
      <c r="J471" s="75">
        <v>3</v>
      </c>
      <c r="K471" s="75">
        <v>2</v>
      </c>
      <c r="L471" s="75">
        <v>8</v>
      </c>
      <c r="M471" s="75">
        <v>0</v>
      </c>
      <c r="N471" s="75">
        <v>0</v>
      </c>
    </row>
    <row r="472" spans="1:14">
      <c r="A472" s="75" t="s">
        <v>892</v>
      </c>
      <c r="B472" s="75" t="s">
        <v>902</v>
      </c>
      <c r="C472" s="76">
        <v>41264</v>
      </c>
      <c r="D472" s="75" t="s">
        <v>894</v>
      </c>
      <c r="E472" s="77" t="s">
        <v>85</v>
      </c>
      <c r="F472" s="75">
        <v>90</v>
      </c>
      <c r="G472" s="75">
        <v>0</v>
      </c>
      <c r="H472" s="75">
        <v>1</v>
      </c>
      <c r="I472" s="75">
        <v>0</v>
      </c>
      <c r="J472" s="75">
        <v>0</v>
      </c>
      <c r="K472" s="75">
        <v>1</v>
      </c>
      <c r="L472" s="75">
        <v>2</v>
      </c>
      <c r="M472" s="75">
        <v>0</v>
      </c>
      <c r="N472" s="75">
        <v>0</v>
      </c>
    </row>
    <row r="473" spans="1:14">
      <c r="A473" s="75" t="s">
        <v>892</v>
      </c>
      <c r="B473" s="75" t="s">
        <v>906</v>
      </c>
      <c r="C473" s="76">
        <v>41258</v>
      </c>
      <c r="D473" s="75" t="s">
        <v>894</v>
      </c>
      <c r="E473" s="77" t="s">
        <v>135</v>
      </c>
      <c r="F473" s="75">
        <f>90- 70</f>
        <v>20</v>
      </c>
      <c r="G473" s="75">
        <v>0</v>
      </c>
      <c r="H473" s="75">
        <v>0</v>
      </c>
      <c r="I473" s="75">
        <v>1</v>
      </c>
      <c r="J473" s="75">
        <v>1</v>
      </c>
      <c r="K473" s="75">
        <v>1</v>
      </c>
      <c r="L473" s="75">
        <v>2</v>
      </c>
      <c r="M473" s="75">
        <v>1</v>
      </c>
      <c r="N473" s="75">
        <v>0</v>
      </c>
    </row>
    <row r="474" spans="1:14">
      <c r="A474" s="75" t="s">
        <v>892</v>
      </c>
      <c r="B474" s="75" t="s">
        <v>905</v>
      </c>
      <c r="C474" s="76">
        <v>41244</v>
      </c>
      <c r="D474" s="75" t="s">
        <v>894</v>
      </c>
      <c r="E474" s="77" t="s">
        <v>33</v>
      </c>
      <c r="F474" s="75">
        <v>68</v>
      </c>
      <c r="G474" s="75">
        <v>0</v>
      </c>
      <c r="H474" s="75">
        <v>0</v>
      </c>
      <c r="I474" s="75">
        <v>5</v>
      </c>
      <c r="J474" s="75">
        <v>3</v>
      </c>
      <c r="K474" s="75">
        <v>0</v>
      </c>
      <c r="L474" s="75">
        <v>5</v>
      </c>
      <c r="M474" s="75">
        <v>0</v>
      </c>
      <c r="N474" s="75">
        <v>0</v>
      </c>
    </row>
    <row r="475" spans="1:14">
      <c r="A475" s="75" t="s">
        <v>892</v>
      </c>
      <c r="B475" s="75" t="s">
        <v>900</v>
      </c>
      <c r="C475" s="76">
        <v>41236</v>
      </c>
      <c r="D475" s="75" t="s">
        <v>894</v>
      </c>
      <c r="E475" s="77" t="s">
        <v>40</v>
      </c>
      <c r="F475" s="75">
        <v>90</v>
      </c>
      <c r="G475" s="75">
        <v>0</v>
      </c>
      <c r="H475" s="75">
        <v>0</v>
      </c>
      <c r="I475" s="75">
        <v>2</v>
      </c>
      <c r="J475" s="75">
        <v>2</v>
      </c>
      <c r="K475" s="75">
        <v>0</v>
      </c>
      <c r="L475" s="75">
        <v>3</v>
      </c>
      <c r="M475" s="75">
        <v>0</v>
      </c>
      <c r="N475" s="75">
        <v>0</v>
      </c>
    </row>
    <row r="476" spans="1:14">
      <c r="A476" s="75" t="s">
        <v>892</v>
      </c>
      <c r="B476" s="75" t="s">
        <v>893</v>
      </c>
      <c r="C476" s="76">
        <v>41229</v>
      </c>
      <c r="D476" s="75" t="s">
        <v>894</v>
      </c>
      <c r="E476" s="77" t="s">
        <v>149</v>
      </c>
      <c r="F476" s="75">
        <v>90</v>
      </c>
      <c r="G476" s="75">
        <v>2</v>
      </c>
      <c r="H476" s="75">
        <v>0</v>
      </c>
      <c r="I476" s="75">
        <v>3</v>
      </c>
      <c r="J476" s="75">
        <v>3</v>
      </c>
      <c r="K476" s="75">
        <v>1</v>
      </c>
      <c r="L476" s="75">
        <v>1</v>
      </c>
      <c r="M476" s="75">
        <v>1</v>
      </c>
      <c r="N476" s="75">
        <v>0</v>
      </c>
    </row>
    <row r="477" spans="1:14">
      <c r="A477" s="75" t="s">
        <v>892</v>
      </c>
      <c r="B477" s="75" t="s">
        <v>896</v>
      </c>
      <c r="C477" s="76">
        <v>41223</v>
      </c>
      <c r="D477" s="75" t="s">
        <v>894</v>
      </c>
      <c r="E477" s="77" t="s">
        <v>231</v>
      </c>
      <c r="F477" s="75">
        <v>63</v>
      </c>
      <c r="G477" s="75">
        <v>0</v>
      </c>
      <c r="H477" s="75">
        <v>0</v>
      </c>
      <c r="I477" s="75">
        <v>1</v>
      </c>
      <c r="J477" s="75">
        <v>1</v>
      </c>
      <c r="K477" s="75">
        <v>3</v>
      </c>
      <c r="L477" s="75">
        <v>4</v>
      </c>
      <c r="M477" s="75">
        <v>0</v>
      </c>
      <c r="N477" s="75">
        <v>0</v>
      </c>
    </row>
    <row r="478" spans="1:14">
      <c r="A478" s="75" t="s">
        <v>892</v>
      </c>
      <c r="B478" s="75" t="s">
        <v>907</v>
      </c>
      <c r="C478" s="76">
        <v>41210</v>
      </c>
      <c r="D478" s="75" t="s">
        <v>894</v>
      </c>
      <c r="E478" s="77" t="s">
        <v>63</v>
      </c>
      <c r="F478" s="75">
        <v>90</v>
      </c>
      <c r="G478" s="75">
        <v>1</v>
      </c>
      <c r="H478" s="75">
        <v>0</v>
      </c>
      <c r="I478" s="75">
        <v>2</v>
      </c>
      <c r="J478" s="75">
        <v>1</v>
      </c>
      <c r="K478" s="75">
        <v>2</v>
      </c>
      <c r="L478" s="75">
        <v>3</v>
      </c>
      <c r="M478" s="75">
        <v>0</v>
      </c>
      <c r="N478" s="75">
        <v>0</v>
      </c>
    </row>
    <row r="479" spans="1:14">
      <c r="A479" s="75" t="s">
        <v>892</v>
      </c>
      <c r="B479" s="75" t="s">
        <v>895</v>
      </c>
      <c r="C479" s="76">
        <v>41202</v>
      </c>
      <c r="D479" s="75" t="s">
        <v>894</v>
      </c>
      <c r="E479" s="77" t="s">
        <v>24</v>
      </c>
      <c r="F479" s="75">
        <v>90</v>
      </c>
      <c r="G479" s="75">
        <v>1</v>
      </c>
      <c r="H479" s="75">
        <v>0</v>
      </c>
      <c r="I479" s="75">
        <v>5</v>
      </c>
      <c r="J479" s="75">
        <v>2</v>
      </c>
      <c r="K479" s="75">
        <v>3</v>
      </c>
      <c r="L479" s="75">
        <v>2</v>
      </c>
      <c r="M479" s="75">
        <v>0</v>
      </c>
      <c r="N479" s="75">
        <v>0</v>
      </c>
    </row>
    <row r="480" spans="1:14">
      <c r="A480" s="75" t="s">
        <v>892</v>
      </c>
      <c r="B480" s="75" t="s">
        <v>908</v>
      </c>
      <c r="C480" s="76">
        <v>41195</v>
      </c>
      <c r="D480" s="75" t="s">
        <v>894</v>
      </c>
      <c r="E480" s="77" t="s">
        <v>231</v>
      </c>
      <c r="F480" s="75">
        <v>90</v>
      </c>
      <c r="G480" s="75">
        <v>1</v>
      </c>
      <c r="H480" s="75">
        <v>0</v>
      </c>
      <c r="I480" s="75">
        <v>3</v>
      </c>
      <c r="J480" s="75">
        <v>1</v>
      </c>
      <c r="K480" s="75">
        <v>1</v>
      </c>
      <c r="L480" s="75">
        <v>6</v>
      </c>
      <c r="M480" s="75">
        <v>0</v>
      </c>
      <c r="N480" s="75">
        <v>0</v>
      </c>
    </row>
    <row r="481" spans="1:14">
      <c r="A481" s="75" t="s">
        <v>892</v>
      </c>
      <c r="B481" s="75" t="s">
        <v>909</v>
      </c>
      <c r="C481" s="76">
        <v>41187</v>
      </c>
      <c r="D481" s="75" t="s">
        <v>894</v>
      </c>
      <c r="E481" s="77" t="s">
        <v>158</v>
      </c>
      <c r="F481" s="75">
        <v>90</v>
      </c>
      <c r="G481" s="75">
        <v>0</v>
      </c>
      <c r="H481" s="75">
        <v>0</v>
      </c>
      <c r="I481" s="75">
        <v>2</v>
      </c>
      <c r="J481" s="75">
        <v>0</v>
      </c>
      <c r="K481" s="75">
        <v>0</v>
      </c>
      <c r="L481" s="75">
        <v>4</v>
      </c>
      <c r="M481" s="75">
        <v>0</v>
      </c>
      <c r="N481" s="75">
        <v>0</v>
      </c>
    </row>
    <row r="482" spans="1:14">
      <c r="A482" s="75" t="s">
        <v>892</v>
      </c>
      <c r="B482" s="75" t="s">
        <v>904</v>
      </c>
      <c r="C482" s="76">
        <v>41734</v>
      </c>
      <c r="D482" s="75" t="s">
        <v>894</v>
      </c>
      <c r="E482" s="77" t="s">
        <v>103</v>
      </c>
      <c r="F482" s="75">
        <v>90</v>
      </c>
      <c r="G482" s="75">
        <v>2</v>
      </c>
      <c r="H482" s="75">
        <v>1</v>
      </c>
      <c r="I482" s="75">
        <v>7</v>
      </c>
      <c r="J482" s="75">
        <v>3</v>
      </c>
      <c r="K482" s="75">
        <v>2</v>
      </c>
      <c r="L482" s="75">
        <v>3</v>
      </c>
      <c r="M482" s="75">
        <v>1</v>
      </c>
      <c r="N482" s="75">
        <v>0</v>
      </c>
    </row>
    <row r="483" spans="1:14">
      <c r="A483" s="75" t="s">
        <v>892</v>
      </c>
      <c r="B483" s="75" t="s">
        <v>903</v>
      </c>
      <c r="C483" s="76">
        <v>41727</v>
      </c>
      <c r="D483" s="75" t="s">
        <v>894</v>
      </c>
      <c r="E483" s="77" t="s">
        <v>22</v>
      </c>
      <c r="F483" s="75">
        <v>90</v>
      </c>
      <c r="G483" s="75">
        <v>0</v>
      </c>
      <c r="H483" s="75">
        <v>0</v>
      </c>
      <c r="I483" s="75">
        <v>7</v>
      </c>
      <c r="J483" s="75">
        <v>2</v>
      </c>
      <c r="K483" s="75">
        <v>3</v>
      </c>
      <c r="L483" s="75">
        <v>0</v>
      </c>
      <c r="M483" s="75">
        <v>0</v>
      </c>
      <c r="N483" s="75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6" r:id="rId224"/>
    <hyperlink ref="E227" r:id="rId225"/>
    <hyperlink ref="E228" r:id="rId226"/>
    <hyperlink ref="E229" r:id="rId227"/>
    <hyperlink ref="E230" r:id="rId228"/>
    <hyperlink ref="E231" r:id="rId229"/>
    <hyperlink ref="E232" r:id="rId230"/>
    <hyperlink ref="E233" r:id="rId231"/>
    <hyperlink ref="E234" r:id="rId232"/>
    <hyperlink ref="E235" r:id="rId233"/>
    <hyperlink ref="E236" r:id="rId234"/>
    <hyperlink ref="E237" r:id="rId235"/>
    <hyperlink ref="E238" r:id="rId236"/>
    <hyperlink ref="E239" r:id="rId237"/>
    <hyperlink ref="E240" r:id="rId238"/>
    <hyperlink ref="E241" r:id="rId239"/>
    <hyperlink ref="E242" r:id="rId240"/>
    <hyperlink ref="E243" r:id="rId241"/>
    <hyperlink ref="E244" r:id="rId242"/>
    <hyperlink ref="E245" r:id="rId243"/>
    <hyperlink ref="E246" r:id="rId244"/>
    <hyperlink ref="E247" r:id="rId245"/>
    <hyperlink ref="E248" r:id="rId246"/>
    <hyperlink ref="E249" r:id="rId247"/>
    <hyperlink ref="E250" r:id="rId248"/>
    <hyperlink ref="E251" r:id="rId249"/>
    <hyperlink ref="E252" r:id="rId250"/>
    <hyperlink ref="E253" r:id="rId251"/>
    <hyperlink ref="E254" r:id="rId252"/>
    <hyperlink ref="E255" r:id="rId253"/>
    <hyperlink ref="E256" r:id="rId254"/>
    <hyperlink ref="E257" r:id="rId255"/>
    <hyperlink ref="E258" r:id="rId256"/>
    <hyperlink ref="E259" r:id="rId257"/>
    <hyperlink ref="E260" r:id="rId258"/>
    <hyperlink ref="E261" r:id="rId259"/>
    <hyperlink ref="E262" r:id="rId260"/>
    <hyperlink ref="E263" r:id="rId261"/>
    <hyperlink ref="E264" r:id="rId262"/>
    <hyperlink ref="E265" r:id="rId263"/>
    <hyperlink ref="E266" r:id="rId264"/>
    <hyperlink ref="E267" r:id="rId265"/>
    <hyperlink ref="E268" r:id="rId266"/>
    <hyperlink ref="E269" r:id="rId267"/>
    <hyperlink ref="E225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</hyperlinks>
  <pageMargins left="0.75" right="0.75" top="1" bottom="1" header="0.5" footer="0.5"/>
  <pageSetup paperSize="9" orientation="portrait" horizontalDpi="4294967292" verticalDpi="4294967292"/>
  <drawing r:id="rId48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5"/>
  <sheetViews>
    <sheetView topLeftCell="C1" workbookViewId="0">
      <selection activeCell="Q1" sqref="Q1:AC17"/>
    </sheetView>
  </sheetViews>
  <sheetFormatPr baseColWidth="10" defaultRowHeight="15" x14ac:dyDescent="0"/>
  <cols>
    <col min="2" max="2" width="0" hidden="1" customWidth="1"/>
    <col min="5" max="5" width="0" hidden="1" customWidth="1"/>
    <col min="11" max="14" width="0" hidden="1" customWidth="1"/>
    <col min="25" max="25" width="0" hidden="1" customWidth="1"/>
  </cols>
  <sheetData>
    <row r="1" spans="1:29" ht="16" thickBot="1">
      <c r="A1" s="79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80" t="s">
        <v>8</v>
      </c>
      <c r="J1" s="80" t="s">
        <v>9</v>
      </c>
      <c r="K1" s="80" t="s">
        <v>10</v>
      </c>
      <c r="L1" s="80" t="s">
        <v>11</v>
      </c>
      <c r="M1" s="80" t="s">
        <v>12</v>
      </c>
      <c r="N1" s="80" t="s">
        <v>13</v>
      </c>
      <c r="Q1" s="88" t="s">
        <v>1229</v>
      </c>
      <c r="R1" s="86"/>
      <c r="S1" s="114">
        <v>50</v>
      </c>
      <c r="T1" s="114">
        <v>20</v>
      </c>
      <c r="U1" s="114">
        <v>1</v>
      </c>
      <c r="V1" s="114">
        <v>4</v>
      </c>
      <c r="W1" s="86"/>
      <c r="X1" s="86"/>
      <c r="Y1" s="86"/>
      <c r="Z1" s="86"/>
      <c r="AA1" s="86"/>
      <c r="AB1" s="86"/>
      <c r="AC1" s="87"/>
    </row>
    <row r="2" spans="1:29" ht="16" thickBot="1">
      <c r="A2" s="75" t="s">
        <v>957</v>
      </c>
      <c r="B2" s="75" t="s">
        <v>109</v>
      </c>
      <c r="C2" s="76">
        <v>37111</v>
      </c>
      <c r="D2" s="75" t="s">
        <v>151</v>
      </c>
      <c r="E2" s="77" t="s">
        <v>425</v>
      </c>
      <c r="F2" s="75">
        <f>90-46</f>
        <v>44</v>
      </c>
      <c r="G2" s="75">
        <v>0</v>
      </c>
      <c r="H2" s="75">
        <v>0</v>
      </c>
      <c r="I2" s="75">
        <v>0</v>
      </c>
      <c r="J2" s="75">
        <v>0</v>
      </c>
      <c r="K2" s="75">
        <v>0</v>
      </c>
      <c r="L2" s="75">
        <v>0</v>
      </c>
      <c r="M2" s="75">
        <v>0</v>
      </c>
      <c r="N2" s="75">
        <v>0</v>
      </c>
      <c r="Q2" s="89" t="s">
        <v>432</v>
      </c>
      <c r="R2" s="90" t="s">
        <v>454</v>
      </c>
      <c r="S2" s="90" t="s">
        <v>433</v>
      </c>
      <c r="T2" s="90" t="s">
        <v>434</v>
      </c>
      <c r="U2" s="90" t="s">
        <v>436</v>
      </c>
      <c r="V2" s="90" t="s">
        <v>435</v>
      </c>
      <c r="W2" s="90" t="s">
        <v>453</v>
      </c>
      <c r="X2" s="90" t="s">
        <v>455</v>
      </c>
      <c r="Y2" s="91"/>
      <c r="Z2" s="90" t="s">
        <v>1227</v>
      </c>
      <c r="AA2" s="90" t="s">
        <v>1228</v>
      </c>
      <c r="AB2" s="90" t="s">
        <v>452</v>
      </c>
      <c r="AC2" s="92" t="s">
        <v>1226</v>
      </c>
    </row>
    <row r="3" spans="1:29">
      <c r="A3" s="75" t="s">
        <v>957</v>
      </c>
      <c r="B3" s="75" t="s">
        <v>967</v>
      </c>
      <c r="C3" s="76">
        <v>37122</v>
      </c>
      <c r="D3" s="75" t="s">
        <v>959</v>
      </c>
      <c r="E3" s="77" t="s">
        <v>22</v>
      </c>
      <c r="F3" s="75">
        <f>90-83</f>
        <v>7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75">
        <v>0</v>
      </c>
      <c r="N3" s="75">
        <v>0</v>
      </c>
      <c r="Q3" s="93" t="s">
        <v>437</v>
      </c>
      <c r="R3" s="94">
        <f>SUMIFS($F$2:F1000,$C$2:C1000,"&gt;="&amp;Z3,$C$2:C1000,"&lt;="&amp;AA3)</f>
        <v>1327</v>
      </c>
      <c r="S3" s="94">
        <f>SUMIFS(G2:G1000,C2:C1000,"&gt;="&amp;Z3,C2:C1000,"&lt;="&amp;AA3)</f>
        <v>6</v>
      </c>
      <c r="T3" s="94">
        <f>SUMIFS($H$2:H1000,$C$2:C1000,"&gt;="&amp;Z3,$C$2:C1000,"&lt;="&amp;AA3)</f>
        <v>0</v>
      </c>
      <c r="U3" s="94">
        <f>SUMIFS($I$2:I1000,$C$2:C1000,"&gt;="&amp;Z3,$C$2:C1000,"&lt;="&amp;AA3)-V3</f>
        <v>0</v>
      </c>
      <c r="V3" s="94">
        <f>SUMIFS($J$2:J1000,$C$2:C1000,"&gt;="&amp;Z3,$C$2:C1000,"&lt;="&amp;AA3)</f>
        <v>1</v>
      </c>
      <c r="W3" s="94">
        <f>COUNTIFS($C$2:C1000,"&gt;="&amp;Z3,$C$2:C1000,"&lt;="&amp;AA3)</f>
        <v>35</v>
      </c>
      <c r="X3" s="106">
        <f>R3/IF(W3=0,1,W3)</f>
        <v>37.914285714285711</v>
      </c>
      <c r="Y3" s="130">
        <f>X3*10</f>
        <v>379.14285714285711</v>
      </c>
      <c r="Z3" s="95">
        <v>37104</v>
      </c>
      <c r="AA3" s="95">
        <v>37437</v>
      </c>
      <c r="AB3" s="94">
        <f t="shared" ref="AB3:AB17" si="0">SUM(S3*$S$1,T3*$T$1,U3*$U$1,V3*$V$1)</f>
        <v>304</v>
      </c>
      <c r="AC3" s="110">
        <f>AB3/10</f>
        <v>30.4</v>
      </c>
    </row>
    <row r="4" spans="1:29">
      <c r="A4" s="75" t="s">
        <v>957</v>
      </c>
      <c r="B4" s="75" t="s">
        <v>113</v>
      </c>
      <c r="C4" s="76">
        <v>37125</v>
      </c>
      <c r="D4" s="75" t="s">
        <v>151</v>
      </c>
      <c r="E4" s="77" t="s">
        <v>24</v>
      </c>
      <c r="F4" s="75">
        <f>90-65</f>
        <v>25</v>
      </c>
      <c r="G4" s="75">
        <v>0</v>
      </c>
      <c r="H4" s="75">
        <v>0</v>
      </c>
      <c r="I4" s="75">
        <v>0</v>
      </c>
      <c r="J4" s="75">
        <v>0</v>
      </c>
      <c r="K4" s="75">
        <v>0</v>
      </c>
      <c r="L4" s="75">
        <v>0</v>
      </c>
      <c r="M4" s="75">
        <v>0</v>
      </c>
      <c r="N4" s="75">
        <v>0</v>
      </c>
      <c r="Q4" s="96" t="s">
        <v>438</v>
      </c>
      <c r="R4" s="97">
        <f>SUMIFS($F$2:F1001,$C$2:C1001,"&gt;="&amp;Z4,$C$2:C1001,"&lt;="&amp;AA4)</f>
        <v>2063</v>
      </c>
      <c r="S4" s="97">
        <f>SUMIFS($G$2:G1001,$C$2:C1001,"&gt;="&amp;Z4,$C$2:C1001,"&lt;="&amp;AA4)</f>
        <v>16</v>
      </c>
      <c r="T4" s="97">
        <f>SUMIFS($H$2:H1001,$C$2:C1001,"&gt;="&amp;Z4,$C$2:C1001,"&lt;="&amp;AA4)</f>
        <v>0</v>
      </c>
      <c r="U4" s="97">
        <f>SUMIFS($I$2:I1001,$C$2:C1001,"&gt;="&amp;Z4,$C$2:C1001,"&lt;="&amp;AA4)-V4</f>
        <v>0</v>
      </c>
      <c r="V4" s="97">
        <f>SUMIFS($J$2:J1001,$C$2:C1001,"&gt;="&amp;Z4,$C$2:C1001,"&lt;="&amp;AA4)</f>
        <v>0</v>
      </c>
      <c r="W4" s="97">
        <f>COUNTIFS($C$2:C1001,"&gt;="&amp;Z4,$C$2:C1001,"&lt;="&amp;AA4)</f>
        <v>30</v>
      </c>
      <c r="X4" s="107">
        <f>R4/IF(W4=0,1,W4)</f>
        <v>68.766666666666666</v>
      </c>
      <c r="Y4" s="131">
        <f t="shared" ref="Y4:Y17" si="1">X4*10</f>
        <v>687.66666666666663</v>
      </c>
      <c r="Z4" s="98">
        <v>37469</v>
      </c>
      <c r="AA4" s="98">
        <v>37802</v>
      </c>
      <c r="AB4" s="97">
        <f t="shared" si="0"/>
        <v>800</v>
      </c>
      <c r="AC4" s="111">
        <f t="shared" ref="AC4:AC17" si="2">AB4/10</f>
        <v>80</v>
      </c>
    </row>
    <row r="5" spans="1:29">
      <c r="A5" s="75" t="s">
        <v>957</v>
      </c>
      <c r="B5" s="75" t="s">
        <v>853</v>
      </c>
      <c r="C5" s="76">
        <v>37129</v>
      </c>
      <c r="D5" s="75" t="s">
        <v>959</v>
      </c>
      <c r="E5" s="77" t="s">
        <v>38</v>
      </c>
      <c r="F5" s="75">
        <f>90-60</f>
        <v>30</v>
      </c>
      <c r="G5" s="75">
        <v>1</v>
      </c>
      <c r="H5" s="75">
        <v>0</v>
      </c>
      <c r="I5" s="75">
        <v>0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Q5" s="99" t="s">
        <v>439</v>
      </c>
      <c r="R5" s="97">
        <f>SUMIFS($F$2:F1002,$C$2:C1002,"&gt;="&amp;Z5,$C$2:C1002,"&lt;="&amp;AA5)</f>
        <v>2560</v>
      </c>
      <c r="S5" s="97">
        <f>SUMIFS($G$2:G1002,$C$2:C1002,"&gt;="&amp;Z5,$C$2:C1002,"&lt;="&amp;AA5)</f>
        <v>20</v>
      </c>
      <c r="T5" s="97">
        <f>SUMIFS($H$2:H1002,$C$2:C1002,"&gt;="&amp;Z5,$C$2:C1002,"&lt;="&amp;AA5)</f>
        <v>1</v>
      </c>
      <c r="U5" s="97">
        <f>SUMIFS($I$2:I1002,$C$2:C1002,"&gt;="&amp;Z5,$C$2:C1002,"&lt;="&amp;AA5)-V5</f>
        <v>4</v>
      </c>
      <c r="V5" s="97">
        <f>SUMIFS($J$2:J1002,$C$2:C1002,"&gt;="&amp;Z5,$C$2:C1002,"&lt;="&amp;AA5)</f>
        <v>6</v>
      </c>
      <c r="W5" s="97">
        <f>COUNTIFS($C$2:C1002,"&gt;="&amp;Z5,$C$2:C1002,"&lt;="&amp;AA5)</f>
        <v>39</v>
      </c>
      <c r="X5" s="107">
        <f>R5/IF(W5=0,1,W5)</f>
        <v>65.641025641025635</v>
      </c>
      <c r="Y5" s="131">
        <f t="shared" si="1"/>
        <v>656.41025641025635</v>
      </c>
      <c r="Z5" s="98">
        <v>37834</v>
      </c>
      <c r="AA5" s="98">
        <v>38168</v>
      </c>
      <c r="AB5" s="97">
        <f t="shared" si="0"/>
        <v>1048</v>
      </c>
      <c r="AC5" s="111">
        <f t="shared" si="2"/>
        <v>104.8</v>
      </c>
    </row>
    <row r="6" spans="1:29">
      <c r="A6" s="75" t="s">
        <v>957</v>
      </c>
      <c r="B6" s="75" t="s">
        <v>581</v>
      </c>
      <c r="C6" s="76">
        <v>37142</v>
      </c>
      <c r="D6" s="75" t="s">
        <v>959</v>
      </c>
      <c r="E6" s="77" t="s">
        <v>82</v>
      </c>
      <c r="F6" s="75">
        <v>0</v>
      </c>
      <c r="G6" s="75"/>
      <c r="H6" s="75"/>
      <c r="I6" s="75"/>
      <c r="J6" s="75"/>
      <c r="K6" s="75"/>
      <c r="L6" s="75"/>
      <c r="M6" s="75"/>
      <c r="N6" s="75"/>
      <c r="Q6" s="96" t="s">
        <v>440</v>
      </c>
      <c r="R6" s="97">
        <f>SUMIFS($F$2:F1003,$C$2:C1003,"&gt;="&amp;Z6,$C$2:C1003,"&lt;="&amp;AA6)</f>
        <v>4316</v>
      </c>
      <c r="S6" s="97">
        <f>SUMIFS($G$2:G1003,$C$2:C1003,"&gt;="&amp;Z6,$C$2:C1003,"&lt;="&amp;AA6)</f>
        <v>25</v>
      </c>
      <c r="T6" s="97">
        <f>SUMIFS($H$2:H1003,$C$2:C1003,"&gt;="&amp;Z6,$C$2:C1003,"&lt;="&amp;AA6)</f>
        <v>0</v>
      </c>
      <c r="U6" s="97">
        <f>SUMIFS($I$2:I1003,$C$2:C1003,"&gt;="&amp;Z6,$C$2:C1003,"&lt;="&amp;AA6)-V6</f>
        <v>11</v>
      </c>
      <c r="V6" s="97">
        <f>SUMIFS($J$2:J1003,$C$2:C1003,"&gt;="&amp;Z6,$C$2:C1003,"&lt;="&amp;AA6)</f>
        <v>2</v>
      </c>
      <c r="W6" s="97">
        <f>COUNTIFS($C$2:C1003,"&gt;="&amp;Z6,$C$2:C1003,"&lt;="&amp;AA6)</f>
        <v>55</v>
      </c>
      <c r="X6" s="107">
        <f>R6/IF(W6=0,1,W6)</f>
        <v>78.472727272727269</v>
      </c>
      <c r="Y6" s="131">
        <f t="shared" si="1"/>
        <v>784.72727272727275</v>
      </c>
      <c r="Z6" s="98">
        <v>38200</v>
      </c>
      <c r="AA6" s="98">
        <v>38533</v>
      </c>
      <c r="AB6" s="97">
        <f t="shared" si="0"/>
        <v>1269</v>
      </c>
      <c r="AC6" s="111">
        <f t="shared" si="2"/>
        <v>126.9</v>
      </c>
    </row>
    <row r="7" spans="1:29">
      <c r="A7" s="75" t="s">
        <v>957</v>
      </c>
      <c r="B7" s="75" t="s">
        <v>970</v>
      </c>
      <c r="C7" s="76">
        <v>37150</v>
      </c>
      <c r="D7" s="75" t="s">
        <v>959</v>
      </c>
      <c r="E7" s="77" t="s">
        <v>31</v>
      </c>
      <c r="F7" s="75">
        <v>90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Q7" s="96" t="s">
        <v>441</v>
      </c>
      <c r="R7" s="97">
        <f>SUMIFS($F$2:F1004,$C$2:C1004,"&gt;="&amp;Z7,$C$2:C1004,"&lt;="&amp;AA7)</f>
        <v>3634</v>
      </c>
      <c r="S7" s="97">
        <f>SUMIFS($G$2:G1004,$C$2:C1004,"&gt;="&amp;Z7,$C$2:C1004,"&lt;="&amp;AA7)</f>
        <v>13</v>
      </c>
      <c r="T7" s="97">
        <f>SUMIFS($H$2:H1004,$C$2:C1004,"&gt;="&amp;Z7,$C$2:C1004,"&lt;="&amp;AA7)</f>
        <v>0</v>
      </c>
      <c r="U7" s="97">
        <f>SUMIFS($I$2:I1004,$C$2:C1004,"&gt;="&amp;Z7,$C$2:C1004,"&lt;="&amp;AA7)-V7</f>
        <v>25</v>
      </c>
      <c r="V7" s="97">
        <f>SUMIFS($J$2:J1004,$C$2:C1004,"&gt;="&amp;Z7,$C$2:C1004,"&lt;="&amp;AA7)</f>
        <v>13</v>
      </c>
      <c r="W7" s="97">
        <f>COUNTIFS($C$2:C1004,"&gt;="&amp;Z7,$C$2:C1004,"&lt;="&amp;AA7)</f>
        <v>54</v>
      </c>
      <c r="X7" s="107">
        <f t="shared" ref="X7:X17" si="3">R7/IF(W7=0,1,W7)</f>
        <v>67.296296296296291</v>
      </c>
      <c r="Y7" s="131">
        <f t="shared" si="1"/>
        <v>672.96296296296293</v>
      </c>
      <c r="Z7" s="98">
        <v>38565</v>
      </c>
      <c r="AA7" s="98">
        <v>38898</v>
      </c>
      <c r="AB7" s="97">
        <f t="shared" si="0"/>
        <v>727</v>
      </c>
      <c r="AC7" s="111">
        <f t="shared" si="2"/>
        <v>72.7</v>
      </c>
    </row>
    <row r="8" spans="1:29">
      <c r="A8" s="75" t="s">
        <v>957</v>
      </c>
      <c r="B8" s="75" t="s">
        <v>996</v>
      </c>
      <c r="C8" s="76">
        <v>37154</v>
      </c>
      <c r="D8" s="75" t="s">
        <v>42</v>
      </c>
      <c r="E8" s="77" t="s">
        <v>19</v>
      </c>
      <c r="F8" s="75">
        <v>90</v>
      </c>
      <c r="G8" s="75">
        <v>1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Q8" s="96" t="s">
        <v>442</v>
      </c>
      <c r="R8" s="97">
        <f>SUMIFS($F$2:F1005,$C$2:C1005,"&gt;="&amp;Z8,$C$2:C1005,"&lt;="&amp;AA8)</f>
        <v>3380</v>
      </c>
      <c r="S8" s="97">
        <f>SUMIFS($G$2:G1005,$C$2:C1005,"&gt;="&amp;Z8,$C$2:C1005,"&lt;="&amp;AA8)</f>
        <v>16</v>
      </c>
      <c r="T8" s="97">
        <f>SUMIFS($H$2:H1005,$C$2:C1005,"&gt;="&amp;Z8,$C$2:C1005,"&lt;="&amp;AA8)</f>
        <v>7</v>
      </c>
      <c r="U8" s="97">
        <f>SUMIFS($I$2:I1005,$C$2:C1005,"&gt;="&amp;Z8,$C$2:C1005,"&lt;="&amp;AA8)-V8</f>
        <v>69</v>
      </c>
      <c r="V8" s="97">
        <f>SUMIFS($J$2:J1005,$C$2:C1005,"&gt;="&amp;Z8,$C$2:C1005,"&lt;="&amp;AA8)</f>
        <v>48</v>
      </c>
      <c r="W8" s="97">
        <f>COUNTIFS($C$2:C1005,"&gt;="&amp;Z8,$C$2:C1005,"&lt;="&amp;AA8)</f>
        <v>44</v>
      </c>
      <c r="X8" s="107">
        <f t="shared" si="3"/>
        <v>76.818181818181813</v>
      </c>
      <c r="Y8" s="131">
        <f t="shared" si="1"/>
        <v>768.18181818181813</v>
      </c>
      <c r="Z8" s="98">
        <v>38930</v>
      </c>
      <c r="AA8" s="98">
        <v>39263</v>
      </c>
      <c r="AB8" s="97">
        <f t="shared" si="0"/>
        <v>1201</v>
      </c>
      <c r="AC8" s="111">
        <f t="shared" si="2"/>
        <v>120.1</v>
      </c>
    </row>
    <row r="9" spans="1:29">
      <c r="A9" s="75" t="s">
        <v>957</v>
      </c>
      <c r="B9" s="75" t="s">
        <v>995</v>
      </c>
      <c r="C9" s="76">
        <v>37157</v>
      </c>
      <c r="D9" s="75" t="s">
        <v>959</v>
      </c>
      <c r="E9" s="77" t="s">
        <v>59</v>
      </c>
      <c r="F9" s="75">
        <v>90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Q9" s="96" t="s">
        <v>443</v>
      </c>
      <c r="R9" s="97">
        <f>SUMIFS($F$2:F1006,$C$2:C1006,"&gt;="&amp;Z9,$C$2:C1006,"&lt;="&amp;AA9)</f>
        <v>3248</v>
      </c>
      <c r="S9" s="97">
        <f>SUMIFS($G$2:G1006,$C$2:C1006,"&gt;="&amp;Z9,$C$2:C1006,"&lt;="&amp;AA9)</f>
        <v>26</v>
      </c>
      <c r="T9" s="97">
        <f>SUMIFS($H$2:H1006,$C$2:C1006,"&gt;="&amp;Z9,$C$2:C1006,"&lt;="&amp;AA9)</f>
        <v>10</v>
      </c>
      <c r="U9" s="97">
        <f>SUMIFS($I$2:I1006,$C$2:C1006,"&gt;="&amp;Z9,$C$2:C1006,"&lt;="&amp;AA9)-V9</f>
        <v>79</v>
      </c>
      <c r="V9" s="97">
        <f>SUMIFS($J$2:J1006,$C$2:C1006,"&gt;="&amp;Z9,$C$2:C1006,"&lt;="&amp;AA9)</f>
        <v>58</v>
      </c>
      <c r="W9" s="97">
        <f>COUNTIFS($C$2:C1006,"&gt;="&amp;Z9,$C$2:C1006,"&lt;="&amp;AA9)</f>
        <v>45</v>
      </c>
      <c r="X9" s="107">
        <f t="shared" si="3"/>
        <v>72.177777777777777</v>
      </c>
      <c r="Y9" s="131">
        <f t="shared" si="1"/>
        <v>721.77777777777783</v>
      </c>
      <c r="Z9" s="98">
        <v>39295</v>
      </c>
      <c r="AA9" s="98">
        <v>39629</v>
      </c>
      <c r="AB9" s="97">
        <f t="shared" si="0"/>
        <v>1811</v>
      </c>
      <c r="AC9" s="111">
        <f t="shared" si="2"/>
        <v>181.1</v>
      </c>
    </row>
    <row r="10" spans="1:29">
      <c r="A10" s="75" t="s">
        <v>957</v>
      </c>
      <c r="B10" s="75" t="s">
        <v>972</v>
      </c>
      <c r="C10" s="76">
        <v>37164</v>
      </c>
      <c r="D10" s="75" t="s">
        <v>959</v>
      </c>
      <c r="E10" s="77" t="s">
        <v>154</v>
      </c>
      <c r="F10" s="75">
        <v>0</v>
      </c>
      <c r="G10" s="75"/>
      <c r="H10" s="75"/>
      <c r="I10" s="75"/>
      <c r="J10" s="75"/>
      <c r="K10" s="75"/>
      <c r="L10" s="75"/>
      <c r="M10" s="75"/>
      <c r="N10" s="75"/>
      <c r="Q10" s="96" t="s">
        <v>444</v>
      </c>
      <c r="R10" s="97">
        <f>SUMIFS($F$2:F1007,$C$2:C1007,"&gt;="&amp;Z10,$C$2:C1007,"&lt;="&amp;AA10)</f>
        <v>4610</v>
      </c>
      <c r="S10" s="97">
        <f>SUMIFS($G$2:G1007,$C$2:C1007,"&gt;="&amp;Z10,$C$2:C1007,"&lt;="&amp;AA10)</f>
        <v>30</v>
      </c>
      <c r="T10" s="97">
        <f>SUMIFS($H$2:H1007,$C$2:C1007,"&gt;="&amp;Z10,$C$2:C1007,"&lt;="&amp;AA10)</f>
        <v>9</v>
      </c>
      <c r="U10" s="97">
        <f>SUMIFS($I$2:I1007,$C$2:C1007,"&gt;="&amp;Z10,$C$2:C1007,"&lt;="&amp;AA10)-V10</f>
        <v>118</v>
      </c>
      <c r="V10" s="97">
        <f>SUMIFS($J$2:J1007,$C$2:C1007,"&gt;="&amp;Z10,$C$2:C1007,"&lt;="&amp;AA10)</f>
        <v>76</v>
      </c>
      <c r="W10" s="97">
        <f>COUNTIFS($C$2:C1007,"&gt;="&amp;Z10,$C$2:C1007,"&lt;="&amp;AA10)</f>
        <v>53</v>
      </c>
      <c r="X10" s="107">
        <f t="shared" si="3"/>
        <v>86.981132075471692</v>
      </c>
      <c r="Y10" s="131">
        <f t="shared" si="1"/>
        <v>869.81132075471692</v>
      </c>
      <c r="Z10" s="98">
        <v>39661</v>
      </c>
      <c r="AA10" s="98">
        <v>39994</v>
      </c>
      <c r="AB10" s="97">
        <f t="shared" si="0"/>
        <v>2102</v>
      </c>
      <c r="AC10" s="111">
        <f t="shared" si="2"/>
        <v>210.2</v>
      </c>
    </row>
    <row r="11" spans="1:29">
      <c r="A11" s="75" t="s">
        <v>957</v>
      </c>
      <c r="B11" s="75" t="s">
        <v>986</v>
      </c>
      <c r="C11" s="76">
        <v>37174</v>
      </c>
      <c r="D11" s="75" t="s">
        <v>959</v>
      </c>
      <c r="E11" s="77" t="s">
        <v>35</v>
      </c>
      <c r="F11" s="75">
        <v>0</v>
      </c>
      <c r="G11" s="75"/>
      <c r="H11" s="75"/>
      <c r="I11" s="75"/>
      <c r="J11" s="75"/>
      <c r="K11" s="75"/>
      <c r="L11" s="75"/>
      <c r="M11" s="75"/>
      <c r="N11" s="75"/>
      <c r="Q11" s="96" t="s">
        <v>445</v>
      </c>
      <c r="R11" s="97">
        <f>SUMIFS($F$2:F1008,$C$2:C1008,"&gt;="&amp;Z11,$C$2:C1008,"&lt;="&amp;AA11)</f>
        <v>3556</v>
      </c>
      <c r="S11" s="97">
        <f>SUMIFS($G$2:G1008,$C$2:C1008,"&gt;="&amp;Z11,$C$2:C1008,"&lt;="&amp;AA11)</f>
        <v>22</v>
      </c>
      <c r="T11" s="97">
        <f>SUMIFS($H$2:H1008,$C$2:C1008,"&gt;="&amp;Z11,$C$2:C1008,"&lt;="&amp;AA11)</f>
        <v>9</v>
      </c>
      <c r="U11" s="97">
        <f>SUMIFS($I$2:I1008,$C$2:C1008,"&gt;="&amp;Z11,$C$2:C1008,"&lt;="&amp;AA11)-V11</f>
        <v>82</v>
      </c>
      <c r="V11" s="97">
        <f>SUMIFS($J$2:J1008,$C$2:C1008,"&gt;="&amp;Z11,$C$2:C1008,"&lt;="&amp;AA11)</f>
        <v>62</v>
      </c>
      <c r="W11" s="97">
        <f>COUNTIFS($C$2:C1008,"&gt;="&amp;Z11,$C$2:C1008,"&lt;="&amp;AA11)</f>
        <v>51</v>
      </c>
      <c r="X11" s="107">
        <f t="shared" si="3"/>
        <v>69.725490196078425</v>
      </c>
      <c r="Y11" s="131">
        <f t="shared" si="1"/>
        <v>697.25490196078431</v>
      </c>
      <c r="Z11" s="98">
        <v>40026</v>
      </c>
      <c r="AA11" s="98">
        <v>40359</v>
      </c>
      <c r="AB11" s="97">
        <f t="shared" si="0"/>
        <v>1610</v>
      </c>
      <c r="AC11" s="111">
        <f t="shared" si="2"/>
        <v>161</v>
      </c>
    </row>
    <row r="12" spans="1:29">
      <c r="A12" s="75" t="s">
        <v>910</v>
      </c>
      <c r="B12" s="75" t="s">
        <v>402</v>
      </c>
      <c r="C12" s="76">
        <v>37205</v>
      </c>
      <c r="D12" s="75" t="s">
        <v>78</v>
      </c>
      <c r="E12" s="77" t="s">
        <v>22</v>
      </c>
      <c r="F12" s="75">
        <v>74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Q12" s="96" t="s">
        <v>446</v>
      </c>
      <c r="R12" s="97">
        <f>SUMIFS($F$2:F1009,$C$2:C1009,"&gt;="&amp;Z12,$C$2:C1009,"&lt;="&amp;AA12)</f>
        <v>3946</v>
      </c>
      <c r="S12" s="97">
        <f>SUMIFS($G$2:G1009,$C$2:C1009,"&gt;="&amp;Z12,$C$2:C1009,"&lt;="&amp;AA12)</f>
        <v>28</v>
      </c>
      <c r="T12" s="97">
        <f>SUMIFS($H$2:H1009,$C$2:C1009,"&gt;="&amp;Z12,$C$2:C1009,"&lt;="&amp;AA12)</f>
        <v>13</v>
      </c>
      <c r="U12" s="97">
        <f>SUMIFS($I$2:I1009,$C$2:C1009,"&gt;="&amp;Z12,$C$2:C1009,"&lt;="&amp;AA12)-V12</f>
        <v>75</v>
      </c>
      <c r="V12" s="97">
        <f>SUMIFS($J$2:J1009,$C$2:C1009,"&gt;="&amp;Z12,$C$2:C1009,"&lt;="&amp;AA12)</f>
        <v>76</v>
      </c>
      <c r="W12" s="97">
        <f>COUNTIFS($C$2:C1009,"&gt;="&amp;Z12,$C$2:C1009,"&lt;="&amp;AA12)</f>
        <v>48</v>
      </c>
      <c r="X12" s="107">
        <f t="shared" si="3"/>
        <v>82.208333333333329</v>
      </c>
      <c r="Y12" s="131">
        <f t="shared" si="1"/>
        <v>822.08333333333326</v>
      </c>
      <c r="Z12" s="98">
        <v>40391</v>
      </c>
      <c r="AA12" s="98">
        <v>40724</v>
      </c>
      <c r="AB12" s="97">
        <f t="shared" si="0"/>
        <v>2039</v>
      </c>
      <c r="AC12" s="111">
        <f t="shared" si="2"/>
        <v>203.9</v>
      </c>
    </row>
    <row r="13" spans="1:29">
      <c r="A13" s="75" t="s">
        <v>957</v>
      </c>
      <c r="B13" s="75" t="s">
        <v>774</v>
      </c>
      <c r="C13" s="76">
        <v>37220</v>
      </c>
      <c r="D13" s="75" t="s">
        <v>959</v>
      </c>
      <c r="E13" s="77" t="s">
        <v>425</v>
      </c>
      <c r="F13" s="75">
        <v>90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Q13" s="96" t="s">
        <v>447</v>
      </c>
      <c r="R13" s="97">
        <f>SUMIFS($F$2:F1010,$C$2:C1010,"&gt;="&amp;Z13,$C$2:C1010,"&lt;="&amp;AA13)</f>
        <v>4762</v>
      </c>
      <c r="S13" s="97">
        <f>SUMIFS($G$2:G1010,$C$2:C1010,"&gt;="&amp;Z13,$C$2:C1010,"&lt;="&amp;AA13)</f>
        <v>44</v>
      </c>
      <c r="T13" s="97">
        <f>SUMIFS($H$2:H1010,$C$2:C1010,"&gt;="&amp;Z13,$C$2:C1010,"&lt;="&amp;AA13)</f>
        <v>12</v>
      </c>
      <c r="U13" s="97">
        <f>SUMIFS($I$2:I1010,$C$2:C1010,"&gt;="&amp;Z13,$C$2:C1010,"&lt;="&amp;AA13)-V13</f>
        <v>111</v>
      </c>
      <c r="V13" s="97">
        <f>SUMIFS($J$2:J1010,$C$2:C1010,"&gt;="&amp;Z13,$C$2:C1010,"&lt;="&amp;AA13)</f>
        <v>98</v>
      </c>
      <c r="W13" s="97">
        <f>COUNTIFS($C$2:C1010,"&gt;="&amp;Z13,$C$2:C1010,"&lt;="&amp;AA13)</f>
        <v>58</v>
      </c>
      <c r="X13" s="107">
        <f t="shared" si="3"/>
        <v>82.103448275862064</v>
      </c>
      <c r="Y13" s="131">
        <f t="shared" si="1"/>
        <v>821.0344827586207</v>
      </c>
      <c r="Z13" s="98">
        <v>40756</v>
      </c>
      <c r="AA13" s="98">
        <v>41090</v>
      </c>
      <c r="AB13" s="97">
        <f t="shared" si="0"/>
        <v>2943</v>
      </c>
      <c r="AC13" s="111">
        <f t="shared" si="2"/>
        <v>294.3</v>
      </c>
    </row>
    <row r="14" spans="1:29">
      <c r="A14" s="75" t="s">
        <v>957</v>
      </c>
      <c r="B14" s="75" t="s">
        <v>580</v>
      </c>
      <c r="C14" s="76">
        <v>37223</v>
      </c>
      <c r="D14" s="75" t="s">
        <v>959</v>
      </c>
      <c r="E14" s="77" t="s">
        <v>115</v>
      </c>
      <c r="F14" s="75">
        <v>73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Q14" s="96" t="s">
        <v>448</v>
      </c>
      <c r="R14" s="97">
        <f>SUMIFS($F$2:F1011,$C$2:C1011,"&gt;="&amp;Z14,$C$2:C1011,"&lt;="&amp;AA14)</f>
        <v>4765</v>
      </c>
      <c r="S14" s="97">
        <f>SUMIFS($G$2:G1011,$C$2:C1011,"&gt;="&amp;Z14,$C$2:C1011,"&lt;="&amp;AA14)</f>
        <v>39</v>
      </c>
      <c r="T14" s="97">
        <f>SUMIFS($H$2:H1011,$C$2:C1011,"&gt;="&amp;Z14,$C$2:C1011,"&lt;="&amp;AA14)</f>
        <v>18</v>
      </c>
      <c r="U14" s="97">
        <f>SUMIFS($I$2:I1011,$C$2:C1011,"&gt;="&amp;Z14,$C$2:C1011,"&lt;="&amp;AA14)-V14</f>
        <v>129</v>
      </c>
      <c r="V14" s="97">
        <f>SUMIFS($J$2:J1011,$C$2:C1011,"&gt;="&amp;Z14,$C$2:C1011,"&lt;="&amp;AA14)</f>
        <v>101</v>
      </c>
      <c r="W14" s="97">
        <f>COUNTIFS($C$2:C1011,"&gt;="&amp;Z14,$C$2:C1011,"&lt;="&amp;AA14)</f>
        <v>55</v>
      </c>
      <c r="X14" s="107">
        <f t="shared" si="3"/>
        <v>86.63636363636364</v>
      </c>
      <c r="Y14" s="131">
        <f t="shared" si="1"/>
        <v>866.36363636363637</v>
      </c>
      <c r="Z14" s="98">
        <v>41122</v>
      </c>
      <c r="AA14" s="98">
        <v>41455</v>
      </c>
      <c r="AB14" s="97">
        <f t="shared" si="0"/>
        <v>2843</v>
      </c>
      <c r="AC14" s="111">
        <f t="shared" si="2"/>
        <v>284.3</v>
      </c>
    </row>
    <row r="15" spans="1:29">
      <c r="A15" s="75" t="s">
        <v>957</v>
      </c>
      <c r="B15" s="75" t="s">
        <v>994</v>
      </c>
      <c r="C15" s="76">
        <v>37229</v>
      </c>
      <c r="D15" s="75" t="s">
        <v>959</v>
      </c>
      <c r="E15" s="77" t="s">
        <v>51</v>
      </c>
      <c r="F15" s="75">
        <f>90-46</f>
        <v>44</v>
      </c>
      <c r="G15" s="75">
        <v>2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Q15" s="96" t="s">
        <v>449</v>
      </c>
      <c r="R15" s="97">
        <f>SUMIFS($F$2:F1012,$C$2:C1012,"&gt;="&amp;Z15,$C$2:C1012,"&lt;="&amp;AA15)</f>
        <v>4286</v>
      </c>
      <c r="S15" s="97">
        <f>SUMIFS($G$2:G1012,$C$2:C1012,"&gt;="&amp;Z15,$C$2:C1012,"&lt;="&amp;AA15)</f>
        <v>48</v>
      </c>
      <c r="T15" s="97">
        <f>SUMIFS($H$2:H1012,$C$2:C1012,"&gt;="&amp;Z15,$C$2:C1012,"&lt;="&amp;AA15)</f>
        <v>13</v>
      </c>
      <c r="U15" s="97">
        <f>SUMIFS($I$2:I1012,$C$2:C1012,"&gt;="&amp;Z15,$C$2:C1012,"&lt;="&amp;AA15)-V15</f>
        <v>119</v>
      </c>
      <c r="V15" s="97">
        <f>SUMIFS($J$2:J1012,$C$2:C1012,"&gt;="&amp;Z15,$C$2:C1012,"&lt;="&amp;AA15)</f>
        <v>106</v>
      </c>
      <c r="W15" s="97">
        <f>COUNTIFS($C$2:C1012,"&gt;="&amp;Z15,$C$2:C1012,"&lt;="&amp;AA15)</f>
        <v>54</v>
      </c>
      <c r="X15" s="107">
        <f t="shared" si="3"/>
        <v>79.370370370370367</v>
      </c>
      <c r="Y15" s="131">
        <f t="shared" si="1"/>
        <v>793.7037037037037</v>
      </c>
      <c r="Z15" s="98">
        <v>41487</v>
      </c>
      <c r="AA15" s="98">
        <v>41820</v>
      </c>
      <c r="AB15" s="97">
        <f t="shared" si="0"/>
        <v>3203</v>
      </c>
      <c r="AC15" s="111">
        <f t="shared" si="2"/>
        <v>320.3</v>
      </c>
    </row>
    <row r="16" spans="1:29">
      <c r="A16" s="75" t="s">
        <v>957</v>
      </c>
      <c r="B16" s="75" t="s">
        <v>987</v>
      </c>
      <c r="C16" s="76">
        <v>37240</v>
      </c>
      <c r="D16" s="75" t="s">
        <v>959</v>
      </c>
      <c r="E16" s="77" t="s">
        <v>22</v>
      </c>
      <c r="F16" s="75">
        <v>90</v>
      </c>
      <c r="G16" s="75">
        <v>1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Q16" s="96" t="s">
        <v>450</v>
      </c>
      <c r="R16" s="97">
        <f>SUMIFS($F$2:F1013,$C$2:C1013,"&gt;="&amp;Z16,$C$2:C1013,"&lt;="&amp;AA16)</f>
        <v>3608</v>
      </c>
      <c r="S16" s="97">
        <f>SUMIFS($G$2:G1013,$C$2:C1013,"&gt;="&amp;Z16,$C$2:C1013,"&lt;="&amp;AA16)</f>
        <v>36</v>
      </c>
      <c r="T16" s="97">
        <f>SUMIFS($H$2:H1013,$C$2:C1013,"&gt;="&amp;Z16,$C$2:C1013,"&lt;="&amp;AA16)</f>
        <v>7</v>
      </c>
      <c r="U16" s="97">
        <f>SUMIFS($I$2:I1013,$C$2:C1013,"&gt;="&amp;Z16,$C$2:C1013,"&lt;="&amp;AA16)-V16</f>
        <v>58</v>
      </c>
      <c r="V16" s="97">
        <f>SUMIFS($J$2:J1013,$C$2:C1013,"&gt;="&amp;Z16,$C$2:C1013,"&lt;="&amp;AA16)</f>
        <v>87</v>
      </c>
      <c r="W16" s="97">
        <f>COUNTIFS($C$2:C1013,"&gt;="&amp;Z16,$C$2:C1013,"&lt;="&amp;AA16)</f>
        <v>47</v>
      </c>
      <c r="X16" s="107">
        <f t="shared" si="3"/>
        <v>76.765957446808514</v>
      </c>
      <c r="Y16" s="131">
        <f t="shared" si="1"/>
        <v>767.65957446808511</v>
      </c>
      <c r="Z16" s="98">
        <v>41852</v>
      </c>
      <c r="AA16" s="98">
        <v>42185</v>
      </c>
      <c r="AB16" s="97">
        <f t="shared" si="0"/>
        <v>2346</v>
      </c>
      <c r="AC16" s="111">
        <f t="shared" si="2"/>
        <v>234.6</v>
      </c>
    </row>
    <row r="17" spans="1:29" ht="16" thickBot="1">
      <c r="A17" s="75" t="s">
        <v>957</v>
      </c>
      <c r="B17" s="75" t="s">
        <v>966</v>
      </c>
      <c r="C17" s="76">
        <v>37244</v>
      </c>
      <c r="D17" s="75" t="s">
        <v>959</v>
      </c>
      <c r="E17" s="77" t="s">
        <v>175</v>
      </c>
      <c r="F17" s="75">
        <f>90-61</f>
        <v>29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Q17" s="115" t="s">
        <v>451</v>
      </c>
      <c r="R17" s="116">
        <f>SUMIFS($F$2:F1014,$C$2:C1014,"&gt;="&amp;Z17,$C$2:C1014,"&lt;="&amp;AA17)</f>
        <v>4751</v>
      </c>
      <c r="S17" s="116">
        <f>SUMIFS($G$2:G1014,$C$2:C1014,"&gt;="&amp;Z17,$C$2:C1014,"&lt;="&amp;AA17)</f>
        <v>56</v>
      </c>
      <c r="T17" s="116">
        <f>SUMIFS($H$2:H1014,$C$2:C1014,"&gt;="&amp;Z17,$C$2:C1014,"&lt;="&amp;AA17)</f>
        <v>17</v>
      </c>
      <c r="U17" s="116">
        <f>SUMIFS($I$2:I1014,$C$2:C1014,"&gt;="&amp;Z17,$C$2:C1014,"&lt;="&amp;AA17)-V17</f>
        <v>116</v>
      </c>
      <c r="V17" s="116">
        <f>SUMIFS($J$2:J1014,$C$2:C1014,"&gt;="&amp;Z17,$C$2:C1014,"&lt;="&amp;AA17)</f>
        <v>129</v>
      </c>
      <c r="W17" s="116">
        <f>COUNTIFS($C$2:C1014,"&gt;="&amp;Z17,$C$2:C1014,"&lt;="&amp;AA17)</f>
        <v>60</v>
      </c>
      <c r="X17" s="117">
        <f t="shared" si="3"/>
        <v>79.183333333333337</v>
      </c>
      <c r="Y17" s="132">
        <f t="shared" si="1"/>
        <v>791.83333333333337</v>
      </c>
      <c r="Z17" s="118">
        <v>42217</v>
      </c>
      <c r="AA17" s="118">
        <v>42551</v>
      </c>
      <c r="AB17" s="116">
        <f t="shared" si="0"/>
        <v>3772</v>
      </c>
      <c r="AC17" s="119">
        <f t="shared" si="2"/>
        <v>377.2</v>
      </c>
    </row>
    <row r="18" spans="1:29">
      <c r="A18" s="75" t="s">
        <v>957</v>
      </c>
      <c r="B18" s="75" t="s">
        <v>983</v>
      </c>
      <c r="C18" s="76">
        <v>37248</v>
      </c>
      <c r="D18" s="75" t="s">
        <v>959</v>
      </c>
      <c r="E18" s="77" t="s">
        <v>74</v>
      </c>
      <c r="F18" s="75">
        <f>90-72</f>
        <v>18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</row>
    <row r="19" spans="1:29">
      <c r="A19" s="75" t="s">
        <v>957</v>
      </c>
      <c r="B19" s="75" t="s">
        <v>993</v>
      </c>
      <c r="C19" s="76">
        <v>37283</v>
      </c>
      <c r="D19" s="75" t="s">
        <v>959</v>
      </c>
      <c r="E19" s="77" t="s">
        <v>24</v>
      </c>
      <c r="F19" s="75">
        <v>75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</row>
    <row r="20" spans="1:29">
      <c r="A20" s="75" t="s">
        <v>957</v>
      </c>
      <c r="B20" s="75" t="s">
        <v>961</v>
      </c>
      <c r="C20" s="76">
        <v>37290</v>
      </c>
      <c r="D20" s="75" t="s">
        <v>959</v>
      </c>
      <c r="E20" s="77" t="s">
        <v>107</v>
      </c>
      <c r="F20" s="75">
        <v>71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</row>
    <row r="21" spans="1:29">
      <c r="A21" s="75" t="s">
        <v>957</v>
      </c>
      <c r="B21" s="75" t="s">
        <v>975</v>
      </c>
      <c r="C21" s="76">
        <v>37297</v>
      </c>
      <c r="D21" s="75" t="s">
        <v>959</v>
      </c>
      <c r="E21" s="77" t="s">
        <v>26</v>
      </c>
      <c r="F21" s="75">
        <v>0</v>
      </c>
      <c r="G21" s="75"/>
      <c r="H21" s="75"/>
      <c r="I21" s="75"/>
      <c r="J21" s="75"/>
      <c r="K21" s="75"/>
      <c r="L21" s="75"/>
      <c r="M21" s="75"/>
      <c r="N21" s="75"/>
    </row>
    <row r="22" spans="1:29">
      <c r="A22" s="75" t="s">
        <v>957</v>
      </c>
      <c r="B22" s="75" t="s">
        <v>965</v>
      </c>
      <c r="C22" s="76">
        <v>37304</v>
      </c>
      <c r="D22" s="75" t="s">
        <v>959</v>
      </c>
      <c r="E22" s="77" t="s">
        <v>33</v>
      </c>
      <c r="F22" s="75">
        <f>90-78</f>
        <v>12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</row>
    <row r="23" spans="1:29">
      <c r="A23" s="75" t="s">
        <v>957</v>
      </c>
      <c r="B23" s="75" t="s">
        <v>974</v>
      </c>
      <c r="C23" s="76">
        <v>37311</v>
      </c>
      <c r="D23" s="75" t="s">
        <v>959</v>
      </c>
      <c r="E23" s="77" t="s">
        <v>24</v>
      </c>
      <c r="F23" s="75">
        <v>90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1</v>
      </c>
      <c r="N23" s="75">
        <v>0</v>
      </c>
    </row>
    <row r="24" spans="1:29">
      <c r="A24" s="75" t="s">
        <v>957</v>
      </c>
      <c r="B24" s="75" t="s">
        <v>992</v>
      </c>
      <c r="C24" s="76">
        <v>37314</v>
      </c>
      <c r="D24" s="75" t="s">
        <v>959</v>
      </c>
      <c r="E24" s="77" t="s">
        <v>22</v>
      </c>
      <c r="F24" s="75">
        <f>90-71</f>
        <v>19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</row>
    <row r="25" spans="1:29">
      <c r="A25" s="75" t="s">
        <v>957</v>
      </c>
      <c r="B25" s="75" t="s">
        <v>850</v>
      </c>
      <c r="C25" s="76">
        <v>37318</v>
      </c>
      <c r="D25" s="75" t="s">
        <v>959</v>
      </c>
      <c r="E25" s="77" t="s">
        <v>22</v>
      </c>
      <c r="F25" s="75">
        <f>90-66</f>
        <v>24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</row>
    <row r="26" spans="1:29">
      <c r="A26" s="75" t="s">
        <v>957</v>
      </c>
      <c r="B26" s="75" t="s">
        <v>991</v>
      </c>
      <c r="C26" s="76">
        <v>37325</v>
      </c>
      <c r="D26" s="75" t="s">
        <v>959</v>
      </c>
      <c r="E26" s="77" t="s">
        <v>51</v>
      </c>
      <c r="F26" s="75">
        <v>0</v>
      </c>
      <c r="G26" s="75"/>
      <c r="H26" s="75"/>
      <c r="I26" s="75"/>
      <c r="J26" s="75"/>
      <c r="K26" s="75"/>
      <c r="L26" s="75"/>
      <c r="M26" s="75"/>
      <c r="N26" s="75"/>
    </row>
    <row r="27" spans="1:29">
      <c r="A27" s="75" t="s">
        <v>957</v>
      </c>
      <c r="B27" s="75" t="s">
        <v>968</v>
      </c>
      <c r="C27" s="76">
        <v>37332</v>
      </c>
      <c r="D27" s="75" t="s">
        <v>959</v>
      </c>
      <c r="E27" s="77" t="s">
        <v>19</v>
      </c>
      <c r="F27" s="75">
        <v>0</v>
      </c>
      <c r="G27" s="75"/>
      <c r="H27" s="75"/>
      <c r="I27" s="75"/>
      <c r="J27" s="75"/>
      <c r="K27" s="75"/>
      <c r="L27" s="75"/>
      <c r="M27" s="75"/>
      <c r="N27" s="75"/>
    </row>
    <row r="28" spans="1:29">
      <c r="A28" s="75" t="s">
        <v>957</v>
      </c>
      <c r="B28" s="75" t="s">
        <v>773</v>
      </c>
      <c r="C28" s="76">
        <v>37339</v>
      </c>
      <c r="D28" s="75" t="s">
        <v>959</v>
      </c>
      <c r="E28" s="77" t="s">
        <v>22</v>
      </c>
      <c r="F28" s="75">
        <f>90-46</f>
        <v>44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</row>
    <row r="29" spans="1:29">
      <c r="A29" s="75" t="s">
        <v>957</v>
      </c>
      <c r="B29" s="75" t="s">
        <v>979</v>
      </c>
      <c r="C29" s="76">
        <v>37346</v>
      </c>
      <c r="D29" s="75" t="s">
        <v>959</v>
      </c>
      <c r="E29" s="77" t="s">
        <v>74</v>
      </c>
      <c r="F29" s="75">
        <v>0</v>
      </c>
      <c r="G29" s="75"/>
      <c r="H29" s="75"/>
      <c r="I29" s="75"/>
      <c r="J29" s="75"/>
      <c r="K29" s="75"/>
      <c r="L29" s="75"/>
      <c r="M29" s="75"/>
      <c r="N29" s="75"/>
    </row>
    <row r="30" spans="1:29">
      <c r="A30" s="75" t="s">
        <v>957</v>
      </c>
      <c r="B30" s="75" t="s">
        <v>964</v>
      </c>
      <c r="C30" s="76">
        <v>37349</v>
      </c>
      <c r="D30" s="75" t="s">
        <v>959</v>
      </c>
      <c r="E30" s="77" t="s">
        <v>289</v>
      </c>
      <c r="F30" s="75">
        <v>55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</row>
    <row r="31" spans="1:29">
      <c r="A31" s="75" t="s">
        <v>957</v>
      </c>
      <c r="B31" s="75" t="s">
        <v>990</v>
      </c>
      <c r="C31" s="76">
        <v>37360</v>
      </c>
      <c r="D31" s="75" t="s">
        <v>959</v>
      </c>
      <c r="E31" s="77" t="s">
        <v>95</v>
      </c>
      <c r="F31" s="75">
        <f>90-53</f>
        <v>37</v>
      </c>
      <c r="G31" s="75">
        <v>1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</row>
    <row r="32" spans="1:29">
      <c r="A32" s="75" t="s">
        <v>957</v>
      </c>
      <c r="B32" s="75" t="s">
        <v>958</v>
      </c>
      <c r="C32" s="76">
        <v>37367</v>
      </c>
      <c r="D32" s="75" t="s">
        <v>959</v>
      </c>
      <c r="E32" s="77" t="s">
        <v>31</v>
      </c>
      <c r="F32" s="75">
        <f>90-60</f>
        <v>30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</row>
    <row r="33" spans="1:14">
      <c r="A33" s="75" t="s">
        <v>957</v>
      </c>
      <c r="B33" s="75" t="s">
        <v>989</v>
      </c>
      <c r="C33" s="76">
        <v>37374</v>
      </c>
      <c r="D33" s="75" t="s">
        <v>959</v>
      </c>
      <c r="E33" s="77" t="s">
        <v>19</v>
      </c>
      <c r="F33" s="75">
        <f>90-32</f>
        <v>58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</row>
    <row r="34" spans="1:14">
      <c r="A34" s="75" t="s">
        <v>957</v>
      </c>
      <c r="B34" s="75" t="s">
        <v>962</v>
      </c>
      <c r="C34" s="76">
        <v>37381</v>
      </c>
      <c r="D34" s="75" t="s">
        <v>959</v>
      </c>
      <c r="E34" s="77" t="s">
        <v>82</v>
      </c>
      <c r="F34" s="75">
        <v>0</v>
      </c>
      <c r="G34" s="75"/>
      <c r="H34" s="75"/>
      <c r="I34" s="75"/>
      <c r="J34" s="75"/>
      <c r="K34" s="75"/>
      <c r="L34" s="75"/>
      <c r="M34" s="75"/>
      <c r="N34" s="75"/>
    </row>
    <row r="35" spans="1:14">
      <c r="A35" s="75" t="s">
        <v>910</v>
      </c>
      <c r="B35" s="75" t="s">
        <v>183</v>
      </c>
      <c r="C35" s="76">
        <v>37418</v>
      </c>
      <c r="D35" s="75" t="s">
        <v>89</v>
      </c>
      <c r="E35" s="77" t="s">
        <v>22</v>
      </c>
      <c r="F35" s="75">
        <f>90-87</f>
        <v>3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</row>
    <row r="36" spans="1:14">
      <c r="A36" s="75" t="s">
        <v>910</v>
      </c>
      <c r="B36" s="75" t="s">
        <v>765</v>
      </c>
      <c r="C36" s="76">
        <v>37422</v>
      </c>
      <c r="D36" s="75" t="s">
        <v>89</v>
      </c>
      <c r="E36" s="77" t="s">
        <v>40</v>
      </c>
      <c r="F36" s="75">
        <f>90-75</f>
        <v>15</v>
      </c>
      <c r="G36" s="75">
        <v>0</v>
      </c>
      <c r="H36" s="75">
        <v>0</v>
      </c>
      <c r="I36" s="75">
        <v>1</v>
      </c>
      <c r="J36" s="75">
        <v>1</v>
      </c>
      <c r="K36" s="75">
        <v>2</v>
      </c>
      <c r="L36" s="75">
        <v>1</v>
      </c>
      <c r="M36" s="75">
        <v>0</v>
      </c>
      <c r="N36" s="75">
        <v>0</v>
      </c>
    </row>
    <row r="37" spans="1:14">
      <c r="A37" s="75" t="s">
        <v>957</v>
      </c>
      <c r="B37" s="75" t="s">
        <v>958</v>
      </c>
      <c r="C37" s="76">
        <v>37486</v>
      </c>
      <c r="D37" s="75" t="s">
        <v>959</v>
      </c>
      <c r="E37" s="77" t="s">
        <v>26</v>
      </c>
      <c r="F37" s="75">
        <f>90-69</f>
        <v>21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</row>
    <row r="38" spans="1:14">
      <c r="A38" s="75" t="s">
        <v>910</v>
      </c>
      <c r="B38" s="75" t="s">
        <v>656</v>
      </c>
      <c r="C38" s="76">
        <v>37489</v>
      </c>
      <c r="D38" s="75" t="s">
        <v>78</v>
      </c>
      <c r="E38" s="77" t="s">
        <v>22</v>
      </c>
      <c r="F38" s="75">
        <v>90</v>
      </c>
      <c r="G38" s="75">
        <v>1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</row>
    <row r="39" spans="1:14">
      <c r="A39" s="75" t="s">
        <v>957</v>
      </c>
      <c r="B39" s="75" t="s">
        <v>979</v>
      </c>
      <c r="C39" s="76">
        <v>37493</v>
      </c>
      <c r="D39" s="75" t="s">
        <v>959</v>
      </c>
      <c r="E39" s="77" t="s">
        <v>38</v>
      </c>
      <c r="F39" s="75">
        <v>90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</row>
    <row r="40" spans="1:14">
      <c r="A40" s="75" t="s">
        <v>957</v>
      </c>
      <c r="B40" s="75" t="s">
        <v>972</v>
      </c>
      <c r="C40" s="76">
        <v>37500</v>
      </c>
      <c r="D40" s="75" t="s">
        <v>959</v>
      </c>
      <c r="E40" s="77" t="s">
        <v>107</v>
      </c>
      <c r="F40" s="75">
        <f>90-32</f>
        <v>58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</row>
    <row r="41" spans="1:14">
      <c r="A41" s="75" t="s">
        <v>957</v>
      </c>
      <c r="B41" s="75" t="s">
        <v>976</v>
      </c>
      <c r="C41" s="76">
        <v>37513</v>
      </c>
      <c r="D41" s="75" t="s">
        <v>959</v>
      </c>
      <c r="E41" s="77" t="s">
        <v>19</v>
      </c>
      <c r="F41" s="75">
        <v>90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</row>
    <row r="42" spans="1:14">
      <c r="A42" s="75" t="s">
        <v>957</v>
      </c>
      <c r="B42" s="75" t="s">
        <v>978</v>
      </c>
      <c r="C42" s="76">
        <v>37520</v>
      </c>
      <c r="D42" s="75" t="s">
        <v>959</v>
      </c>
      <c r="E42" s="77" t="s">
        <v>79</v>
      </c>
      <c r="F42" s="75">
        <v>90</v>
      </c>
      <c r="G42" s="75">
        <v>1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</row>
    <row r="43" spans="1:14">
      <c r="A43" s="75" t="s">
        <v>957</v>
      </c>
      <c r="B43" s="75" t="s">
        <v>960</v>
      </c>
      <c r="C43" s="76">
        <v>37528</v>
      </c>
      <c r="D43" s="75" t="s">
        <v>959</v>
      </c>
      <c r="E43" s="77" t="s">
        <v>53</v>
      </c>
      <c r="F43" s="75">
        <v>90</v>
      </c>
      <c r="G43" s="75">
        <v>1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</row>
    <row r="44" spans="1:14">
      <c r="A44" s="75" t="s">
        <v>957</v>
      </c>
      <c r="B44" s="75" t="s">
        <v>853</v>
      </c>
      <c r="C44" s="76">
        <v>37535</v>
      </c>
      <c r="D44" s="75" t="s">
        <v>959</v>
      </c>
      <c r="E44" s="77" t="s">
        <v>38</v>
      </c>
      <c r="F44" s="75">
        <v>70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</row>
    <row r="45" spans="1:14">
      <c r="A45" s="75" t="s">
        <v>910</v>
      </c>
      <c r="B45" s="75" t="s">
        <v>712</v>
      </c>
      <c r="C45" s="76">
        <v>37541</v>
      </c>
      <c r="D45" s="75" t="s">
        <v>494</v>
      </c>
      <c r="E45" s="77" t="s">
        <v>22</v>
      </c>
      <c r="F45" s="75">
        <v>77</v>
      </c>
      <c r="G45" s="75">
        <v>1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1</v>
      </c>
      <c r="N45" s="75">
        <v>0</v>
      </c>
    </row>
    <row r="46" spans="1:14">
      <c r="A46" s="75" t="s">
        <v>957</v>
      </c>
      <c r="B46" s="75" t="s">
        <v>988</v>
      </c>
      <c r="C46" s="76">
        <v>37555</v>
      </c>
      <c r="D46" s="75" t="s">
        <v>959</v>
      </c>
      <c r="E46" s="77" t="s">
        <v>22</v>
      </c>
      <c r="F46" s="75">
        <v>90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</row>
    <row r="47" spans="1:14">
      <c r="A47" s="75" t="s">
        <v>957</v>
      </c>
      <c r="B47" s="75" t="s">
        <v>973</v>
      </c>
      <c r="C47" s="76">
        <v>37563</v>
      </c>
      <c r="D47" s="75" t="s">
        <v>959</v>
      </c>
      <c r="E47" s="77" t="s">
        <v>59</v>
      </c>
      <c r="F47" s="75">
        <f>90-74</f>
        <v>16</v>
      </c>
      <c r="G47" s="75">
        <v>0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</row>
    <row r="48" spans="1:14">
      <c r="A48" s="75" t="s">
        <v>957</v>
      </c>
      <c r="B48" s="75" t="s">
        <v>987</v>
      </c>
      <c r="C48" s="76">
        <v>37568</v>
      </c>
      <c r="D48" s="75" t="s">
        <v>959</v>
      </c>
      <c r="E48" s="77" t="s">
        <v>22</v>
      </c>
      <c r="F48" s="75">
        <v>65</v>
      </c>
      <c r="G48" s="75">
        <v>0</v>
      </c>
      <c r="H48" s="75">
        <v>0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</row>
    <row r="49" spans="1:14">
      <c r="A49" s="75" t="s">
        <v>957</v>
      </c>
      <c r="B49" s="75" t="s">
        <v>986</v>
      </c>
      <c r="C49" s="76">
        <v>37577</v>
      </c>
      <c r="D49" s="75" t="s">
        <v>959</v>
      </c>
      <c r="E49" s="77" t="s">
        <v>374</v>
      </c>
      <c r="F49" s="75">
        <v>0</v>
      </c>
      <c r="G49" s="75"/>
      <c r="H49" s="75"/>
      <c r="I49" s="75"/>
      <c r="J49" s="75"/>
      <c r="K49" s="75"/>
      <c r="L49" s="75"/>
      <c r="M49" s="75"/>
      <c r="N49" s="75"/>
    </row>
    <row r="50" spans="1:14">
      <c r="A50" s="75" t="s">
        <v>957</v>
      </c>
      <c r="B50" s="75" t="s">
        <v>260</v>
      </c>
      <c r="C50" s="76">
        <v>37583</v>
      </c>
      <c r="D50" s="75" t="s">
        <v>959</v>
      </c>
      <c r="E50" s="77" t="s">
        <v>67</v>
      </c>
      <c r="F50" s="75">
        <v>0</v>
      </c>
      <c r="G50" s="75"/>
      <c r="H50" s="75"/>
      <c r="I50" s="75"/>
      <c r="J50" s="75"/>
      <c r="K50" s="75"/>
      <c r="L50" s="75"/>
      <c r="M50" s="75"/>
      <c r="N50" s="75"/>
    </row>
    <row r="51" spans="1:14">
      <c r="A51" s="75" t="s">
        <v>957</v>
      </c>
      <c r="B51" s="75" t="s">
        <v>580</v>
      </c>
      <c r="C51" s="76">
        <v>37591</v>
      </c>
      <c r="D51" s="75" t="s">
        <v>959</v>
      </c>
      <c r="E51" s="77" t="s">
        <v>63</v>
      </c>
      <c r="F51" s="75">
        <v>60</v>
      </c>
      <c r="G51" s="75">
        <v>0</v>
      </c>
      <c r="H51" s="75">
        <v>0</v>
      </c>
      <c r="I51" s="75">
        <v>0</v>
      </c>
      <c r="J51" s="75">
        <v>0</v>
      </c>
      <c r="K51" s="75">
        <v>0</v>
      </c>
      <c r="L51" s="75">
        <v>0</v>
      </c>
      <c r="M51" s="75">
        <v>0</v>
      </c>
      <c r="N51" s="75">
        <v>0</v>
      </c>
    </row>
    <row r="52" spans="1:14">
      <c r="A52" s="75" t="s">
        <v>957</v>
      </c>
      <c r="B52" s="75" t="s">
        <v>985</v>
      </c>
      <c r="C52" s="76">
        <v>37597</v>
      </c>
      <c r="D52" s="75" t="s">
        <v>959</v>
      </c>
      <c r="E52" s="77" t="s">
        <v>22</v>
      </c>
      <c r="F52" s="75">
        <f>90-70</f>
        <v>20</v>
      </c>
      <c r="G52" s="75">
        <v>0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</row>
    <row r="53" spans="1:14">
      <c r="A53" s="75" t="s">
        <v>957</v>
      </c>
      <c r="B53" s="75" t="s">
        <v>774</v>
      </c>
      <c r="C53" s="76">
        <v>37605</v>
      </c>
      <c r="D53" s="75" t="s">
        <v>959</v>
      </c>
      <c r="E53" s="77" t="s">
        <v>579</v>
      </c>
      <c r="F53" s="75">
        <v>90</v>
      </c>
      <c r="G53" s="75">
        <v>1</v>
      </c>
      <c r="H53" s="75">
        <v>0</v>
      </c>
      <c r="I53" s="75">
        <v>0</v>
      </c>
      <c r="J53" s="75">
        <v>0</v>
      </c>
      <c r="K53" s="75">
        <v>0</v>
      </c>
      <c r="L53" s="75">
        <v>0</v>
      </c>
      <c r="M53" s="75">
        <v>0</v>
      </c>
      <c r="N53" s="75">
        <v>0</v>
      </c>
    </row>
    <row r="54" spans="1:14">
      <c r="A54" s="75" t="s">
        <v>957</v>
      </c>
      <c r="B54" s="75" t="s">
        <v>984</v>
      </c>
      <c r="C54" s="76">
        <v>37612</v>
      </c>
      <c r="D54" s="75" t="s">
        <v>959</v>
      </c>
      <c r="E54" s="77" t="s">
        <v>82</v>
      </c>
      <c r="F54" s="75">
        <v>73</v>
      </c>
      <c r="G54" s="75">
        <v>1</v>
      </c>
      <c r="H54" s="75">
        <v>0</v>
      </c>
      <c r="I54" s="75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</row>
    <row r="55" spans="1:14">
      <c r="A55" s="75" t="s">
        <v>957</v>
      </c>
      <c r="B55" s="75" t="s">
        <v>961</v>
      </c>
      <c r="C55" s="76">
        <v>37654</v>
      </c>
      <c r="D55" s="75" t="s">
        <v>959</v>
      </c>
      <c r="E55" s="77" t="s">
        <v>192</v>
      </c>
      <c r="F55" s="75">
        <v>67</v>
      </c>
      <c r="G55" s="75">
        <v>2</v>
      </c>
      <c r="H55" s="75">
        <v>0</v>
      </c>
      <c r="I55" s="75">
        <v>0</v>
      </c>
      <c r="J55" s="75">
        <v>0</v>
      </c>
      <c r="K55" s="75">
        <v>0</v>
      </c>
      <c r="L55" s="75">
        <v>0</v>
      </c>
      <c r="M55" s="75">
        <v>0</v>
      </c>
      <c r="N55" s="75">
        <v>0</v>
      </c>
    </row>
    <row r="56" spans="1:14">
      <c r="A56" s="75" t="s">
        <v>957</v>
      </c>
      <c r="B56" s="75" t="s">
        <v>850</v>
      </c>
      <c r="C56" s="76">
        <v>37661</v>
      </c>
      <c r="D56" s="75" t="s">
        <v>959</v>
      </c>
      <c r="E56" s="77" t="s">
        <v>22</v>
      </c>
      <c r="F56" s="75">
        <v>90</v>
      </c>
      <c r="G56" s="75">
        <v>1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</row>
    <row r="57" spans="1:14">
      <c r="A57" s="75" t="s">
        <v>957</v>
      </c>
      <c r="B57" s="75" t="s">
        <v>964</v>
      </c>
      <c r="C57" s="76">
        <v>37667</v>
      </c>
      <c r="D57" s="75" t="s">
        <v>959</v>
      </c>
      <c r="E57" s="77" t="s">
        <v>63</v>
      </c>
      <c r="F57" s="75">
        <v>90</v>
      </c>
      <c r="G57" s="75">
        <v>1</v>
      </c>
      <c r="H57" s="75">
        <v>0</v>
      </c>
      <c r="I57" s="75">
        <v>0</v>
      </c>
      <c r="J57" s="75">
        <v>0</v>
      </c>
      <c r="K57" s="75">
        <v>0</v>
      </c>
      <c r="L57" s="75">
        <v>0</v>
      </c>
      <c r="M57" s="75">
        <v>0</v>
      </c>
      <c r="N57" s="75">
        <v>0</v>
      </c>
    </row>
    <row r="58" spans="1:14">
      <c r="A58" s="75" t="s">
        <v>957</v>
      </c>
      <c r="B58" s="75" t="s">
        <v>983</v>
      </c>
      <c r="C58" s="76">
        <v>37675</v>
      </c>
      <c r="D58" s="75" t="s">
        <v>959</v>
      </c>
      <c r="E58" s="77" t="s">
        <v>17</v>
      </c>
      <c r="F58" s="75">
        <v>90</v>
      </c>
      <c r="G58" s="75">
        <v>0</v>
      </c>
      <c r="H58" s="75">
        <v>0</v>
      </c>
      <c r="I58" s="75">
        <v>0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</row>
    <row r="59" spans="1:14">
      <c r="A59" s="75" t="s">
        <v>957</v>
      </c>
      <c r="B59" s="75" t="s">
        <v>966</v>
      </c>
      <c r="C59" s="76">
        <v>37682</v>
      </c>
      <c r="D59" s="75" t="s">
        <v>959</v>
      </c>
      <c r="E59" s="77" t="s">
        <v>19</v>
      </c>
      <c r="F59" s="75">
        <v>90</v>
      </c>
      <c r="G59" s="75">
        <v>0</v>
      </c>
      <c r="H59" s="75">
        <v>0</v>
      </c>
      <c r="I59" s="75">
        <v>0</v>
      </c>
      <c r="J59" s="75">
        <v>0</v>
      </c>
      <c r="K59" s="75">
        <v>0</v>
      </c>
      <c r="L59" s="75">
        <v>0</v>
      </c>
      <c r="M59" s="75">
        <v>0</v>
      </c>
      <c r="N59" s="75">
        <v>0</v>
      </c>
    </row>
    <row r="60" spans="1:14">
      <c r="A60" s="75" t="s">
        <v>957</v>
      </c>
      <c r="B60" s="75" t="s">
        <v>982</v>
      </c>
      <c r="C60" s="76">
        <v>37688</v>
      </c>
      <c r="D60" s="75" t="s">
        <v>959</v>
      </c>
      <c r="E60" s="77" t="s">
        <v>277</v>
      </c>
      <c r="F60" s="75">
        <v>90</v>
      </c>
      <c r="G60" s="75">
        <v>2</v>
      </c>
      <c r="H60" s="75">
        <v>0</v>
      </c>
      <c r="I60" s="75">
        <v>0</v>
      </c>
      <c r="J60" s="75">
        <v>0</v>
      </c>
      <c r="K60" s="75">
        <v>0</v>
      </c>
      <c r="L60" s="75">
        <v>0</v>
      </c>
      <c r="M60" s="75">
        <v>0</v>
      </c>
      <c r="N60" s="75">
        <v>0</v>
      </c>
    </row>
    <row r="61" spans="1:14">
      <c r="A61" s="75" t="s">
        <v>957</v>
      </c>
      <c r="B61" s="75" t="s">
        <v>981</v>
      </c>
      <c r="C61" s="76">
        <v>37696</v>
      </c>
      <c r="D61" s="75" t="s">
        <v>959</v>
      </c>
      <c r="E61" s="77" t="s">
        <v>63</v>
      </c>
      <c r="F61" s="75">
        <v>90</v>
      </c>
      <c r="G61" s="75">
        <v>2</v>
      </c>
      <c r="H61" s="75">
        <v>0</v>
      </c>
      <c r="I61" s="75">
        <v>0</v>
      </c>
      <c r="J61" s="75">
        <v>0</v>
      </c>
      <c r="K61" s="75">
        <v>0</v>
      </c>
      <c r="L61" s="75">
        <v>0</v>
      </c>
      <c r="M61" s="75">
        <v>0</v>
      </c>
      <c r="N61" s="75">
        <v>0</v>
      </c>
    </row>
    <row r="62" spans="1:14">
      <c r="A62" s="75" t="s">
        <v>957</v>
      </c>
      <c r="B62" s="75" t="s">
        <v>773</v>
      </c>
      <c r="C62" s="76">
        <v>37703</v>
      </c>
      <c r="D62" s="75" t="s">
        <v>959</v>
      </c>
      <c r="E62" s="77" t="s">
        <v>158</v>
      </c>
      <c r="F62" s="75">
        <v>90</v>
      </c>
      <c r="G62" s="75">
        <v>0</v>
      </c>
      <c r="H62" s="75">
        <v>0</v>
      </c>
      <c r="I62" s="75">
        <v>0</v>
      </c>
      <c r="J62" s="75">
        <v>0</v>
      </c>
      <c r="K62" s="75">
        <v>0</v>
      </c>
      <c r="L62" s="75">
        <v>0</v>
      </c>
      <c r="M62" s="75">
        <v>0</v>
      </c>
      <c r="N62" s="75">
        <v>0</v>
      </c>
    </row>
    <row r="63" spans="1:14">
      <c r="A63" s="75" t="s">
        <v>957</v>
      </c>
      <c r="B63" s="75" t="s">
        <v>974</v>
      </c>
      <c r="C63" s="76">
        <v>37724</v>
      </c>
      <c r="D63" s="75" t="s">
        <v>959</v>
      </c>
      <c r="E63" s="77" t="s">
        <v>67</v>
      </c>
      <c r="F63" s="75">
        <v>74</v>
      </c>
      <c r="G63" s="75">
        <v>0</v>
      </c>
      <c r="H63" s="75">
        <v>0</v>
      </c>
      <c r="I63" s="75">
        <v>0</v>
      </c>
      <c r="J63" s="75">
        <v>0</v>
      </c>
      <c r="K63" s="75">
        <v>0</v>
      </c>
      <c r="L63" s="75">
        <v>0</v>
      </c>
      <c r="M63" s="75">
        <v>0</v>
      </c>
      <c r="N63" s="75">
        <v>0</v>
      </c>
    </row>
    <row r="64" spans="1:14">
      <c r="A64" s="75" t="s">
        <v>957</v>
      </c>
      <c r="B64" s="75" t="s">
        <v>967</v>
      </c>
      <c r="C64" s="76">
        <v>37730</v>
      </c>
      <c r="D64" s="75" t="s">
        <v>959</v>
      </c>
      <c r="E64" s="77" t="s">
        <v>68</v>
      </c>
      <c r="F64" s="75">
        <v>56</v>
      </c>
      <c r="G64" s="75">
        <v>1</v>
      </c>
      <c r="H64" s="75">
        <v>0</v>
      </c>
      <c r="I64" s="75">
        <v>0</v>
      </c>
      <c r="J64" s="75">
        <v>0</v>
      </c>
      <c r="K64" s="75">
        <v>0</v>
      </c>
      <c r="L64" s="75">
        <v>0</v>
      </c>
      <c r="M64" s="75">
        <v>0</v>
      </c>
      <c r="N64" s="75">
        <v>0</v>
      </c>
    </row>
    <row r="65" spans="1:14">
      <c r="A65" s="75" t="s">
        <v>910</v>
      </c>
      <c r="B65" s="75" t="s">
        <v>213</v>
      </c>
      <c r="C65" s="76">
        <v>37741</v>
      </c>
      <c r="D65" s="75" t="s">
        <v>78</v>
      </c>
      <c r="E65" s="77" t="s">
        <v>40</v>
      </c>
      <c r="F65" s="75">
        <v>90</v>
      </c>
      <c r="G65" s="75">
        <v>1</v>
      </c>
      <c r="H65" s="75">
        <v>0</v>
      </c>
      <c r="I65" s="75">
        <v>0</v>
      </c>
      <c r="J65" s="75">
        <v>0</v>
      </c>
      <c r="K65" s="75">
        <v>0</v>
      </c>
      <c r="L65" s="75">
        <v>0</v>
      </c>
      <c r="M65" s="75">
        <v>0</v>
      </c>
      <c r="N65" s="75">
        <v>0</v>
      </c>
    </row>
    <row r="66" spans="1:14">
      <c r="A66" s="75" t="s">
        <v>957</v>
      </c>
      <c r="B66" s="75" t="s">
        <v>968</v>
      </c>
      <c r="C66" s="76">
        <v>37770</v>
      </c>
      <c r="D66" s="75" t="s">
        <v>959</v>
      </c>
      <c r="E66" s="77" t="s">
        <v>59</v>
      </c>
      <c r="F66" s="75">
        <v>56</v>
      </c>
      <c r="G66" s="75">
        <v>0</v>
      </c>
      <c r="H66" s="75">
        <v>0</v>
      </c>
      <c r="I66" s="75">
        <v>0</v>
      </c>
      <c r="J66" s="75">
        <v>0</v>
      </c>
      <c r="K66" s="75">
        <v>0</v>
      </c>
      <c r="L66" s="75">
        <v>0</v>
      </c>
      <c r="M66" s="75">
        <v>0</v>
      </c>
      <c r="N66" s="75">
        <v>0</v>
      </c>
    </row>
    <row r="67" spans="1:14">
      <c r="A67" s="75" t="s">
        <v>957</v>
      </c>
      <c r="B67" s="75" t="s">
        <v>980</v>
      </c>
      <c r="C67" s="76">
        <v>37845</v>
      </c>
      <c r="D67" s="75" t="s">
        <v>151</v>
      </c>
      <c r="E67" s="77" t="s">
        <v>22</v>
      </c>
      <c r="F67" s="75">
        <f>90-64</f>
        <v>26</v>
      </c>
      <c r="G67" s="75">
        <v>0</v>
      </c>
      <c r="H67" s="75">
        <v>0</v>
      </c>
      <c r="I67" s="75">
        <v>0</v>
      </c>
      <c r="J67" s="75">
        <v>0</v>
      </c>
      <c r="K67" s="75">
        <v>0</v>
      </c>
      <c r="L67" s="75">
        <v>0</v>
      </c>
      <c r="M67" s="75">
        <v>0</v>
      </c>
      <c r="N67" s="75">
        <v>0</v>
      </c>
    </row>
    <row r="68" spans="1:14">
      <c r="A68" s="75" t="s">
        <v>957</v>
      </c>
      <c r="B68" s="75" t="s">
        <v>979</v>
      </c>
      <c r="C68" s="76">
        <v>37850</v>
      </c>
      <c r="D68" s="75" t="s">
        <v>959</v>
      </c>
      <c r="E68" s="77" t="s">
        <v>38</v>
      </c>
      <c r="F68" s="75">
        <v>63</v>
      </c>
      <c r="G68" s="75">
        <v>0</v>
      </c>
      <c r="H68" s="75">
        <v>0</v>
      </c>
      <c r="I68" s="75">
        <v>0</v>
      </c>
      <c r="J68" s="75">
        <v>0</v>
      </c>
      <c r="K68" s="75">
        <v>0</v>
      </c>
      <c r="L68" s="75">
        <v>0</v>
      </c>
      <c r="M68" s="75">
        <v>1</v>
      </c>
      <c r="N68" s="75">
        <v>0</v>
      </c>
    </row>
    <row r="69" spans="1:14">
      <c r="A69" s="75" t="s">
        <v>957</v>
      </c>
      <c r="B69" s="75" t="s">
        <v>978</v>
      </c>
      <c r="C69" s="76">
        <v>37856</v>
      </c>
      <c r="D69" s="75" t="s">
        <v>959</v>
      </c>
      <c r="E69" s="77" t="s">
        <v>24</v>
      </c>
      <c r="F69" s="75">
        <v>0</v>
      </c>
      <c r="G69" s="75"/>
      <c r="H69" s="75"/>
      <c r="I69" s="75"/>
      <c r="J69" s="75"/>
      <c r="K69" s="75"/>
      <c r="L69" s="75"/>
      <c r="M69" s="75"/>
      <c r="N69" s="75"/>
    </row>
    <row r="70" spans="1:14">
      <c r="A70" s="75" t="s">
        <v>957</v>
      </c>
      <c r="B70" s="75" t="s">
        <v>977</v>
      </c>
      <c r="C70" s="76">
        <v>37860</v>
      </c>
      <c r="D70" s="75" t="s">
        <v>151</v>
      </c>
      <c r="E70" s="77" t="s">
        <v>63</v>
      </c>
      <c r="F70" s="75">
        <v>90</v>
      </c>
      <c r="G70" s="75">
        <v>1</v>
      </c>
      <c r="H70" s="75">
        <v>0</v>
      </c>
      <c r="I70" s="75">
        <v>0</v>
      </c>
      <c r="J70" s="75">
        <v>0</v>
      </c>
      <c r="K70" s="75">
        <v>0</v>
      </c>
      <c r="L70" s="75">
        <v>0</v>
      </c>
      <c r="M70" s="75">
        <v>0</v>
      </c>
      <c r="N70" s="75">
        <v>0</v>
      </c>
    </row>
    <row r="71" spans="1:14">
      <c r="A71" s="75" t="s">
        <v>957</v>
      </c>
      <c r="B71" s="75" t="s">
        <v>976</v>
      </c>
      <c r="C71" s="76">
        <v>37864</v>
      </c>
      <c r="D71" s="75" t="s">
        <v>959</v>
      </c>
      <c r="E71" s="77" t="s">
        <v>31</v>
      </c>
      <c r="F71" s="75">
        <v>70</v>
      </c>
      <c r="G71" s="75">
        <v>0</v>
      </c>
      <c r="H71" s="75">
        <v>0</v>
      </c>
      <c r="I71" s="75">
        <v>0</v>
      </c>
      <c r="J71" s="75">
        <v>0</v>
      </c>
      <c r="K71" s="75">
        <v>0</v>
      </c>
      <c r="L71" s="75">
        <v>0</v>
      </c>
      <c r="M71" s="75">
        <v>0</v>
      </c>
      <c r="N71" s="75">
        <v>0</v>
      </c>
    </row>
    <row r="72" spans="1:14">
      <c r="A72" s="75" t="s">
        <v>910</v>
      </c>
      <c r="B72" s="75" t="s">
        <v>523</v>
      </c>
      <c r="C72" s="76">
        <v>37870</v>
      </c>
      <c r="D72" s="75" t="s">
        <v>494</v>
      </c>
      <c r="E72" s="77" t="s">
        <v>35</v>
      </c>
      <c r="F72" s="75">
        <v>90</v>
      </c>
      <c r="G72" s="75">
        <v>2</v>
      </c>
      <c r="H72" s="75">
        <v>0</v>
      </c>
      <c r="I72" s="75">
        <v>0</v>
      </c>
      <c r="J72" s="75">
        <v>0</v>
      </c>
      <c r="K72" s="75">
        <v>0</v>
      </c>
      <c r="L72" s="75">
        <v>0</v>
      </c>
      <c r="M72" s="75">
        <v>0</v>
      </c>
      <c r="N72" s="75">
        <v>0</v>
      </c>
    </row>
    <row r="73" spans="1:14">
      <c r="A73" s="75" t="s">
        <v>910</v>
      </c>
      <c r="B73" s="75" t="s">
        <v>709</v>
      </c>
      <c r="C73" s="76">
        <v>37874</v>
      </c>
      <c r="D73" s="75" t="s">
        <v>494</v>
      </c>
      <c r="E73" s="77" t="s">
        <v>82</v>
      </c>
      <c r="F73" s="75">
        <f>90-88</f>
        <v>2</v>
      </c>
      <c r="G73" s="75">
        <v>0</v>
      </c>
      <c r="H73" s="75">
        <v>0</v>
      </c>
      <c r="I73" s="75">
        <v>0</v>
      </c>
      <c r="J73" s="75">
        <v>0</v>
      </c>
      <c r="K73" s="75">
        <v>0</v>
      </c>
      <c r="L73" s="75">
        <v>0</v>
      </c>
      <c r="M73" s="75">
        <v>0</v>
      </c>
      <c r="N73" s="75">
        <v>0</v>
      </c>
    </row>
    <row r="74" spans="1:14">
      <c r="A74" s="75" t="s">
        <v>957</v>
      </c>
      <c r="B74" s="75" t="s">
        <v>975</v>
      </c>
      <c r="C74" s="76">
        <v>37877</v>
      </c>
      <c r="D74" s="75" t="s">
        <v>959</v>
      </c>
      <c r="E74" s="77" t="s">
        <v>103</v>
      </c>
      <c r="F74" s="75">
        <v>59</v>
      </c>
      <c r="G74" s="75">
        <v>1</v>
      </c>
      <c r="H74" s="75">
        <v>0</v>
      </c>
      <c r="I74" s="75">
        <v>0</v>
      </c>
      <c r="J74" s="75">
        <v>0</v>
      </c>
      <c r="K74" s="75">
        <v>0</v>
      </c>
      <c r="L74" s="75">
        <v>0</v>
      </c>
      <c r="M74" s="75">
        <v>0</v>
      </c>
      <c r="N74" s="75">
        <v>0</v>
      </c>
    </row>
    <row r="75" spans="1:14">
      <c r="A75" s="75" t="s">
        <v>957</v>
      </c>
      <c r="B75" s="75" t="s">
        <v>163</v>
      </c>
      <c r="C75" s="76">
        <v>37880</v>
      </c>
      <c r="D75" s="75" t="s">
        <v>151</v>
      </c>
      <c r="E75" s="77" t="s">
        <v>17</v>
      </c>
      <c r="F75" s="75">
        <v>90</v>
      </c>
      <c r="G75" s="75">
        <v>0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1</v>
      </c>
      <c r="N75" s="75">
        <v>0</v>
      </c>
    </row>
    <row r="76" spans="1:14">
      <c r="A76" s="75" t="s">
        <v>957</v>
      </c>
      <c r="B76" s="75" t="s">
        <v>974</v>
      </c>
      <c r="C76" s="76">
        <v>37885</v>
      </c>
      <c r="D76" s="75" t="s">
        <v>959</v>
      </c>
      <c r="E76" s="77" t="s">
        <v>149</v>
      </c>
      <c r="F76" s="75">
        <f>90-46</f>
        <v>44</v>
      </c>
      <c r="G76" s="75">
        <v>1</v>
      </c>
      <c r="H76" s="75">
        <v>0</v>
      </c>
      <c r="I76" s="75">
        <v>0</v>
      </c>
      <c r="J76" s="75">
        <v>0</v>
      </c>
      <c r="K76" s="75">
        <v>0</v>
      </c>
      <c r="L76" s="75">
        <v>0</v>
      </c>
      <c r="M76" s="75">
        <v>0</v>
      </c>
      <c r="N76" s="75">
        <v>0</v>
      </c>
    </row>
    <row r="77" spans="1:14">
      <c r="A77" s="75" t="s">
        <v>957</v>
      </c>
      <c r="B77" s="75" t="s">
        <v>973</v>
      </c>
      <c r="C77" s="76">
        <v>37892</v>
      </c>
      <c r="D77" s="75" t="s">
        <v>959</v>
      </c>
      <c r="E77" s="77" t="s">
        <v>374</v>
      </c>
      <c r="F77" s="75">
        <v>55</v>
      </c>
      <c r="G77" s="75">
        <v>1</v>
      </c>
      <c r="H77" s="75">
        <v>0</v>
      </c>
      <c r="I77" s="75">
        <v>0</v>
      </c>
      <c r="J77" s="75">
        <v>0</v>
      </c>
      <c r="K77" s="75">
        <v>0</v>
      </c>
      <c r="L77" s="75">
        <v>0</v>
      </c>
      <c r="M77" s="75">
        <v>0</v>
      </c>
      <c r="N77" s="75">
        <v>0</v>
      </c>
    </row>
    <row r="78" spans="1:14">
      <c r="A78" s="75" t="s">
        <v>957</v>
      </c>
      <c r="B78" s="75" t="s">
        <v>867</v>
      </c>
      <c r="C78" s="76">
        <v>37895</v>
      </c>
      <c r="D78" s="75" t="s">
        <v>151</v>
      </c>
      <c r="E78" s="77" t="s">
        <v>19</v>
      </c>
      <c r="F78" s="75">
        <v>90</v>
      </c>
      <c r="G78" s="75">
        <v>0</v>
      </c>
      <c r="H78" s="75">
        <v>0</v>
      </c>
      <c r="I78" s="75">
        <v>0</v>
      </c>
      <c r="J78" s="75">
        <v>0</v>
      </c>
      <c r="K78" s="75">
        <v>0</v>
      </c>
      <c r="L78" s="75">
        <v>0</v>
      </c>
      <c r="M78" s="75">
        <v>0</v>
      </c>
      <c r="N78" s="75">
        <v>0</v>
      </c>
    </row>
    <row r="79" spans="1:14">
      <c r="A79" s="75" t="s">
        <v>957</v>
      </c>
      <c r="B79" s="75" t="s">
        <v>972</v>
      </c>
      <c r="C79" s="76">
        <v>37899</v>
      </c>
      <c r="D79" s="75" t="s">
        <v>959</v>
      </c>
      <c r="E79" s="77" t="s">
        <v>107</v>
      </c>
      <c r="F79" s="75">
        <v>90</v>
      </c>
      <c r="G79" s="75">
        <v>1</v>
      </c>
      <c r="H79" s="75">
        <v>0</v>
      </c>
      <c r="I79" s="75">
        <v>0</v>
      </c>
      <c r="J79" s="75">
        <v>0</v>
      </c>
      <c r="K79" s="75">
        <v>0</v>
      </c>
      <c r="L79" s="75">
        <v>0</v>
      </c>
      <c r="M79" s="75">
        <v>0</v>
      </c>
      <c r="N79" s="75">
        <v>0</v>
      </c>
    </row>
    <row r="80" spans="1:14">
      <c r="A80" s="75" t="s">
        <v>910</v>
      </c>
      <c r="B80" s="75" t="s">
        <v>679</v>
      </c>
      <c r="C80" s="76">
        <v>37905</v>
      </c>
      <c r="D80" s="75" t="s">
        <v>494</v>
      </c>
      <c r="E80" s="77" t="s">
        <v>64</v>
      </c>
      <c r="F80" s="75">
        <f>90-64</f>
        <v>26</v>
      </c>
      <c r="G80" s="75">
        <v>0</v>
      </c>
      <c r="H80" s="75">
        <v>0</v>
      </c>
      <c r="I80" s="75">
        <v>0</v>
      </c>
      <c r="J80" s="75">
        <v>0</v>
      </c>
      <c r="K80" s="75">
        <v>0</v>
      </c>
      <c r="L80" s="75">
        <v>0</v>
      </c>
      <c r="M80" s="75">
        <v>0</v>
      </c>
      <c r="N80" s="75">
        <v>0</v>
      </c>
    </row>
    <row r="81" spans="1:14">
      <c r="A81" s="75" t="s">
        <v>957</v>
      </c>
      <c r="B81" s="75" t="s">
        <v>971</v>
      </c>
      <c r="C81" s="76">
        <v>37911</v>
      </c>
      <c r="D81" s="75" t="s">
        <v>959</v>
      </c>
      <c r="E81" s="77" t="s">
        <v>175</v>
      </c>
      <c r="F81" s="75">
        <v>90</v>
      </c>
      <c r="G81" s="75">
        <v>0</v>
      </c>
      <c r="H81" s="75">
        <v>0</v>
      </c>
      <c r="I81" s="75">
        <v>0</v>
      </c>
      <c r="J81" s="75">
        <v>0</v>
      </c>
      <c r="K81" s="75">
        <v>0</v>
      </c>
      <c r="L81" s="75">
        <v>0</v>
      </c>
      <c r="M81" s="75">
        <v>0</v>
      </c>
      <c r="N81" s="75">
        <v>0</v>
      </c>
    </row>
    <row r="82" spans="1:14">
      <c r="A82" s="75" t="s">
        <v>957</v>
      </c>
      <c r="B82" s="75" t="s">
        <v>126</v>
      </c>
      <c r="C82" s="76">
        <v>37916</v>
      </c>
      <c r="D82" s="75" t="s">
        <v>151</v>
      </c>
      <c r="E82" s="77" t="s">
        <v>31</v>
      </c>
      <c r="F82" s="75">
        <v>90</v>
      </c>
      <c r="G82" s="75">
        <v>1</v>
      </c>
      <c r="H82" s="75">
        <v>0</v>
      </c>
      <c r="I82" s="75">
        <v>0</v>
      </c>
      <c r="J82" s="75">
        <v>0</v>
      </c>
      <c r="K82" s="75">
        <v>0</v>
      </c>
      <c r="L82" s="75">
        <v>0</v>
      </c>
      <c r="M82" s="75">
        <v>0</v>
      </c>
      <c r="N82" s="75">
        <v>0</v>
      </c>
    </row>
    <row r="83" spans="1:14">
      <c r="A83" s="75" t="s">
        <v>957</v>
      </c>
      <c r="B83" s="75" t="s">
        <v>773</v>
      </c>
      <c r="C83" s="76">
        <v>37920</v>
      </c>
      <c r="D83" s="75" t="s">
        <v>959</v>
      </c>
      <c r="E83" s="77" t="s">
        <v>53</v>
      </c>
      <c r="F83" s="75">
        <v>83</v>
      </c>
      <c r="G83" s="75">
        <v>1</v>
      </c>
      <c r="H83" s="75">
        <v>0</v>
      </c>
      <c r="I83" s="75">
        <v>0</v>
      </c>
      <c r="J83" s="75">
        <v>0</v>
      </c>
      <c r="K83" s="75">
        <v>0</v>
      </c>
      <c r="L83" s="75">
        <v>0</v>
      </c>
      <c r="M83" s="75">
        <v>0</v>
      </c>
      <c r="N83" s="75">
        <v>0</v>
      </c>
    </row>
    <row r="84" spans="1:14">
      <c r="A84" s="75" t="s">
        <v>957</v>
      </c>
      <c r="B84" s="75" t="s">
        <v>970</v>
      </c>
      <c r="C84" s="76">
        <v>37926</v>
      </c>
      <c r="D84" s="75" t="s">
        <v>959</v>
      </c>
      <c r="E84" s="77" t="s">
        <v>115</v>
      </c>
      <c r="F84" s="75">
        <v>90</v>
      </c>
      <c r="G84" s="75">
        <v>1</v>
      </c>
      <c r="H84" s="75">
        <v>0</v>
      </c>
      <c r="I84" s="75">
        <v>0</v>
      </c>
      <c r="J84" s="75">
        <v>0</v>
      </c>
      <c r="K84" s="75">
        <v>0</v>
      </c>
      <c r="L84" s="75">
        <v>0</v>
      </c>
      <c r="M84" s="75">
        <v>0</v>
      </c>
      <c r="N84" s="75">
        <v>0</v>
      </c>
    </row>
    <row r="85" spans="1:14">
      <c r="A85" s="75" t="s">
        <v>957</v>
      </c>
      <c r="B85" s="75" t="s">
        <v>101</v>
      </c>
      <c r="C85" s="76">
        <v>37929</v>
      </c>
      <c r="D85" s="75" t="s">
        <v>151</v>
      </c>
      <c r="E85" s="77" t="s">
        <v>69</v>
      </c>
      <c r="F85" s="75">
        <v>69</v>
      </c>
      <c r="G85" s="75">
        <v>0</v>
      </c>
      <c r="H85" s="75">
        <v>0</v>
      </c>
      <c r="I85" s="75">
        <v>0</v>
      </c>
      <c r="J85" s="75">
        <v>0</v>
      </c>
      <c r="K85" s="75">
        <v>0</v>
      </c>
      <c r="L85" s="75">
        <v>0</v>
      </c>
      <c r="M85" s="75">
        <v>1</v>
      </c>
      <c r="N85" s="75">
        <v>0</v>
      </c>
    </row>
    <row r="86" spans="1:14">
      <c r="A86" s="75" t="s">
        <v>957</v>
      </c>
      <c r="B86" s="75" t="s">
        <v>969</v>
      </c>
      <c r="C86" s="76">
        <v>37934</v>
      </c>
      <c r="D86" s="75" t="s">
        <v>959</v>
      </c>
      <c r="E86" s="77" t="s">
        <v>154</v>
      </c>
      <c r="F86" s="75">
        <v>90</v>
      </c>
      <c r="G86" s="75">
        <v>1</v>
      </c>
      <c r="H86" s="75">
        <v>0</v>
      </c>
      <c r="I86" s="75">
        <v>0</v>
      </c>
      <c r="J86" s="75">
        <v>0</v>
      </c>
      <c r="K86" s="75">
        <v>0</v>
      </c>
      <c r="L86" s="75">
        <v>0</v>
      </c>
      <c r="M86" s="75">
        <v>0</v>
      </c>
      <c r="N86" s="75">
        <v>0</v>
      </c>
    </row>
    <row r="87" spans="1:14">
      <c r="A87" s="75" t="s">
        <v>957</v>
      </c>
      <c r="B87" s="75" t="s">
        <v>968</v>
      </c>
      <c r="C87" s="76">
        <v>37948</v>
      </c>
      <c r="D87" s="75" t="s">
        <v>959</v>
      </c>
      <c r="E87" s="77" t="s">
        <v>26</v>
      </c>
      <c r="F87" s="75">
        <v>69</v>
      </c>
      <c r="G87" s="75">
        <v>1</v>
      </c>
      <c r="H87" s="75">
        <v>0</v>
      </c>
      <c r="I87" s="75">
        <v>0</v>
      </c>
      <c r="J87" s="75">
        <v>0</v>
      </c>
      <c r="K87" s="75">
        <v>0</v>
      </c>
      <c r="L87" s="75">
        <v>0</v>
      </c>
      <c r="M87" s="75">
        <v>0</v>
      </c>
      <c r="N87" s="75">
        <v>0</v>
      </c>
    </row>
    <row r="88" spans="1:14">
      <c r="A88" s="75" t="s">
        <v>957</v>
      </c>
      <c r="B88" s="75" t="s">
        <v>162</v>
      </c>
      <c r="C88" s="76">
        <v>37951</v>
      </c>
      <c r="D88" s="75" t="s">
        <v>151</v>
      </c>
      <c r="E88" s="77" t="s">
        <v>64</v>
      </c>
      <c r="F88" s="75">
        <v>40</v>
      </c>
      <c r="G88" s="75">
        <v>0</v>
      </c>
      <c r="H88" s="75">
        <v>0</v>
      </c>
      <c r="I88" s="75">
        <v>0</v>
      </c>
      <c r="J88" s="75">
        <v>0</v>
      </c>
      <c r="K88" s="75">
        <v>0</v>
      </c>
      <c r="L88" s="75">
        <v>0</v>
      </c>
      <c r="M88" s="75">
        <v>0</v>
      </c>
      <c r="N88" s="75">
        <v>0</v>
      </c>
    </row>
    <row r="89" spans="1:14">
      <c r="A89" s="75" t="s">
        <v>957</v>
      </c>
      <c r="B89" s="75" t="s">
        <v>850</v>
      </c>
      <c r="C89" s="76">
        <v>37955</v>
      </c>
      <c r="D89" s="75" t="s">
        <v>959</v>
      </c>
      <c r="E89" s="77" t="s">
        <v>19</v>
      </c>
      <c r="F89" s="75">
        <f>90-61</f>
        <v>29</v>
      </c>
      <c r="G89" s="75">
        <v>0</v>
      </c>
      <c r="H89" s="75">
        <v>0</v>
      </c>
      <c r="I89" s="75">
        <v>0</v>
      </c>
      <c r="J89" s="75">
        <v>0</v>
      </c>
      <c r="K89" s="75">
        <v>0</v>
      </c>
      <c r="L89" s="75">
        <v>0</v>
      </c>
      <c r="M89" s="75">
        <v>0</v>
      </c>
      <c r="N89" s="75">
        <v>0</v>
      </c>
    </row>
    <row r="90" spans="1:14">
      <c r="A90" s="75" t="s">
        <v>957</v>
      </c>
      <c r="B90" s="75" t="s">
        <v>870</v>
      </c>
      <c r="C90" s="76">
        <v>37964</v>
      </c>
      <c r="D90" s="75" t="s">
        <v>151</v>
      </c>
      <c r="E90" s="77" t="s">
        <v>85</v>
      </c>
      <c r="F90" s="75">
        <v>71</v>
      </c>
      <c r="G90" s="75">
        <v>0</v>
      </c>
      <c r="H90" s="75">
        <v>0</v>
      </c>
      <c r="I90" s="75">
        <v>0</v>
      </c>
      <c r="J90" s="75">
        <v>0</v>
      </c>
      <c r="K90" s="75">
        <v>0</v>
      </c>
      <c r="L90" s="75">
        <v>0</v>
      </c>
      <c r="M90" s="75">
        <v>0</v>
      </c>
      <c r="N90" s="75">
        <v>0</v>
      </c>
    </row>
    <row r="91" spans="1:14">
      <c r="A91" s="75" t="s">
        <v>957</v>
      </c>
      <c r="B91" s="75" t="s">
        <v>958</v>
      </c>
      <c r="C91" s="76">
        <v>37969</v>
      </c>
      <c r="D91" s="75" t="s">
        <v>959</v>
      </c>
      <c r="E91" s="77" t="s">
        <v>31</v>
      </c>
      <c r="F91" s="75">
        <f>90-46</f>
        <v>44</v>
      </c>
      <c r="G91" s="75">
        <v>0</v>
      </c>
      <c r="H91" s="75">
        <v>0</v>
      </c>
      <c r="I91" s="75">
        <v>0</v>
      </c>
      <c r="J91" s="75">
        <v>0</v>
      </c>
      <c r="K91" s="75">
        <v>0</v>
      </c>
      <c r="L91" s="75">
        <v>0</v>
      </c>
      <c r="M91" s="75">
        <v>1</v>
      </c>
      <c r="N91" s="75">
        <v>0</v>
      </c>
    </row>
    <row r="92" spans="1:14">
      <c r="A92" s="75" t="s">
        <v>957</v>
      </c>
      <c r="B92" s="75" t="s">
        <v>967</v>
      </c>
      <c r="C92" s="76">
        <v>38060</v>
      </c>
      <c r="D92" s="75" t="s">
        <v>959</v>
      </c>
      <c r="E92" s="77" t="s">
        <v>68</v>
      </c>
      <c r="F92" s="75">
        <f>90-66</f>
        <v>24</v>
      </c>
      <c r="G92" s="75">
        <v>0</v>
      </c>
      <c r="H92" s="75">
        <v>0</v>
      </c>
      <c r="I92" s="75">
        <v>0</v>
      </c>
      <c r="J92" s="75">
        <v>0</v>
      </c>
      <c r="K92" s="75">
        <v>0</v>
      </c>
      <c r="L92" s="75">
        <v>0</v>
      </c>
      <c r="M92" s="75">
        <v>0</v>
      </c>
      <c r="N92" s="75">
        <v>0</v>
      </c>
    </row>
    <row r="93" spans="1:14">
      <c r="A93" s="75" t="s">
        <v>957</v>
      </c>
      <c r="B93" s="75" t="s">
        <v>966</v>
      </c>
      <c r="C93" s="76">
        <v>38067</v>
      </c>
      <c r="D93" s="75" t="s">
        <v>959</v>
      </c>
      <c r="E93" s="77" t="s">
        <v>35</v>
      </c>
      <c r="F93" s="75">
        <f>90-58</f>
        <v>32</v>
      </c>
      <c r="G93" s="75">
        <v>1</v>
      </c>
      <c r="H93" s="75">
        <v>0</v>
      </c>
      <c r="I93" s="75">
        <v>0</v>
      </c>
      <c r="J93" s="75">
        <v>0</v>
      </c>
      <c r="K93" s="75">
        <v>0</v>
      </c>
      <c r="L93" s="75">
        <v>0</v>
      </c>
      <c r="M93" s="75">
        <v>0</v>
      </c>
      <c r="N93" s="75">
        <v>0</v>
      </c>
    </row>
    <row r="94" spans="1:14">
      <c r="A94" s="75" t="s">
        <v>957</v>
      </c>
      <c r="B94" s="75" t="s">
        <v>965</v>
      </c>
      <c r="C94" s="76">
        <v>38074</v>
      </c>
      <c r="D94" s="75" t="s">
        <v>959</v>
      </c>
      <c r="E94" s="77" t="s">
        <v>22</v>
      </c>
      <c r="F94" s="75">
        <v>90</v>
      </c>
      <c r="G94" s="75">
        <v>1</v>
      </c>
      <c r="H94" s="75">
        <v>0</v>
      </c>
      <c r="I94" s="75">
        <v>0</v>
      </c>
      <c r="J94" s="75">
        <v>0</v>
      </c>
      <c r="K94" s="75">
        <v>0</v>
      </c>
      <c r="L94" s="75">
        <v>0</v>
      </c>
      <c r="M94" s="75">
        <v>0</v>
      </c>
      <c r="N94" s="75">
        <v>0</v>
      </c>
    </row>
    <row r="95" spans="1:14">
      <c r="A95" s="75" t="s">
        <v>910</v>
      </c>
      <c r="B95" s="75" t="s">
        <v>90</v>
      </c>
      <c r="C95" s="76">
        <v>38077</v>
      </c>
      <c r="D95" s="75" t="s">
        <v>78</v>
      </c>
      <c r="E95" s="77" t="s">
        <v>31</v>
      </c>
      <c r="F95" s="75">
        <v>90</v>
      </c>
      <c r="G95" s="75">
        <v>1</v>
      </c>
      <c r="H95" s="75">
        <v>0</v>
      </c>
      <c r="I95" s="75">
        <v>0</v>
      </c>
      <c r="J95" s="75">
        <v>0</v>
      </c>
      <c r="K95" s="75">
        <v>0</v>
      </c>
      <c r="L95" s="75">
        <v>0</v>
      </c>
      <c r="M95" s="75">
        <v>0</v>
      </c>
      <c r="N95" s="75">
        <v>0</v>
      </c>
    </row>
    <row r="96" spans="1:14">
      <c r="A96" s="75" t="s">
        <v>957</v>
      </c>
      <c r="B96" s="75" t="s">
        <v>964</v>
      </c>
      <c r="C96" s="76">
        <v>38081</v>
      </c>
      <c r="D96" s="75" t="s">
        <v>959</v>
      </c>
      <c r="E96" s="77" t="s">
        <v>63</v>
      </c>
      <c r="F96" s="75">
        <v>65</v>
      </c>
      <c r="G96" s="75">
        <v>0</v>
      </c>
      <c r="H96" s="75">
        <v>0</v>
      </c>
      <c r="I96" s="75">
        <v>0</v>
      </c>
      <c r="J96" s="75">
        <v>0</v>
      </c>
      <c r="K96" s="75">
        <v>0</v>
      </c>
      <c r="L96" s="75">
        <v>0</v>
      </c>
      <c r="M96" s="75">
        <v>0</v>
      </c>
      <c r="N96" s="75">
        <v>0</v>
      </c>
    </row>
    <row r="97" spans="1:14">
      <c r="A97" s="75" t="s">
        <v>957</v>
      </c>
      <c r="B97" s="75" t="s">
        <v>853</v>
      </c>
      <c r="C97" s="76">
        <v>38088</v>
      </c>
      <c r="D97" s="75" t="s">
        <v>959</v>
      </c>
      <c r="E97" s="77" t="s">
        <v>22</v>
      </c>
      <c r="F97" s="75">
        <v>80</v>
      </c>
      <c r="G97" s="75">
        <v>1</v>
      </c>
      <c r="H97" s="75">
        <v>0</v>
      </c>
      <c r="I97" s="75">
        <v>0</v>
      </c>
      <c r="J97" s="75">
        <v>0</v>
      </c>
      <c r="K97" s="75">
        <v>0</v>
      </c>
      <c r="L97" s="75">
        <v>0</v>
      </c>
      <c r="M97" s="75">
        <v>0</v>
      </c>
      <c r="N97" s="75">
        <v>0</v>
      </c>
    </row>
    <row r="98" spans="1:14">
      <c r="A98" s="75" t="s">
        <v>957</v>
      </c>
      <c r="B98" s="75" t="s">
        <v>963</v>
      </c>
      <c r="C98" s="76">
        <v>38095</v>
      </c>
      <c r="D98" s="75" t="s">
        <v>959</v>
      </c>
      <c r="E98" s="77" t="s">
        <v>22</v>
      </c>
      <c r="F98" s="75">
        <f>90-60</f>
        <v>30</v>
      </c>
      <c r="G98" s="75">
        <v>0</v>
      </c>
      <c r="H98" s="75">
        <v>0</v>
      </c>
      <c r="I98" s="75">
        <v>0</v>
      </c>
      <c r="J98" s="75">
        <v>0</v>
      </c>
      <c r="K98" s="75">
        <v>0</v>
      </c>
      <c r="L98" s="75">
        <v>0</v>
      </c>
      <c r="M98" s="75">
        <v>0</v>
      </c>
      <c r="N98" s="75">
        <v>0</v>
      </c>
    </row>
    <row r="99" spans="1:14">
      <c r="A99" s="75" t="s">
        <v>957</v>
      </c>
      <c r="B99" s="75" t="s">
        <v>962</v>
      </c>
      <c r="C99" s="76">
        <v>38102</v>
      </c>
      <c r="D99" s="75" t="s">
        <v>959</v>
      </c>
      <c r="E99" s="77" t="s">
        <v>33</v>
      </c>
      <c r="F99" s="75">
        <v>78</v>
      </c>
      <c r="G99" s="75">
        <v>0</v>
      </c>
      <c r="H99" s="75">
        <v>0</v>
      </c>
      <c r="I99" s="75">
        <v>0</v>
      </c>
      <c r="J99" s="75">
        <v>0</v>
      </c>
      <c r="K99" s="75">
        <v>0</v>
      </c>
      <c r="L99" s="75">
        <v>0</v>
      </c>
      <c r="M99" s="75">
        <v>0</v>
      </c>
      <c r="N99" s="75">
        <v>0</v>
      </c>
    </row>
    <row r="100" spans="1:14">
      <c r="A100" s="75" t="s">
        <v>957</v>
      </c>
      <c r="B100" s="75" t="s">
        <v>960</v>
      </c>
      <c r="C100" s="76">
        <v>38116</v>
      </c>
      <c r="D100" s="75" t="s">
        <v>959</v>
      </c>
      <c r="E100" s="77" t="s">
        <v>19</v>
      </c>
      <c r="F100" s="75">
        <v>71</v>
      </c>
      <c r="G100" s="75">
        <v>1</v>
      </c>
      <c r="H100" s="75">
        <v>0</v>
      </c>
      <c r="I100" s="75">
        <v>0</v>
      </c>
      <c r="J100" s="75">
        <v>0</v>
      </c>
      <c r="K100" s="75">
        <v>0</v>
      </c>
      <c r="L100" s="75">
        <v>0</v>
      </c>
      <c r="M100" s="75">
        <v>0</v>
      </c>
      <c r="N100" s="75">
        <v>0</v>
      </c>
    </row>
    <row r="101" spans="1:14">
      <c r="A101" s="75" t="s">
        <v>957</v>
      </c>
      <c r="B101" s="75" t="s">
        <v>961</v>
      </c>
      <c r="C101" s="76">
        <v>38123</v>
      </c>
      <c r="D101" s="75" t="s">
        <v>959</v>
      </c>
      <c r="E101" s="77" t="s">
        <v>370</v>
      </c>
      <c r="F101" s="75">
        <v>90</v>
      </c>
      <c r="G101" s="75">
        <v>1</v>
      </c>
      <c r="H101" s="75">
        <v>0</v>
      </c>
      <c r="I101" s="75">
        <v>0</v>
      </c>
      <c r="J101" s="75">
        <v>0</v>
      </c>
      <c r="K101" s="75">
        <v>0</v>
      </c>
      <c r="L101" s="75">
        <v>0</v>
      </c>
      <c r="M101" s="75">
        <v>0</v>
      </c>
      <c r="N101" s="75">
        <v>0</v>
      </c>
    </row>
    <row r="102" spans="1:14">
      <c r="A102" s="75" t="s">
        <v>910</v>
      </c>
      <c r="B102" s="75" t="s">
        <v>755</v>
      </c>
      <c r="C102" s="76">
        <v>38152</v>
      </c>
      <c r="D102" s="75" t="s">
        <v>487</v>
      </c>
      <c r="E102" s="77" t="s">
        <v>35</v>
      </c>
      <c r="F102" s="75">
        <v>80</v>
      </c>
      <c r="G102" s="75">
        <v>1</v>
      </c>
      <c r="H102" s="75">
        <v>1</v>
      </c>
      <c r="I102" s="75">
        <v>4</v>
      </c>
      <c r="J102" s="75">
        <v>2</v>
      </c>
      <c r="K102" s="75">
        <v>4</v>
      </c>
      <c r="L102" s="75">
        <v>2</v>
      </c>
      <c r="M102" s="75">
        <v>1</v>
      </c>
      <c r="N102" s="75">
        <v>0</v>
      </c>
    </row>
    <row r="103" spans="1:14">
      <c r="A103" s="75" t="s">
        <v>910</v>
      </c>
      <c r="B103" s="75" t="s">
        <v>491</v>
      </c>
      <c r="C103" s="76">
        <v>38156</v>
      </c>
      <c r="D103" s="75" t="s">
        <v>487</v>
      </c>
      <c r="E103" s="77" t="s">
        <v>22</v>
      </c>
      <c r="F103" s="75">
        <v>90</v>
      </c>
      <c r="G103" s="75">
        <v>1</v>
      </c>
      <c r="H103" s="75">
        <v>0</v>
      </c>
      <c r="I103" s="75">
        <v>2</v>
      </c>
      <c r="J103" s="75">
        <v>1</v>
      </c>
      <c r="K103" s="75">
        <v>6</v>
      </c>
      <c r="L103" s="75">
        <v>2</v>
      </c>
      <c r="M103" s="75">
        <v>0</v>
      </c>
      <c r="N103" s="75">
        <v>0</v>
      </c>
    </row>
    <row r="104" spans="1:14">
      <c r="A104" s="75" t="s">
        <v>910</v>
      </c>
      <c r="B104" s="75" t="s">
        <v>713</v>
      </c>
      <c r="C104" s="76">
        <v>38160</v>
      </c>
      <c r="D104" s="75" t="s">
        <v>487</v>
      </c>
      <c r="E104" s="77" t="s">
        <v>53</v>
      </c>
      <c r="F104" s="75">
        <v>90</v>
      </c>
      <c r="G104" s="75">
        <v>0</v>
      </c>
      <c r="H104" s="75">
        <v>0</v>
      </c>
      <c r="I104" s="75">
        <v>3</v>
      </c>
      <c r="J104" s="75">
        <v>3</v>
      </c>
      <c r="K104" s="75">
        <v>2</v>
      </c>
      <c r="L104" s="75">
        <v>2</v>
      </c>
      <c r="M104" s="75">
        <v>0</v>
      </c>
      <c r="N104" s="75">
        <v>0</v>
      </c>
    </row>
    <row r="105" spans="1:14">
      <c r="A105" s="75" t="s">
        <v>910</v>
      </c>
      <c r="B105" s="75" t="s">
        <v>654</v>
      </c>
      <c r="C105" s="76">
        <v>38164</v>
      </c>
      <c r="D105" s="75" t="s">
        <v>487</v>
      </c>
      <c r="E105" s="77" t="s">
        <v>33</v>
      </c>
      <c r="F105" s="75">
        <v>90</v>
      </c>
      <c r="G105" s="75">
        <v>0</v>
      </c>
      <c r="H105" s="75">
        <v>0</v>
      </c>
      <c r="I105" s="75">
        <v>1</v>
      </c>
      <c r="J105" s="75">
        <v>0</v>
      </c>
      <c r="K105" s="75">
        <v>4</v>
      </c>
      <c r="L105" s="75">
        <v>6</v>
      </c>
      <c r="M105" s="75">
        <v>1</v>
      </c>
      <c r="N105" s="75">
        <v>0</v>
      </c>
    </row>
    <row r="106" spans="1:14">
      <c r="A106" s="75" t="s">
        <v>957</v>
      </c>
      <c r="B106" s="75" t="s">
        <v>581</v>
      </c>
      <c r="C106" s="76">
        <v>38214</v>
      </c>
      <c r="D106" s="75" t="s">
        <v>959</v>
      </c>
      <c r="E106" s="77" t="s">
        <v>79</v>
      </c>
      <c r="F106" s="75">
        <v>72</v>
      </c>
      <c r="G106" s="75">
        <v>1</v>
      </c>
      <c r="H106" s="75">
        <v>0</v>
      </c>
      <c r="I106" s="75">
        <v>0</v>
      </c>
      <c r="J106" s="75">
        <v>0</v>
      </c>
      <c r="K106" s="75">
        <v>0</v>
      </c>
      <c r="L106" s="75">
        <v>0</v>
      </c>
      <c r="M106" s="75">
        <v>1</v>
      </c>
      <c r="N106" s="75">
        <v>0</v>
      </c>
    </row>
    <row r="107" spans="1:14">
      <c r="A107" s="75" t="s">
        <v>910</v>
      </c>
      <c r="B107" s="75" t="s">
        <v>654</v>
      </c>
      <c r="C107" s="76">
        <v>38217</v>
      </c>
      <c r="D107" s="75" t="s">
        <v>78</v>
      </c>
      <c r="E107" s="77" t="s">
        <v>53</v>
      </c>
      <c r="F107" s="75">
        <v>90</v>
      </c>
      <c r="G107" s="75">
        <v>1</v>
      </c>
      <c r="H107" s="75">
        <v>0</v>
      </c>
      <c r="I107" s="75">
        <v>0</v>
      </c>
      <c r="J107" s="75">
        <v>0</v>
      </c>
      <c r="K107" s="75">
        <v>0</v>
      </c>
      <c r="L107" s="75">
        <v>0</v>
      </c>
      <c r="M107" s="75">
        <v>0</v>
      </c>
      <c r="N107" s="75">
        <v>0</v>
      </c>
    </row>
    <row r="108" spans="1:14">
      <c r="A108" s="75" t="s">
        <v>957</v>
      </c>
      <c r="B108" s="75" t="s">
        <v>960</v>
      </c>
      <c r="C108" s="76">
        <v>38221</v>
      </c>
      <c r="D108" s="75" t="s">
        <v>959</v>
      </c>
      <c r="E108" s="77" t="s">
        <v>540</v>
      </c>
      <c r="F108" s="75">
        <v>90</v>
      </c>
      <c r="G108" s="75">
        <v>2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0</v>
      </c>
    </row>
    <row r="109" spans="1:14">
      <c r="A109" s="75" t="s">
        <v>957</v>
      </c>
      <c r="B109" s="75" t="s">
        <v>958</v>
      </c>
      <c r="C109" s="76">
        <v>38228</v>
      </c>
      <c r="D109" s="75" t="s">
        <v>959</v>
      </c>
      <c r="E109" s="77" t="s">
        <v>22</v>
      </c>
      <c r="F109" s="75">
        <v>90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0</v>
      </c>
      <c r="M109" s="75">
        <v>0</v>
      </c>
      <c r="N109" s="75">
        <v>0</v>
      </c>
    </row>
    <row r="110" spans="1:14">
      <c r="A110" s="75" t="s">
        <v>910</v>
      </c>
      <c r="B110" s="75" t="s">
        <v>779</v>
      </c>
      <c r="C110" s="76">
        <v>38234</v>
      </c>
      <c r="D110" s="75" t="s">
        <v>216</v>
      </c>
      <c r="E110" s="77" t="s">
        <v>956</v>
      </c>
      <c r="F110" s="75">
        <v>90</v>
      </c>
      <c r="G110" s="75">
        <v>4</v>
      </c>
      <c r="H110" s="75">
        <v>0</v>
      </c>
      <c r="I110" s="75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0</v>
      </c>
    </row>
    <row r="111" spans="1:14">
      <c r="A111" s="75" t="s">
        <v>910</v>
      </c>
      <c r="B111" s="75" t="s">
        <v>213</v>
      </c>
      <c r="C111" s="76">
        <v>38238</v>
      </c>
      <c r="D111" s="75" t="s">
        <v>216</v>
      </c>
      <c r="E111" s="77" t="s">
        <v>64</v>
      </c>
      <c r="F111" s="75">
        <v>90</v>
      </c>
      <c r="G111" s="75">
        <v>0</v>
      </c>
      <c r="H111" s="75">
        <v>0</v>
      </c>
      <c r="I111" s="75">
        <v>0</v>
      </c>
      <c r="J111" s="75">
        <v>0</v>
      </c>
      <c r="K111" s="75">
        <v>0</v>
      </c>
      <c r="L111" s="75">
        <v>0</v>
      </c>
      <c r="M111" s="75">
        <v>0</v>
      </c>
      <c r="N111" s="75">
        <v>0</v>
      </c>
    </row>
    <row r="112" spans="1:14">
      <c r="A112" s="75" t="s">
        <v>840</v>
      </c>
      <c r="B112" s="75" t="s">
        <v>844</v>
      </c>
      <c r="C112" s="76">
        <v>38242</v>
      </c>
      <c r="D112" s="75" t="s">
        <v>229</v>
      </c>
      <c r="E112" s="77" t="s">
        <v>67</v>
      </c>
      <c r="F112" s="75">
        <f>90-46</f>
        <v>44</v>
      </c>
      <c r="G112" s="75">
        <v>1</v>
      </c>
      <c r="H112" s="75">
        <v>0</v>
      </c>
      <c r="I112" s="75">
        <v>0</v>
      </c>
      <c r="J112" s="75">
        <v>0</v>
      </c>
      <c r="K112" s="75">
        <v>0</v>
      </c>
      <c r="L112" s="75">
        <v>0</v>
      </c>
      <c r="M112" s="75">
        <v>0</v>
      </c>
      <c r="N112" s="75">
        <v>0</v>
      </c>
    </row>
    <row r="113" spans="1:14">
      <c r="A113" s="75" t="s">
        <v>840</v>
      </c>
      <c r="B113" s="75" t="s">
        <v>300</v>
      </c>
      <c r="C113" s="76">
        <v>38245</v>
      </c>
      <c r="D113" s="75" t="s">
        <v>151</v>
      </c>
      <c r="E113" s="77" t="s">
        <v>24</v>
      </c>
      <c r="F113" s="75">
        <v>90</v>
      </c>
      <c r="G113" s="75">
        <v>0</v>
      </c>
      <c r="H113" s="75">
        <v>0</v>
      </c>
      <c r="I113" s="75">
        <v>0</v>
      </c>
      <c r="J113" s="75">
        <v>0</v>
      </c>
      <c r="K113" s="75">
        <v>0</v>
      </c>
      <c r="L113" s="75">
        <v>0</v>
      </c>
      <c r="M113" s="75">
        <v>0</v>
      </c>
      <c r="N113" s="75">
        <v>0</v>
      </c>
    </row>
    <row r="114" spans="1:14">
      <c r="A114" s="75" t="s">
        <v>840</v>
      </c>
      <c r="B114" s="75" t="s">
        <v>282</v>
      </c>
      <c r="C114" s="76">
        <v>38249</v>
      </c>
      <c r="D114" s="75" t="s">
        <v>229</v>
      </c>
      <c r="E114" s="77" t="s">
        <v>19</v>
      </c>
      <c r="F114" s="75">
        <v>87</v>
      </c>
      <c r="G114" s="75">
        <v>0</v>
      </c>
      <c r="H114" s="75">
        <v>0</v>
      </c>
      <c r="I114" s="75">
        <v>0</v>
      </c>
      <c r="J114" s="75">
        <v>0</v>
      </c>
      <c r="K114" s="75">
        <v>0</v>
      </c>
      <c r="L114" s="75">
        <v>0</v>
      </c>
      <c r="M114" s="75">
        <v>0</v>
      </c>
      <c r="N114" s="75">
        <v>0</v>
      </c>
    </row>
    <row r="115" spans="1:14">
      <c r="A115" s="75" t="s">
        <v>840</v>
      </c>
      <c r="B115" s="75" t="s">
        <v>278</v>
      </c>
      <c r="C115" s="76">
        <v>38252</v>
      </c>
      <c r="D115" s="75" t="s">
        <v>229</v>
      </c>
      <c r="E115" s="77" t="s">
        <v>67</v>
      </c>
      <c r="F115" s="75">
        <f>90-63</f>
        <v>27</v>
      </c>
      <c r="G115" s="75">
        <v>1</v>
      </c>
      <c r="H115" s="75">
        <v>0</v>
      </c>
      <c r="I115" s="75">
        <v>0</v>
      </c>
      <c r="J115" s="75">
        <v>0</v>
      </c>
      <c r="K115" s="75">
        <v>0</v>
      </c>
      <c r="L115" s="75">
        <v>0</v>
      </c>
      <c r="M115" s="75">
        <v>0</v>
      </c>
      <c r="N115" s="75">
        <v>0</v>
      </c>
    </row>
    <row r="116" spans="1:14">
      <c r="A116" s="75" t="s">
        <v>840</v>
      </c>
      <c r="B116" s="75" t="s">
        <v>235</v>
      </c>
      <c r="C116" s="76">
        <v>38255</v>
      </c>
      <c r="D116" s="75" t="s">
        <v>229</v>
      </c>
      <c r="E116" s="77" t="s">
        <v>22</v>
      </c>
      <c r="F116" s="75">
        <v>90</v>
      </c>
      <c r="G116" s="75">
        <v>1</v>
      </c>
      <c r="H116" s="75">
        <v>0</v>
      </c>
      <c r="I116" s="75">
        <v>0</v>
      </c>
      <c r="J116" s="75">
        <v>0</v>
      </c>
      <c r="K116" s="75">
        <v>0</v>
      </c>
      <c r="L116" s="75">
        <v>0</v>
      </c>
      <c r="M116" s="75">
        <v>0</v>
      </c>
      <c r="N116" s="75">
        <v>0</v>
      </c>
    </row>
    <row r="117" spans="1:14">
      <c r="A117" s="75" t="s">
        <v>840</v>
      </c>
      <c r="B117" s="75" t="s">
        <v>859</v>
      </c>
      <c r="C117" s="76">
        <v>38258</v>
      </c>
      <c r="D117" s="75" t="s">
        <v>151</v>
      </c>
      <c r="E117" s="77" t="s">
        <v>31</v>
      </c>
      <c r="F117" s="75">
        <v>79</v>
      </c>
      <c r="G117" s="75">
        <v>0</v>
      </c>
      <c r="H117" s="75">
        <v>0</v>
      </c>
      <c r="I117" s="75">
        <v>0</v>
      </c>
      <c r="J117" s="75">
        <v>0</v>
      </c>
      <c r="K117" s="75">
        <v>0</v>
      </c>
      <c r="L117" s="75">
        <v>0</v>
      </c>
      <c r="M117" s="75">
        <v>1</v>
      </c>
      <c r="N117" s="75">
        <v>0</v>
      </c>
    </row>
    <row r="118" spans="1:14">
      <c r="A118" s="75" t="s">
        <v>840</v>
      </c>
      <c r="B118" s="75" t="s">
        <v>232</v>
      </c>
      <c r="C118" s="76">
        <v>38263</v>
      </c>
      <c r="D118" s="75" t="s">
        <v>229</v>
      </c>
      <c r="E118" s="77" t="s">
        <v>24</v>
      </c>
      <c r="F118" s="75">
        <v>90</v>
      </c>
      <c r="G118" s="75">
        <v>0</v>
      </c>
      <c r="H118" s="75">
        <v>0</v>
      </c>
      <c r="I118" s="75">
        <v>0</v>
      </c>
      <c r="J118" s="75">
        <v>0</v>
      </c>
      <c r="K118" s="75">
        <v>0</v>
      </c>
      <c r="L118" s="75">
        <v>0</v>
      </c>
      <c r="M118" s="75">
        <v>0</v>
      </c>
      <c r="N118" s="75">
        <v>0</v>
      </c>
    </row>
    <row r="119" spans="1:14">
      <c r="A119" s="75" t="s">
        <v>910</v>
      </c>
      <c r="B119" s="75" t="s">
        <v>712</v>
      </c>
      <c r="C119" s="76">
        <v>38269</v>
      </c>
      <c r="D119" s="75" t="s">
        <v>216</v>
      </c>
      <c r="E119" s="77" t="s">
        <v>59</v>
      </c>
      <c r="F119" s="75">
        <v>0</v>
      </c>
      <c r="G119" s="75"/>
      <c r="H119" s="75"/>
      <c r="I119" s="75"/>
      <c r="J119" s="75"/>
      <c r="K119" s="75"/>
      <c r="L119" s="75"/>
      <c r="M119" s="75"/>
      <c r="N119" s="75"/>
    </row>
    <row r="120" spans="1:14">
      <c r="A120" s="75" t="s">
        <v>910</v>
      </c>
      <c r="B120" s="75" t="s">
        <v>512</v>
      </c>
      <c r="C120" s="76">
        <v>38273</v>
      </c>
      <c r="D120" s="75" t="s">
        <v>216</v>
      </c>
      <c r="E120" s="77" t="s">
        <v>154</v>
      </c>
      <c r="F120" s="75">
        <f>90-55</f>
        <v>35</v>
      </c>
      <c r="G120" s="75">
        <v>0</v>
      </c>
      <c r="H120" s="75">
        <v>0</v>
      </c>
      <c r="I120" s="75">
        <v>0</v>
      </c>
      <c r="J120" s="75">
        <v>0</v>
      </c>
      <c r="K120" s="75">
        <v>0</v>
      </c>
      <c r="L120" s="75">
        <v>0</v>
      </c>
      <c r="M120" s="75">
        <v>0</v>
      </c>
      <c r="N120" s="75">
        <v>0</v>
      </c>
    </row>
    <row r="121" spans="1:14">
      <c r="A121" s="75" t="s">
        <v>840</v>
      </c>
      <c r="B121" s="75" t="s">
        <v>868</v>
      </c>
      <c r="C121" s="76">
        <v>38276</v>
      </c>
      <c r="D121" s="75" t="s">
        <v>229</v>
      </c>
      <c r="E121" s="77" t="s">
        <v>63</v>
      </c>
      <c r="F121" s="75">
        <v>90</v>
      </c>
      <c r="G121" s="75">
        <v>0</v>
      </c>
      <c r="H121" s="75">
        <v>0</v>
      </c>
      <c r="I121" s="75">
        <v>0</v>
      </c>
      <c r="J121" s="75">
        <v>0</v>
      </c>
      <c r="K121" s="75">
        <v>0</v>
      </c>
      <c r="L121" s="75">
        <v>0</v>
      </c>
      <c r="M121" s="75">
        <v>0</v>
      </c>
      <c r="N121" s="75">
        <v>0</v>
      </c>
    </row>
    <row r="122" spans="1:14">
      <c r="A122" s="75" t="s">
        <v>840</v>
      </c>
      <c r="B122" s="75" t="s">
        <v>509</v>
      </c>
      <c r="C122" s="76">
        <v>38279</v>
      </c>
      <c r="D122" s="75" t="s">
        <v>151</v>
      </c>
      <c r="E122" s="77" t="s">
        <v>31</v>
      </c>
      <c r="F122" s="75">
        <v>90</v>
      </c>
      <c r="G122" s="75">
        <v>0</v>
      </c>
      <c r="H122" s="75">
        <v>0</v>
      </c>
      <c r="I122" s="75">
        <v>0</v>
      </c>
      <c r="J122" s="75">
        <v>0</v>
      </c>
      <c r="K122" s="75">
        <v>0</v>
      </c>
      <c r="L122" s="75">
        <v>0</v>
      </c>
      <c r="M122" s="75">
        <v>0</v>
      </c>
      <c r="N122" s="75">
        <v>0</v>
      </c>
    </row>
    <row r="123" spans="1:14">
      <c r="A123" s="75" t="s">
        <v>840</v>
      </c>
      <c r="B123" s="75" t="s">
        <v>242</v>
      </c>
      <c r="C123" s="76">
        <v>38283</v>
      </c>
      <c r="D123" s="75" t="s">
        <v>229</v>
      </c>
      <c r="E123" s="77" t="s">
        <v>67</v>
      </c>
      <c r="F123" s="75">
        <v>67</v>
      </c>
      <c r="G123" s="75">
        <v>0</v>
      </c>
      <c r="H123" s="75">
        <v>0</v>
      </c>
      <c r="I123" s="75">
        <v>0</v>
      </c>
      <c r="J123" s="75">
        <v>0</v>
      </c>
      <c r="K123" s="75">
        <v>0</v>
      </c>
      <c r="L123" s="75">
        <v>0</v>
      </c>
      <c r="M123" s="75">
        <v>0</v>
      </c>
      <c r="N123" s="75">
        <v>0</v>
      </c>
    </row>
    <row r="124" spans="1:14">
      <c r="A124" s="75" t="s">
        <v>840</v>
      </c>
      <c r="B124" s="75" t="s">
        <v>230</v>
      </c>
      <c r="C124" s="76">
        <v>38288</v>
      </c>
      <c r="D124" s="75" t="s">
        <v>229</v>
      </c>
      <c r="E124" s="77" t="s">
        <v>19</v>
      </c>
      <c r="F124" s="75">
        <v>88</v>
      </c>
      <c r="G124" s="75">
        <v>0</v>
      </c>
      <c r="H124" s="75">
        <v>0</v>
      </c>
      <c r="I124" s="75">
        <v>0</v>
      </c>
      <c r="J124" s="75">
        <v>0</v>
      </c>
      <c r="K124" s="75">
        <v>0</v>
      </c>
      <c r="L124" s="75">
        <v>0</v>
      </c>
      <c r="M124" s="75">
        <v>0</v>
      </c>
      <c r="N124" s="75">
        <v>0</v>
      </c>
    </row>
    <row r="125" spans="1:14">
      <c r="A125" s="75" t="s">
        <v>840</v>
      </c>
      <c r="B125" s="75" t="s">
        <v>255</v>
      </c>
      <c r="C125" s="76">
        <v>38291</v>
      </c>
      <c r="D125" s="75" t="s">
        <v>229</v>
      </c>
      <c r="E125" s="77" t="s">
        <v>59</v>
      </c>
      <c r="F125" s="75">
        <v>90</v>
      </c>
      <c r="G125" s="75">
        <v>1</v>
      </c>
      <c r="H125" s="75">
        <v>0</v>
      </c>
      <c r="I125" s="75">
        <v>0</v>
      </c>
      <c r="J125" s="75">
        <v>0</v>
      </c>
      <c r="K125" s="75">
        <v>0</v>
      </c>
      <c r="L125" s="75">
        <v>0</v>
      </c>
      <c r="M125" s="75">
        <v>0</v>
      </c>
      <c r="N125" s="75">
        <v>0</v>
      </c>
    </row>
    <row r="126" spans="1:14">
      <c r="A126" s="75" t="s">
        <v>840</v>
      </c>
      <c r="B126" s="75" t="s">
        <v>473</v>
      </c>
      <c r="C126" s="76">
        <v>38294</v>
      </c>
      <c r="D126" s="75" t="s">
        <v>151</v>
      </c>
      <c r="E126" s="77" t="s">
        <v>24</v>
      </c>
      <c r="F126" s="75">
        <v>90</v>
      </c>
      <c r="G126" s="75">
        <v>0</v>
      </c>
      <c r="H126" s="75">
        <v>0</v>
      </c>
      <c r="I126" s="75">
        <v>0</v>
      </c>
      <c r="J126" s="75">
        <v>0</v>
      </c>
      <c r="K126" s="75">
        <v>0</v>
      </c>
      <c r="L126" s="75">
        <v>0</v>
      </c>
      <c r="M126" s="75">
        <v>0</v>
      </c>
      <c r="N126" s="75">
        <v>0</v>
      </c>
    </row>
    <row r="127" spans="1:14">
      <c r="A127" s="75" t="s">
        <v>840</v>
      </c>
      <c r="B127" s="75" t="s">
        <v>265</v>
      </c>
      <c r="C127" s="76">
        <v>38297</v>
      </c>
      <c r="D127" s="75" t="s">
        <v>229</v>
      </c>
      <c r="E127" s="77" t="s">
        <v>85</v>
      </c>
      <c r="F127" s="75">
        <v>90</v>
      </c>
      <c r="G127" s="75">
        <v>1</v>
      </c>
      <c r="H127" s="75">
        <v>0</v>
      </c>
      <c r="I127" s="75">
        <v>0</v>
      </c>
      <c r="J127" s="75">
        <v>0</v>
      </c>
      <c r="K127" s="75">
        <v>0</v>
      </c>
      <c r="L127" s="75">
        <v>0</v>
      </c>
      <c r="M127" s="75">
        <v>0</v>
      </c>
      <c r="N127" s="75">
        <v>0</v>
      </c>
    </row>
    <row r="128" spans="1:14">
      <c r="A128" s="75" t="s">
        <v>840</v>
      </c>
      <c r="B128" s="75" t="s">
        <v>248</v>
      </c>
      <c r="C128" s="76">
        <v>38301</v>
      </c>
      <c r="D128" s="75" t="s">
        <v>229</v>
      </c>
      <c r="E128" s="77" t="s">
        <v>31</v>
      </c>
      <c r="F128" s="75">
        <v>90</v>
      </c>
      <c r="G128" s="75">
        <v>0</v>
      </c>
      <c r="H128" s="75">
        <v>0</v>
      </c>
      <c r="I128" s="75">
        <v>0</v>
      </c>
      <c r="J128" s="75">
        <v>0</v>
      </c>
      <c r="K128" s="75">
        <v>0</v>
      </c>
      <c r="L128" s="75">
        <v>0</v>
      </c>
      <c r="M128" s="75">
        <v>0</v>
      </c>
      <c r="N128" s="75">
        <v>0</v>
      </c>
    </row>
    <row r="129" spans="1:14">
      <c r="A129" s="75" t="s">
        <v>840</v>
      </c>
      <c r="B129" s="75" t="s">
        <v>256</v>
      </c>
      <c r="C129" s="76">
        <v>38305</v>
      </c>
      <c r="D129" s="75" t="s">
        <v>229</v>
      </c>
      <c r="E129" s="77" t="s">
        <v>24</v>
      </c>
      <c r="F129" s="75">
        <v>90</v>
      </c>
      <c r="G129" s="75">
        <v>0</v>
      </c>
      <c r="H129" s="75">
        <v>0</v>
      </c>
      <c r="I129" s="75">
        <v>0</v>
      </c>
      <c r="J129" s="75">
        <v>0</v>
      </c>
      <c r="K129" s="75">
        <v>0</v>
      </c>
      <c r="L129" s="75">
        <v>0</v>
      </c>
      <c r="M129" s="75">
        <v>0</v>
      </c>
      <c r="N129" s="75">
        <v>0</v>
      </c>
    </row>
    <row r="130" spans="1:14">
      <c r="A130" s="75" t="s">
        <v>840</v>
      </c>
      <c r="B130" s="75" t="s">
        <v>298</v>
      </c>
      <c r="C130" s="76">
        <v>38314</v>
      </c>
      <c r="D130" s="75" t="s">
        <v>151</v>
      </c>
      <c r="E130" s="77" t="s">
        <v>31</v>
      </c>
      <c r="F130" s="75">
        <v>90</v>
      </c>
      <c r="G130" s="75">
        <v>0</v>
      </c>
      <c r="H130" s="75">
        <v>0</v>
      </c>
      <c r="I130" s="75">
        <v>0</v>
      </c>
      <c r="J130" s="75">
        <v>0</v>
      </c>
      <c r="K130" s="75">
        <v>0</v>
      </c>
      <c r="L130" s="75">
        <v>0</v>
      </c>
      <c r="M130" s="75">
        <v>0</v>
      </c>
      <c r="N130" s="75">
        <v>0</v>
      </c>
    </row>
    <row r="131" spans="1:14">
      <c r="A131" s="75" t="s">
        <v>840</v>
      </c>
      <c r="B131" s="75" t="s">
        <v>243</v>
      </c>
      <c r="C131" s="76">
        <v>38319</v>
      </c>
      <c r="D131" s="75" t="s">
        <v>229</v>
      </c>
      <c r="E131" s="77" t="s">
        <v>53</v>
      </c>
      <c r="F131" s="75">
        <v>90</v>
      </c>
      <c r="G131" s="75">
        <v>1</v>
      </c>
      <c r="H131" s="75">
        <v>0</v>
      </c>
      <c r="I131" s="75">
        <v>0</v>
      </c>
      <c r="J131" s="75">
        <v>0</v>
      </c>
      <c r="K131" s="75">
        <v>0</v>
      </c>
      <c r="L131" s="75">
        <v>0</v>
      </c>
      <c r="M131" s="75">
        <v>0</v>
      </c>
      <c r="N131" s="75">
        <v>0</v>
      </c>
    </row>
    <row r="132" spans="1:14">
      <c r="A132" s="75" t="s">
        <v>840</v>
      </c>
      <c r="B132" s="75" t="s">
        <v>266</v>
      </c>
      <c r="C132" s="76">
        <v>38326</v>
      </c>
      <c r="D132" s="75" t="s">
        <v>229</v>
      </c>
      <c r="E132" s="77" t="s">
        <v>63</v>
      </c>
      <c r="F132" s="75">
        <v>90</v>
      </c>
      <c r="G132" s="75">
        <v>1</v>
      </c>
      <c r="H132" s="75">
        <v>0</v>
      </c>
      <c r="I132" s="75">
        <v>0</v>
      </c>
      <c r="J132" s="75">
        <v>0</v>
      </c>
      <c r="K132" s="75">
        <v>0</v>
      </c>
      <c r="L132" s="75">
        <v>0</v>
      </c>
      <c r="M132" s="75">
        <v>1</v>
      </c>
      <c r="N132" s="75">
        <v>0</v>
      </c>
    </row>
    <row r="133" spans="1:14">
      <c r="A133" s="75" t="s">
        <v>840</v>
      </c>
      <c r="B133" s="75" t="s">
        <v>858</v>
      </c>
      <c r="C133" s="76">
        <v>38329</v>
      </c>
      <c r="D133" s="75" t="s">
        <v>151</v>
      </c>
      <c r="E133" s="77" t="s">
        <v>22</v>
      </c>
      <c r="F133" s="75">
        <f>90-74</f>
        <v>16</v>
      </c>
      <c r="G133" s="75">
        <v>0</v>
      </c>
      <c r="H133" s="75">
        <v>0</v>
      </c>
      <c r="I133" s="75">
        <v>0</v>
      </c>
      <c r="J133" s="75">
        <v>0</v>
      </c>
      <c r="K133" s="75">
        <v>0</v>
      </c>
      <c r="L133" s="75">
        <v>0</v>
      </c>
      <c r="M133" s="75">
        <v>0</v>
      </c>
      <c r="N133" s="75">
        <v>0</v>
      </c>
    </row>
    <row r="134" spans="1:14">
      <c r="A134" s="75" t="s">
        <v>840</v>
      </c>
      <c r="B134" s="75" t="s">
        <v>247</v>
      </c>
      <c r="C134" s="76">
        <v>38333</v>
      </c>
      <c r="D134" s="75" t="s">
        <v>229</v>
      </c>
      <c r="E134" s="77" t="s">
        <v>24</v>
      </c>
      <c r="F134" s="75">
        <v>90</v>
      </c>
      <c r="G134" s="75">
        <v>0</v>
      </c>
      <c r="H134" s="75">
        <v>0</v>
      </c>
      <c r="I134" s="75">
        <v>0</v>
      </c>
      <c r="J134" s="75">
        <v>0</v>
      </c>
      <c r="K134" s="75">
        <v>0</v>
      </c>
      <c r="L134" s="75">
        <v>0</v>
      </c>
      <c r="M134" s="75">
        <v>1</v>
      </c>
      <c r="N134" s="75">
        <v>0</v>
      </c>
    </row>
    <row r="135" spans="1:14">
      <c r="A135" s="75" t="s">
        <v>840</v>
      </c>
      <c r="B135" s="75" t="s">
        <v>162</v>
      </c>
      <c r="C135" s="76">
        <v>38339</v>
      </c>
      <c r="D135" s="75" t="s">
        <v>229</v>
      </c>
      <c r="E135" s="77" t="s">
        <v>33</v>
      </c>
      <c r="F135" s="75">
        <v>90</v>
      </c>
      <c r="G135" s="75">
        <v>0</v>
      </c>
      <c r="H135" s="75">
        <v>0</v>
      </c>
      <c r="I135" s="75">
        <v>0</v>
      </c>
      <c r="J135" s="75">
        <v>0</v>
      </c>
      <c r="K135" s="75">
        <v>0</v>
      </c>
      <c r="L135" s="75">
        <v>0</v>
      </c>
      <c r="M135" s="75">
        <v>0</v>
      </c>
      <c r="N135" s="75">
        <v>0</v>
      </c>
    </row>
    <row r="136" spans="1:14">
      <c r="A136" s="75" t="s">
        <v>840</v>
      </c>
      <c r="B136" s="75" t="s">
        <v>280</v>
      </c>
      <c r="C136" s="76">
        <v>38358</v>
      </c>
      <c r="D136" s="75" t="s">
        <v>229</v>
      </c>
      <c r="E136" s="77" t="s">
        <v>22</v>
      </c>
      <c r="F136" s="75">
        <v>90</v>
      </c>
      <c r="G136" s="75">
        <v>1</v>
      </c>
      <c r="H136" s="75">
        <v>0</v>
      </c>
      <c r="I136" s="75">
        <v>0</v>
      </c>
      <c r="J136" s="75">
        <v>0</v>
      </c>
      <c r="K136" s="75">
        <v>0</v>
      </c>
      <c r="L136" s="75">
        <v>0</v>
      </c>
      <c r="M136" s="75">
        <v>0</v>
      </c>
      <c r="N136" s="75">
        <v>0</v>
      </c>
    </row>
    <row r="137" spans="1:14">
      <c r="A137" s="75" t="s">
        <v>840</v>
      </c>
      <c r="B137" s="75" t="s">
        <v>285</v>
      </c>
      <c r="C137" s="76">
        <v>38361</v>
      </c>
      <c r="D137" s="75" t="s">
        <v>229</v>
      </c>
      <c r="E137" s="77" t="s">
        <v>68</v>
      </c>
      <c r="F137" s="75">
        <v>85</v>
      </c>
      <c r="G137" s="75">
        <v>1</v>
      </c>
      <c r="H137" s="75">
        <v>0</v>
      </c>
      <c r="I137" s="75">
        <v>0</v>
      </c>
      <c r="J137" s="75">
        <v>0</v>
      </c>
      <c r="K137" s="75">
        <v>0</v>
      </c>
      <c r="L137" s="75">
        <v>0</v>
      </c>
      <c r="M137" s="75">
        <v>0</v>
      </c>
      <c r="N137" s="75">
        <v>0</v>
      </c>
    </row>
    <row r="138" spans="1:14">
      <c r="A138" s="75" t="s">
        <v>840</v>
      </c>
      <c r="B138" s="75" t="s">
        <v>262</v>
      </c>
      <c r="C138" s="76">
        <v>38368</v>
      </c>
      <c r="D138" s="75" t="s">
        <v>229</v>
      </c>
      <c r="E138" s="77" t="s">
        <v>22</v>
      </c>
      <c r="F138" s="75">
        <v>90</v>
      </c>
      <c r="G138" s="75">
        <v>0</v>
      </c>
      <c r="H138" s="75">
        <v>0</v>
      </c>
      <c r="I138" s="75">
        <v>0</v>
      </c>
      <c r="J138" s="75">
        <v>0</v>
      </c>
      <c r="K138" s="75">
        <v>0</v>
      </c>
      <c r="L138" s="75">
        <v>0</v>
      </c>
      <c r="M138" s="75">
        <v>0</v>
      </c>
      <c r="N138" s="75">
        <v>0</v>
      </c>
    </row>
    <row r="139" spans="1:14">
      <c r="A139" s="75" t="s">
        <v>840</v>
      </c>
      <c r="B139" s="75" t="s">
        <v>299</v>
      </c>
      <c r="C139" s="76">
        <v>38375</v>
      </c>
      <c r="D139" s="75" t="s">
        <v>229</v>
      </c>
      <c r="E139" s="77" t="s">
        <v>19</v>
      </c>
      <c r="F139" s="75">
        <v>90</v>
      </c>
      <c r="G139" s="75">
        <v>0</v>
      </c>
      <c r="H139" s="75">
        <v>0</v>
      </c>
      <c r="I139" s="75">
        <v>0</v>
      </c>
      <c r="J139" s="75">
        <v>0</v>
      </c>
      <c r="K139" s="75">
        <v>0</v>
      </c>
      <c r="L139" s="75">
        <v>0</v>
      </c>
      <c r="M139" s="75">
        <v>0</v>
      </c>
      <c r="N139" s="75">
        <v>0</v>
      </c>
    </row>
    <row r="140" spans="1:14">
      <c r="A140" s="75" t="s">
        <v>840</v>
      </c>
      <c r="B140" s="75" t="s">
        <v>259</v>
      </c>
      <c r="C140" s="76">
        <v>38382</v>
      </c>
      <c r="D140" s="75" t="s">
        <v>229</v>
      </c>
      <c r="E140" s="77" t="s">
        <v>38</v>
      </c>
      <c r="F140" s="75">
        <v>61</v>
      </c>
      <c r="G140" s="75">
        <v>0</v>
      </c>
      <c r="H140" s="75">
        <v>0</v>
      </c>
      <c r="I140" s="75">
        <v>0</v>
      </c>
      <c r="J140" s="75">
        <v>0</v>
      </c>
      <c r="K140" s="75">
        <v>0</v>
      </c>
      <c r="L140" s="75">
        <v>0</v>
      </c>
      <c r="M140" s="75">
        <v>0</v>
      </c>
      <c r="N140" s="75">
        <v>0</v>
      </c>
    </row>
    <row r="141" spans="1:14">
      <c r="A141" s="75" t="s">
        <v>840</v>
      </c>
      <c r="B141" s="75" t="s">
        <v>261</v>
      </c>
      <c r="C141" s="76">
        <v>38385</v>
      </c>
      <c r="D141" s="75" t="s">
        <v>229</v>
      </c>
      <c r="E141" s="77" t="s">
        <v>64</v>
      </c>
      <c r="F141" s="75">
        <f>90-46</f>
        <v>44</v>
      </c>
      <c r="G141" s="75">
        <v>0</v>
      </c>
      <c r="H141" s="75">
        <v>0</v>
      </c>
      <c r="I141" s="75">
        <v>0</v>
      </c>
      <c r="J141" s="75">
        <v>0</v>
      </c>
      <c r="K141" s="75">
        <v>0</v>
      </c>
      <c r="L141" s="75">
        <v>0</v>
      </c>
      <c r="M141" s="75">
        <v>0</v>
      </c>
      <c r="N141" s="75">
        <v>0</v>
      </c>
    </row>
    <row r="142" spans="1:14">
      <c r="A142" s="75" t="s">
        <v>840</v>
      </c>
      <c r="B142" s="75" t="s">
        <v>252</v>
      </c>
      <c r="C142" s="76">
        <v>38388</v>
      </c>
      <c r="D142" s="75" t="s">
        <v>229</v>
      </c>
      <c r="E142" s="77" t="s">
        <v>17</v>
      </c>
      <c r="F142" s="75">
        <v>90</v>
      </c>
      <c r="G142" s="75">
        <v>0</v>
      </c>
      <c r="H142" s="75">
        <v>0</v>
      </c>
      <c r="I142" s="75">
        <v>0</v>
      </c>
      <c r="J142" s="75">
        <v>0</v>
      </c>
      <c r="K142" s="75">
        <v>0</v>
      </c>
      <c r="L142" s="75">
        <v>0</v>
      </c>
      <c r="M142" s="75">
        <v>0</v>
      </c>
      <c r="N142" s="75">
        <v>0</v>
      </c>
    </row>
    <row r="143" spans="1:14">
      <c r="A143" s="75" t="s">
        <v>840</v>
      </c>
      <c r="B143" s="75" t="s">
        <v>180</v>
      </c>
      <c r="C143" s="76">
        <v>38396</v>
      </c>
      <c r="D143" s="75" t="s">
        <v>229</v>
      </c>
      <c r="E143" s="77" t="s">
        <v>63</v>
      </c>
      <c r="F143" s="75">
        <v>90</v>
      </c>
      <c r="G143" s="75">
        <v>1</v>
      </c>
      <c r="H143" s="75">
        <v>0</v>
      </c>
      <c r="I143" s="75">
        <v>0</v>
      </c>
      <c r="J143" s="75">
        <v>0</v>
      </c>
      <c r="K143" s="75">
        <v>0</v>
      </c>
      <c r="L143" s="75">
        <v>0</v>
      </c>
      <c r="M143" s="75">
        <v>0</v>
      </c>
      <c r="N143" s="75">
        <v>0</v>
      </c>
    </row>
    <row r="144" spans="1:14">
      <c r="A144" s="75" t="s">
        <v>840</v>
      </c>
      <c r="B144" s="75" t="s">
        <v>857</v>
      </c>
      <c r="C144" s="76">
        <v>38402</v>
      </c>
      <c r="D144" s="75" t="s">
        <v>229</v>
      </c>
      <c r="E144" s="77" t="s">
        <v>33</v>
      </c>
      <c r="F144" s="75">
        <v>90</v>
      </c>
      <c r="G144" s="75">
        <v>0</v>
      </c>
      <c r="H144" s="75">
        <v>0</v>
      </c>
      <c r="I144" s="75">
        <v>0</v>
      </c>
      <c r="J144" s="75">
        <v>0</v>
      </c>
      <c r="K144" s="75">
        <v>0</v>
      </c>
      <c r="L144" s="75">
        <v>0</v>
      </c>
      <c r="M144" s="75">
        <v>1</v>
      </c>
      <c r="N144" s="75">
        <v>0</v>
      </c>
    </row>
    <row r="145" spans="1:14">
      <c r="A145" s="75" t="s">
        <v>840</v>
      </c>
      <c r="B145" s="75" t="s">
        <v>104</v>
      </c>
      <c r="C145" s="76">
        <v>38405</v>
      </c>
      <c r="D145" s="75" t="s">
        <v>151</v>
      </c>
      <c r="E145" s="77" t="s">
        <v>17</v>
      </c>
      <c r="F145" s="75">
        <v>90</v>
      </c>
      <c r="G145" s="75">
        <v>0</v>
      </c>
      <c r="H145" s="75">
        <v>0</v>
      </c>
      <c r="I145" s="75">
        <v>1</v>
      </c>
      <c r="J145" s="75">
        <v>1</v>
      </c>
      <c r="K145" s="75">
        <v>1</v>
      </c>
      <c r="L145" s="75">
        <v>0</v>
      </c>
      <c r="M145" s="75">
        <v>0</v>
      </c>
      <c r="N145" s="75">
        <v>0</v>
      </c>
    </row>
    <row r="146" spans="1:14">
      <c r="A146" s="75" t="s">
        <v>840</v>
      </c>
      <c r="B146" s="75" t="s">
        <v>286</v>
      </c>
      <c r="C146" s="76">
        <v>38410</v>
      </c>
      <c r="D146" s="75" t="s">
        <v>229</v>
      </c>
      <c r="E146" s="77" t="s">
        <v>59</v>
      </c>
      <c r="F146" s="75">
        <v>68</v>
      </c>
      <c r="G146" s="75">
        <v>0</v>
      </c>
      <c r="H146" s="75">
        <v>0</v>
      </c>
      <c r="I146" s="75">
        <v>0</v>
      </c>
      <c r="J146" s="75">
        <v>0</v>
      </c>
      <c r="K146" s="75">
        <v>0</v>
      </c>
      <c r="L146" s="75">
        <v>0</v>
      </c>
      <c r="M146" s="75">
        <v>0</v>
      </c>
      <c r="N146" s="75">
        <v>0</v>
      </c>
    </row>
    <row r="147" spans="1:14">
      <c r="A147" s="75" t="s">
        <v>840</v>
      </c>
      <c r="B147" s="75" t="s">
        <v>249</v>
      </c>
      <c r="C147" s="76">
        <v>38416</v>
      </c>
      <c r="D147" s="75" t="s">
        <v>229</v>
      </c>
      <c r="E147" s="77" t="s">
        <v>38</v>
      </c>
      <c r="F147" s="75">
        <v>79</v>
      </c>
      <c r="G147" s="75">
        <v>0</v>
      </c>
      <c r="H147" s="75">
        <v>0</v>
      </c>
      <c r="I147" s="75">
        <v>0</v>
      </c>
      <c r="J147" s="75">
        <v>0</v>
      </c>
      <c r="K147" s="75">
        <v>0</v>
      </c>
      <c r="L147" s="75">
        <v>0</v>
      </c>
      <c r="M147" s="75">
        <v>0</v>
      </c>
      <c r="N147" s="75">
        <v>0</v>
      </c>
    </row>
    <row r="148" spans="1:14">
      <c r="A148" s="75" t="s">
        <v>840</v>
      </c>
      <c r="B148" s="75" t="s">
        <v>160</v>
      </c>
      <c r="C148" s="76">
        <v>38420</v>
      </c>
      <c r="D148" s="75" t="s">
        <v>151</v>
      </c>
      <c r="E148" s="77" t="s">
        <v>19</v>
      </c>
      <c r="F148" s="75">
        <v>90</v>
      </c>
      <c r="G148" s="75">
        <v>0</v>
      </c>
      <c r="H148" s="75">
        <v>0</v>
      </c>
      <c r="I148" s="75">
        <v>8</v>
      </c>
      <c r="J148" s="75">
        <v>1</v>
      </c>
      <c r="K148" s="75">
        <v>2</v>
      </c>
      <c r="L148" s="75">
        <v>0</v>
      </c>
      <c r="M148" s="75">
        <v>0</v>
      </c>
      <c r="N148" s="75">
        <v>0</v>
      </c>
    </row>
    <row r="149" spans="1:14">
      <c r="A149" s="75" t="s">
        <v>840</v>
      </c>
      <c r="B149" s="75" t="s">
        <v>237</v>
      </c>
      <c r="C149" s="76">
        <v>38424</v>
      </c>
      <c r="D149" s="75" t="s">
        <v>229</v>
      </c>
      <c r="E149" s="77" t="s">
        <v>24</v>
      </c>
      <c r="F149" s="75">
        <f>90-59</f>
        <v>31</v>
      </c>
      <c r="G149" s="75">
        <v>0</v>
      </c>
      <c r="H149" s="75">
        <v>0</v>
      </c>
      <c r="I149" s="75">
        <v>0</v>
      </c>
      <c r="J149" s="75">
        <v>0</v>
      </c>
      <c r="K149" s="75">
        <v>0</v>
      </c>
      <c r="L149" s="75">
        <v>0</v>
      </c>
      <c r="M149" s="75">
        <v>0</v>
      </c>
      <c r="N149" s="75">
        <v>0</v>
      </c>
    </row>
    <row r="150" spans="1:14">
      <c r="A150" s="75" t="s">
        <v>840</v>
      </c>
      <c r="B150" s="75" t="s">
        <v>244</v>
      </c>
      <c r="C150" s="76">
        <v>38430</v>
      </c>
      <c r="D150" s="75" t="s">
        <v>229</v>
      </c>
      <c r="E150" s="77" t="s">
        <v>31</v>
      </c>
      <c r="F150" s="75">
        <v>90</v>
      </c>
      <c r="G150" s="75">
        <v>0</v>
      </c>
      <c r="H150" s="75">
        <v>0</v>
      </c>
      <c r="I150" s="75">
        <v>0</v>
      </c>
      <c r="J150" s="75">
        <v>0</v>
      </c>
      <c r="K150" s="75">
        <v>0</v>
      </c>
      <c r="L150" s="75">
        <v>0</v>
      </c>
      <c r="M150" s="75">
        <v>0</v>
      </c>
      <c r="N150" s="75">
        <v>0</v>
      </c>
    </row>
    <row r="151" spans="1:14">
      <c r="A151" s="75" t="s">
        <v>910</v>
      </c>
      <c r="B151" s="75" t="s">
        <v>955</v>
      </c>
      <c r="C151" s="76">
        <v>38437</v>
      </c>
      <c r="D151" s="75" t="s">
        <v>216</v>
      </c>
      <c r="E151" s="77" t="s">
        <v>67</v>
      </c>
      <c r="F151" s="75">
        <v>90</v>
      </c>
      <c r="G151" s="75">
        <v>0</v>
      </c>
      <c r="H151" s="75">
        <v>0</v>
      </c>
      <c r="I151" s="75">
        <v>0</v>
      </c>
      <c r="J151" s="75">
        <v>0</v>
      </c>
      <c r="K151" s="75">
        <v>0</v>
      </c>
      <c r="L151" s="75">
        <v>0</v>
      </c>
      <c r="M151" s="75">
        <v>1</v>
      </c>
      <c r="N151" s="75">
        <v>0</v>
      </c>
    </row>
    <row r="152" spans="1:14">
      <c r="A152" s="75" t="s">
        <v>840</v>
      </c>
      <c r="B152" s="75" t="s">
        <v>196</v>
      </c>
      <c r="C152" s="76">
        <v>38447</v>
      </c>
      <c r="D152" s="75" t="s">
        <v>151</v>
      </c>
      <c r="E152" s="77" t="s">
        <v>85</v>
      </c>
      <c r="F152" s="75">
        <v>90</v>
      </c>
      <c r="G152" s="75">
        <v>0</v>
      </c>
      <c r="H152" s="75">
        <v>0</v>
      </c>
      <c r="I152" s="75">
        <v>3</v>
      </c>
      <c r="J152" s="75">
        <v>0</v>
      </c>
      <c r="K152" s="75">
        <v>2</v>
      </c>
      <c r="L152" s="75">
        <v>0</v>
      </c>
      <c r="M152" s="75">
        <v>0</v>
      </c>
      <c r="N152" s="75">
        <v>0</v>
      </c>
    </row>
    <row r="153" spans="1:14">
      <c r="A153" s="75" t="s">
        <v>840</v>
      </c>
      <c r="B153" s="75" t="s">
        <v>228</v>
      </c>
      <c r="C153" s="76">
        <v>38451</v>
      </c>
      <c r="D153" s="75" t="s">
        <v>229</v>
      </c>
      <c r="E153" s="77" t="s">
        <v>131</v>
      </c>
      <c r="F153" s="75">
        <v>90</v>
      </c>
      <c r="G153" s="75">
        <v>2</v>
      </c>
      <c r="H153" s="75">
        <v>0</v>
      </c>
      <c r="I153" s="75">
        <v>0</v>
      </c>
      <c r="J153" s="75">
        <v>0</v>
      </c>
      <c r="K153" s="75">
        <v>0</v>
      </c>
      <c r="L153" s="75">
        <v>0</v>
      </c>
      <c r="M153" s="75">
        <v>0</v>
      </c>
      <c r="N153" s="75">
        <v>0</v>
      </c>
    </row>
    <row r="154" spans="1:14">
      <c r="A154" s="75" t="s">
        <v>840</v>
      </c>
      <c r="B154" s="75" t="s">
        <v>199</v>
      </c>
      <c r="C154" s="76">
        <v>38455</v>
      </c>
      <c r="D154" s="75" t="s">
        <v>151</v>
      </c>
      <c r="E154" s="77" t="s">
        <v>110</v>
      </c>
      <c r="F154" s="75">
        <v>90</v>
      </c>
      <c r="G154" s="75">
        <v>0</v>
      </c>
      <c r="H154" s="75">
        <v>0</v>
      </c>
      <c r="I154" s="75">
        <v>1</v>
      </c>
      <c r="J154" s="75">
        <v>0</v>
      </c>
      <c r="K154" s="75">
        <v>1</v>
      </c>
      <c r="L154" s="75">
        <v>0</v>
      </c>
      <c r="M154" s="75">
        <v>1</v>
      </c>
      <c r="N154" s="75">
        <v>0</v>
      </c>
    </row>
    <row r="155" spans="1:14">
      <c r="A155" s="75" t="s">
        <v>840</v>
      </c>
      <c r="B155" s="75" t="s">
        <v>238</v>
      </c>
      <c r="C155" s="76">
        <v>38459</v>
      </c>
      <c r="D155" s="75" t="s">
        <v>229</v>
      </c>
      <c r="E155" s="77" t="s">
        <v>287</v>
      </c>
      <c r="F155" s="75">
        <v>90</v>
      </c>
      <c r="G155" s="75">
        <v>3</v>
      </c>
      <c r="H155" s="75">
        <v>0</v>
      </c>
      <c r="I155" s="75">
        <v>0</v>
      </c>
      <c r="J155" s="75">
        <v>0</v>
      </c>
      <c r="K155" s="75">
        <v>0</v>
      </c>
      <c r="L155" s="75">
        <v>0</v>
      </c>
      <c r="M155" s="75">
        <v>0</v>
      </c>
      <c r="N155" s="75">
        <v>0</v>
      </c>
    </row>
    <row r="156" spans="1:14">
      <c r="A156" s="75" t="s">
        <v>840</v>
      </c>
      <c r="B156" s="75" t="s">
        <v>264</v>
      </c>
      <c r="C156" s="76">
        <v>38462</v>
      </c>
      <c r="D156" s="75" t="s">
        <v>229</v>
      </c>
      <c r="E156" s="77" t="s">
        <v>64</v>
      </c>
      <c r="F156" s="75">
        <v>90</v>
      </c>
      <c r="G156" s="75">
        <v>0</v>
      </c>
      <c r="H156" s="75">
        <v>0</v>
      </c>
      <c r="I156" s="75">
        <v>0</v>
      </c>
      <c r="J156" s="75">
        <v>0</v>
      </c>
      <c r="K156" s="75">
        <v>0</v>
      </c>
      <c r="L156" s="75">
        <v>0</v>
      </c>
      <c r="M156" s="75">
        <v>1</v>
      </c>
      <c r="N156" s="75">
        <v>0</v>
      </c>
    </row>
    <row r="157" spans="1:14">
      <c r="A157" s="75" t="s">
        <v>840</v>
      </c>
      <c r="B157" s="75" t="s">
        <v>290</v>
      </c>
      <c r="C157" s="76">
        <v>38487</v>
      </c>
      <c r="D157" s="75" t="s">
        <v>229</v>
      </c>
      <c r="E157" s="77" t="s">
        <v>19</v>
      </c>
      <c r="F157" s="75">
        <v>90</v>
      </c>
      <c r="G157" s="75">
        <v>1</v>
      </c>
      <c r="H157" s="75">
        <v>0</v>
      </c>
      <c r="I157" s="75">
        <v>0</v>
      </c>
      <c r="J157" s="75">
        <v>0</v>
      </c>
      <c r="K157" s="75">
        <v>0</v>
      </c>
      <c r="L157" s="75">
        <v>0</v>
      </c>
      <c r="M157" s="75">
        <v>0</v>
      </c>
      <c r="N157" s="75">
        <v>0</v>
      </c>
    </row>
    <row r="158" spans="1:14">
      <c r="A158" s="75" t="s">
        <v>840</v>
      </c>
      <c r="B158" s="75" t="s">
        <v>292</v>
      </c>
      <c r="C158" s="76">
        <v>38494</v>
      </c>
      <c r="D158" s="75" t="s">
        <v>229</v>
      </c>
      <c r="E158" s="77" t="s">
        <v>53</v>
      </c>
      <c r="F158" s="75">
        <v>46</v>
      </c>
      <c r="G158" s="75">
        <v>0</v>
      </c>
      <c r="H158" s="75">
        <v>0</v>
      </c>
      <c r="I158" s="75">
        <v>0</v>
      </c>
      <c r="J158" s="75">
        <v>0</v>
      </c>
      <c r="K158" s="75">
        <v>0</v>
      </c>
      <c r="L158" s="75">
        <v>0</v>
      </c>
      <c r="M158" s="75">
        <v>0</v>
      </c>
      <c r="N158" s="75">
        <v>0</v>
      </c>
    </row>
    <row r="159" spans="1:14">
      <c r="A159" s="75" t="s">
        <v>840</v>
      </c>
      <c r="B159" s="75" t="s">
        <v>288</v>
      </c>
      <c r="C159" s="76">
        <v>38501</v>
      </c>
      <c r="D159" s="75" t="s">
        <v>229</v>
      </c>
      <c r="E159" s="77" t="s">
        <v>68</v>
      </c>
      <c r="F159" s="75">
        <v>57</v>
      </c>
      <c r="G159" s="75">
        <v>0</v>
      </c>
      <c r="H159" s="75">
        <v>0</v>
      </c>
      <c r="I159" s="75">
        <v>0</v>
      </c>
      <c r="J159" s="75">
        <v>0</v>
      </c>
      <c r="K159" s="75">
        <v>0</v>
      </c>
      <c r="L159" s="75">
        <v>0</v>
      </c>
      <c r="M159" s="75">
        <v>0</v>
      </c>
      <c r="N159" s="75">
        <v>0</v>
      </c>
    </row>
    <row r="160" spans="1:14">
      <c r="A160" s="75" t="s">
        <v>910</v>
      </c>
      <c r="B160" s="75" t="s">
        <v>778</v>
      </c>
      <c r="C160" s="76">
        <v>38507</v>
      </c>
      <c r="D160" s="75" t="s">
        <v>216</v>
      </c>
      <c r="E160" s="77" t="s">
        <v>374</v>
      </c>
      <c r="F160" s="75">
        <v>90</v>
      </c>
      <c r="G160" s="75">
        <v>1</v>
      </c>
      <c r="H160" s="75">
        <v>0</v>
      </c>
      <c r="I160" s="75">
        <v>0</v>
      </c>
      <c r="J160" s="75">
        <v>0</v>
      </c>
      <c r="K160" s="75">
        <v>0</v>
      </c>
      <c r="L160" s="75">
        <v>0</v>
      </c>
      <c r="M160" s="75">
        <v>0</v>
      </c>
      <c r="N160" s="75">
        <v>0</v>
      </c>
    </row>
    <row r="161" spans="1:14">
      <c r="A161" s="75" t="s">
        <v>840</v>
      </c>
      <c r="B161" s="75" t="s">
        <v>255</v>
      </c>
      <c r="C161" s="76">
        <v>38592</v>
      </c>
      <c r="D161" s="75" t="s">
        <v>229</v>
      </c>
      <c r="E161" s="77" t="s">
        <v>31</v>
      </c>
      <c r="F161" s="75">
        <v>90</v>
      </c>
      <c r="G161" s="75">
        <v>0</v>
      </c>
      <c r="H161" s="75">
        <v>0</v>
      </c>
      <c r="I161" s="75">
        <v>0</v>
      </c>
      <c r="J161" s="75">
        <v>0</v>
      </c>
      <c r="K161" s="75">
        <v>0</v>
      </c>
      <c r="L161" s="75">
        <v>0</v>
      </c>
      <c r="M161" s="75">
        <v>1</v>
      </c>
      <c r="N161" s="75">
        <v>0</v>
      </c>
    </row>
    <row r="162" spans="1:14">
      <c r="A162" s="75" t="s">
        <v>910</v>
      </c>
      <c r="B162" s="75" t="s">
        <v>755</v>
      </c>
      <c r="C162" s="76">
        <v>38598</v>
      </c>
      <c r="D162" s="75" t="s">
        <v>216</v>
      </c>
      <c r="E162" s="77" t="s">
        <v>59</v>
      </c>
      <c r="F162" s="75">
        <v>90</v>
      </c>
      <c r="G162" s="75">
        <v>1</v>
      </c>
      <c r="H162" s="75">
        <v>0</v>
      </c>
      <c r="I162" s="75">
        <v>0</v>
      </c>
      <c r="J162" s="75">
        <v>0</v>
      </c>
      <c r="K162" s="75">
        <v>0</v>
      </c>
      <c r="L162" s="75">
        <v>0</v>
      </c>
      <c r="M162" s="75">
        <v>0</v>
      </c>
      <c r="N162" s="75">
        <v>0</v>
      </c>
    </row>
    <row r="163" spans="1:14">
      <c r="A163" s="75" t="s">
        <v>910</v>
      </c>
      <c r="B163" s="75" t="s">
        <v>167</v>
      </c>
      <c r="C163" s="76">
        <v>38602</v>
      </c>
      <c r="D163" s="75" t="s">
        <v>216</v>
      </c>
      <c r="E163" s="77" t="s">
        <v>24</v>
      </c>
      <c r="F163" s="75">
        <v>90</v>
      </c>
      <c r="G163" s="75">
        <v>1</v>
      </c>
      <c r="H163" s="75">
        <v>0</v>
      </c>
      <c r="I163" s="75">
        <v>0</v>
      </c>
      <c r="J163" s="75">
        <v>0</v>
      </c>
      <c r="K163" s="75">
        <v>0</v>
      </c>
      <c r="L163" s="75">
        <v>0</v>
      </c>
      <c r="M163" s="75">
        <v>0</v>
      </c>
      <c r="N163" s="75">
        <v>0</v>
      </c>
    </row>
    <row r="164" spans="1:14">
      <c r="A164" s="75" t="s">
        <v>840</v>
      </c>
      <c r="B164" s="75" t="s">
        <v>852</v>
      </c>
      <c r="C164" s="76">
        <v>38606</v>
      </c>
      <c r="D164" s="75" t="s">
        <v>229</v>
      </c>
      <c r="E164" s="77" t="s">
        <v>95</v>
      </c>
      <c r="F164" s="75">
        <v>60</v>
      </c>
      <c r="G164" s="75">
        <v>0</v>
      </c>
      <c r="H164" s="75">
        <v>0</v>
      </c>
      <c r="I164" s="75">
        <v>0</v>
      </c>
      <c r="J164" s="75">
        <v>0</v>
      </c>
      <c r="K164" s="75">
        <v>0</v>
      </c>
      <c r="L164" s="75">
        <v>0</v>
      </c>
      <c r="M164" s="75">
        <v>0</v>
      </c>
      <c r="N164" s="75">
        <v>0</v>
      </c>
    </row>
    <row r="165" spans="1:14">
      <c r="A165" s="75" t="s">
        <v>840</v>
      </c>
      <c r="B165" s="75" t="s">
        <v>870</v>
      </c>
      <c r="C165" s="76">
        <v>38609</v>
      </c>
      <c r="D165" s="75" t="s">
        <v>151</v>
      </c>
      <c r="E165" s="77" t="s">
        <v>38</v>
      </c>
      <c r="F165" s="75">
        <v>90</v>
      </c>
      <c r="G165" s="75">
        <v>0</v>
      </c>
      <c r="H165" s="75">
        <v>0</v>
      </c>
      <c r="I165" s="75">
        <v>10</v>
      </c>
      <c r="J165" s="75">
        <v>3</v>
      </c>
      <c r="K165" s="75">
        <v>1</v>
      </c>
      <c r="L165" s="75">
        <v>0</v>
      </c>
      <c r="M165" s="75">
        <v>0</v>
      </c>
      <c r="N165" s="75">
        <v>0</v>
      </c>
    </row>
    <row r="166" spans="1:14">
      <c r="A166" s="75" t="s">
        <v>840</v>
      </c>
      <c r="B166" s="75" t="s">
        <v>869</v>
      </c>
      <c r="C166" s="76">
        <v>38613</v>
      </c>
      <c r="D166" s="75" t="s">
        <v>229</v>
      </c>
      <c r="E166" s="77" t="s">
        <v>63</v>
      </c>
      <c r="F166" s="75">
        <f>90-46</f>
        <v>44</v>
      </c>
      <c r="G166" s="75">
        <v>0</v>
      </c>
      <c r="H166" s="75">
        <v>0</v>
      </c>
      <c r="I166" s="75">
        <v>0</v>
      </c>
      <c r="J166" s="75">
        <v>0</v>
      </c>
      <c r="K166" s="75">
        <v>0</v>
      </c>
      <c r="L166" s="75">
        <v>0</v>
      </c>
      <c r="M166" s="75">
        <v>0</v>
      </c>
      <c r="N166" s="75">
        <v>0</v>
      </c>
    </row>
    <row r="167" spans="1:14">
      <c r="A167" s="75" t="s">
        <v>840</v>
      </c>
      <c r="B167" s="75" t="s">
        <v>232</v>
      </c>
      <c r="C167" s="76">
        <v>38616</v>
      </c>
      <c r="D167" s="75" t="s">
        <v>229</v>
      </c>
      <c r="E167" s="77" t="s">
        <v>24</v>
      </c>
      <c r="F167" s="75">
        <v>90</v>
      </c>
      <c r="G167" s="75">
        <v>0</v>
      </c>
      <c r="H167" s="75">
        <v>0</v>
      </c>
      <c r="I167" s="75">
        <v>0</v>
      </c>
      <c r="J167" s="75">
        <v>0</v>
      </c>
      <c r="K167" s="75">
        <v>0</v>
      </c>
      <c r="L167" s="75">
        <v>0</v>
      </c>
      <c r="M167" s="75">
        <v>0</v>
      </c>
      <c r="N167" s="75">
        <v>0</v>
      </c>
    </row>
    <row r="168" spans="1:14">
      <c r="A168" s="75" t="s">
        <v>840</v>
      </c>
      <c r="B168" s="75" t="s">
        <v>280</v>
      </c>
      <c r="C168" s="76">
        <v>38619</v>
      </c>
      <c r="D168" s="75" t="s">
        <v>229</v>
      </c>
      <c r="E168" s="77" t="s">
        <v>38</v>
      </c>
      <c r="F168" s="75">
        <f>90-56</f>
        <v>34</v>
      </c>
      <c r="G168" s="75">
        <v>0</v>
      </c>
      <c r="H168" s="75">
        <v>0</v>
      </c>
      <c r="I168" s="75">
        <v>0</v>
      </c>
      <c r="J168" s="75">
        <v>0</v>
      </c>
      <c r="K168" s="75">
        <v>0</v>
      </c>
      <c r="L168" s="75">
        <v>0</v>
      </c>
      <c r="M168" s="75">
        <v>0</v>
      </c>
      <c r="N168" s="75">
        <v>0</v>
      </c>
    </row>
    <row r="169" spans="1:14">
      <c r="A169" s="75" t="s">
        <v>840</v>
      </c>
      <c r="B169" s="75" t="s">
        <v>50</v>
      </c>
      <c r="C169" s="76">
        <v>38622</v>
      </c>
      <c r="D169" s="75" t="s">
        <v>151</v>
      </c>
      <c r="E169" s="77" t="s">
        <v>59</v>
      </c>
      <c r="F169" s="75">
        <v>90</v>
      </c>
      <c r="G169" s="75">
        <v>1</v>
      </c>
      <c r="H169" s="75">
        <v>0</v>
      </c>
      <c r="I169" s="75">
        <v>5</v>
      </c>
      <c r="J169" s="75">
        <v>3</v>
      </c>
      <c r="K169" s="75">
        <v>2</v>
      </c>
      <c r="L169" s="75">
        <v>0</v>
      </c>
      <c r="M169" s="75">
        <v>0</v>
      </c>
      <c r="N169" s="75">
        <v>0</v>
      </c>
    </row>
    <row r="170" spans="1:14">
      <c r="A170" s="75" t="s">
        <v>840</v>
      </c>
      <c r="B170" s="75" t="s">
        <v>264</v>
      </c>
      <c r="C170" s="76">
        <v>38627</v>
      </c>
      <c r="D170" s="75" t="s">
        <v>229</v>
      </c>
      <c r="E170" s="77" t="s">
        <v>19</v>
      </c>
      <c r="F170" s="75">
        <v>45</v>
      </c>
      <c r="G170" s="75">
        <v>0</v>
      </c>
      <c r="H170" s="75">
        <v>0</v>
      </c>
      <c r="I170" s="75">
        <v>0</v>
      </c>
      <c r="J170" s="75">
        <v>0</v>
      </c>
      <c r="K170" s="75">
        <v>0</v>
      </c>
      <c r="L170" s="75">
        <v>0</v>
      </c>
      <c r="M170" s="75">
        <v>0</v>
      </c>
      <c r="N170" s="75">
        <v>0</v>
      </c>
    </row>
    <row r="171" spans="1:14">
      <c r="A171" s="75" t="s">
        <v>910</v>
      </c>
      <c r="B171" s="75" t="s">
        <v>732</v>
      </c>
      <c r="C171" s="76">
        <v>38637</v>
      </c>
      <c r="D171" s="75" t="s">
        <v>216</v>
      </c>
      <c r="E171" s="77" t="s">
        <v>26</v>
      </c>
      <c r="F171" s="75">
        <v>74</v>
      </c>
      <c r="G171" s="75">
        <v>1</v>
      </c>
      <c r="H171" s="75">
        <v>0</v>
      </c>
      <c r="I171" s="75">
        <v>0</v>
      </c>
      <c r="J171" s="75">
        <v>0</v>
      </c>
      <c r="K171" s="75">
        <v>0</v>
      </c>
      <c r="L171" s="75">
        <v>0</v>
      </c>
      <c r="M171" s="75">
        <v>1</v>
      </c>
      <c r="N171" s="75">
        <v>0</v>
      </c>
    </row>
    <row r="172" spans="1:14">
      <c r="A172" s="75" t="s">
        <v>840</v>
      </c>
      <c r="B172" s="75" t="s">
        <v>868</v>
      </c>
      <c r="C172" s="76">
        <v>38640</v>
      </c>
      <c r="D172" s="75" t="s">
        <v>229</v>
      </c>
      <c r="E172" s="77" t="s">
        <v>31</v>
      </c>
      <c r="F172" s="75">
        <v>90</v>
      </c>
      <c r="G172" s="75">
        <v>0</v>
      </c>
      <c r="H172" s="75">
        <v>0</v>
      </c>
      <c r="I172" s="75">
        <v>0</v>
      </c>
      <c r="J172" s="75">
        <v>0</v>
      </c>
      <c r="K172" s="75">
        <v>0</v>
      </c>
      <c r="L172" s="75">
        <v>0</v>
      </c>
      <c r="M172" s="75">
        <v>0</v>
      </c>
      <c r="N172" s="75">
        <v>0</v>
      </c>
    </row>
    <row r="173" spans="1:14">
      <c r="A173" s="75" t="s">
        <v>840</v>
      </c>
      <c r="B173" s="75" t="s">
        <v>473</v>
      </c>
      <c r="C173" s="76">
        <v>38643</v>
      </c>
      <c r="D173" s="75" t="s">
        <v>151</v>
      </c>
      <c r="E173" s="77" t="s">
        <v>85</v>
      </c>
      <c r="F173" s="75">
        <v>90</v>
      </c>
      <c r="G173" s="75">
        <v>1</v>
      </c>
      <c r="H173" s="75">
        <v>0</v>
      </c>
      <c r="I173" s="75">
        <v>1</v>
      </c>
      <c r="J173" s="75">
        <v>0</v>
      </c>
      <c r="K173" s="75">
        <v>5</v>
      </c>
      <c r="L173" s="75">
        <v>0</v>
      </c>
      <c r="M173" s="75">
        <v>0</v>
      </c>
      <c r="N173" s="75">
        <v>0</v>
      </c>
    </row>
    <row r="174" spans="1:14">
      <c r="A174" s="75" t="s">
        <v>840</v>
      </c>
      <c r="B174" s="75" t="s">
        <v>256</v>
      </c>
      <c r="C174" s="76">
        <v>38648</v>
      </c>
      <c r="D174" s="75" t="s">
        <v>229</v>
      </c>
      <c r="E174" s="77" t="s">
        <v>67</v>
      </c>
      <c r="F174" s="75">
        <v>46</v>
      </c>
      <c r="G174" s="75">
        <v>1</v>
      </c>
      <c r="H174" s="75">
        <v>0</v>
      </c>
      <c r="I174" s="75">
        <v>0</v>
      </c>
      <c r="J174" s="75">
        <v>0</v>
      </c>
      <c r="K174" s="75">
        <v>0</v>
      </c>
      <c r="L174" s="75">
        <v>0</v>
      </c>
      <c r="M174" s="75">
        <v>0</v>
      </c>
      <c r="N174" s="75">
        <v>0</v>
      </c>
    </row>
    <row r="175" spans="1:14">
      <c r="A175" s="75" t="s">
        <v>840</v>
      </c>
      <c r="B175" s="75" t="s">
        <v>163</v>
      </c>
      <c r="C175" s="76">
        <v>38654</v>
      </c>
      <c r="D175" s="75" t="s">
        <v>229</v>
      </c>
      <c r="E175" s="77" t="s">
        <v>74</v>
      </c>
      <c r="F175" s="75">
        <v>90</v>
      </c>
      <c r="G175" s="75">
        <v>0</v>
      </c>
      <c r="H175" s="75">
        <v>0</v>
      </c>
      <c r="I175" s="75">
        <v>0</v>
      </c>
      <c r="J175" s="75">
        <v>0</v>
      </c>
      <c r="K175" s="75">
        <v>0</v>
      </c>
      <c r="L175" s="75">
        <v>0</v>
      </c>
      <c r="M175" s="75">
        <v>1</v>
      </c>
      <c r="N175" s="75">
        <v>0</v>
      </c>
    </row>
    <row r="176" spans="1:14">
      <c r="A176" s="75" t="s">
        <v>840</v>
      </c>
      <c r="B176" s="75" t="s">
        <v>509</v>
      </c>
      <c r="C176" s="76">
        <v>38658</v>
      </c>
      <c r="D176" s="75" t="s">
        <v>151</v>
      </c>
      <c r="E176" s="77" t="s">
        <v>63</v>
      </c>
      <c r="F176" s="75">
        <v>90</v>
      </c>
      <c r="G176" s="75">
        <v>0</v>
      </c>
      <c r="H176" s="75">
        <v>0</v>
      </c>
      <c r="I176" s="75">
        <v>4</v>
      </c>
      <c r="J176" s="75">
        <v>1</v>
      </c>
      <c r="K176" s="75">
        <v>4</v>
      </c>
      <c r="L176" s="75">
        <v>0</v>
      </c>
      <c r="M176" s="75">
        <v>1</v>
      </c>
      <c r="N176" s="75">
        <v>1</v>
      </c>
    </row>
    <row r="177" spans="1:14">
      <c r="A177" s="75" t="s">
        <v>840</v>
      </c>
      <c r="B177" s="75" t="s">
        <v>285</v>
      </c>
      <c r="C177" s="76">
        <v>38662</v>
      </c>
      <c r="D177" s="75" t="s">
        <v>229</v>
      </c>
      <c r="E177" s="77" t="s">
        <v>59</v>
      </c>
      <c r="F177" s="75">
        <v>90</v>
      </c>
      <c r="G177" s="75">
        <v>1</v>
      </c>
      <c r="H177" s="75">
        <v>0</v>
      </c>
      <c r="I177" s="75">
        <v>0</v>
      </c>
      <c r="J177" s="75">
        <v>0</v>
      </c>
      <c r="K177" s="75">
        <v>0</v>
      </c>
      <c r="L177" s="75">
        <v>0</v>
      </c>
      <c r="M177" s="75">
        <v>0</v>
      </c>
      <c r="N177" s="75">
        <v>0</v>
      </c>
    </row>
    <row r="178" spans="1:14">
      <c r="A178" s="75" t="s">
        <v>840</v>
      </c>
      <c r="B178" s="75" t="s">
        <v>249</v>
      </c>
      <c r="C178" s="76">
        <v>38675</v>
      </c>
      <c r="D178" s="75" t="s">
        <v>229</v>
      </c>
      <c r="E178" s="77" t="s">
        <v>154</v>
      </c>
      <c r="F178" s="75">
        <v>80</v>
      </c>
      <c r="G178" s="75">
        <v>1</v>
      </c>
      <c r="H178" s="75">
        <v>0</v>
      </c>
      <c r="I178" s="75">
        <v>0</v>
      </c>
      <c r="J178" s="75">
        <v>0</v>
      </c>
      <c r="K178" s="75">
        <v>0</v>
      </c>
      <c r="L178" s="75">
        <v>0</v>
      </c>
      <c r="M178" s="75">
        <v>0</v>
      </c>
      <c r="N178" s="75">
        <v>0</v>
      </c>
    </row>
    <row r="179" spans="1:14">
      <c r="A179" s="75" t="s">
        <v>840</v>
      </c>
      <c r="B179" s="75" t="s">
        <v>866</v>
      </c>
      <c r="C179" s="76">
        <v>38683</v>
      </c>
      <c r="D179" s="75" t="s">
        <v>229</v>
      </c>
      <c r="E179" s="77" t="s">
        <v>26</v>
      </c>
      <c r="F179" s="75">
        <v>84</v>
      </c>
      <c r="G179" s="75">
        <v>0</v>
      </c>
      <c r="H179" s="75">
        <v>0</v>
      </c>
      <c r="I179" s="75">
        <v>0</v>
      </c>
      <c r="J179" s="75">
        <v>0</v>
      </c>
      <c r="K179" s="75">
        <v>0</v>
      </c>
      <c r="L179" s="75">
        <v>0</v>
      </c>
      <c r="M179" s="75">
        <v>0</v>
      </c>
      <c r="N179" s="75">
        <v>0</v>
      </c>
    </row>
    <row r="180" spans="1:14">
      <c r="A180" s="75" t="s">
        <v>840</v>
      </c>
      <c r="B180" s="75" t="s">
        <v>228</v>
      </c>
      <c r="C180" s="76">
        <v>38690</v>
      </c>
      <c r="D180" s="75" t="s">
        <v>229</v>
      </c>
      <c r="E180" s="77" t="s">
        <v>38</v>
      </c>
      <c r="F180" s="75">
        <v>90</v>
      </c>
      <c r="G180" s="75">
        <v>0</v>
      </c>
      <c r="H180" s="75">
        <v>0</v>
      </c>
      <c r="I180" s="75">
        <v>0</v>
      </c>
      <c r="J180" s="75">
        <v>0</v>
      </c>
      <c r="K180" s="75">
        <v>0</v>
      </c>
      <c r="L180" s="75">
        <v>0</v>
      </c>
      <c r="M180" s="75">
        <v>1</v>
      </c>
      <c r="N180" s="75">
        <v>0</v>
      </c>
    </row>
    <row r="181" spans="1:14">
      <c r="A181" s="75" t="s">
        <v>840</v>
      </c>
      <c r="B181" s="75" t="s">
        <v>865</v>
      </c>
      <c r="C181" s="76">
        <v>38693</v>
      </c>
      <c r="D181" s="75" t="s">
        <v>151</v>
      </c>
      <c r="E181" s="77" t="s">
        <v>107</v>
      </c>
      <c r="F181" s="75">
        <v>45</v>
      </c>
      <c r="G181" s="75">
        <v>1</v>
      </c>
      <c r="H181" s="75">
        <v>0</v>
      </c>
      <c r="I181" s="75">
        <v>1</v>
      </c>
      <c r="J181" s="75">
        <v>0</v>
      </c>
      <c r="K181" s="75">
        <v>0</v>
      </c>
      <c r="L181" s="75">
        <v>0</v>
      </c>
      <c r="M181" s="75">
        <v>0</v>
      </c>
      <c r="N181" s="75">
        <v>0</v>
      </c>
    </row>
    <row r="182" spans="1:14">
      <c r="A182" s="75" t="s">
        <v>840</v>
      </c>
      <c r="B182" s="75" t="s">
        <v>288</v>
      </c>
      <c r="C182" s="76">
        <v>38697</v>
      </c>
      <c r="D182" s="75" t="s">
        <v>229</v>
      </c>
      <c r="E182" s="77" t="s">
        <v>51</v>
      </c>
      <c r="F182" s="75">
        <v>57</v>
      </c>
      <c r="G182" s="75">
        <v>0</v>
      </c>
      <c r="H182" s="75">
        <v>0</v>
      </c>
      <c r="I182" s="75">
        <v>0</v>
      </c>
      <c r="J182" s="75">
        <v>0</v>
      </c>
      <c r="K182" s="75">
        <v>0</v>
      </c>
      <c r="L182" s="75">
        <v>0</v>
      </c>
      <c r="M182" s="75">
        <v>0</v>
      </c>
      <c r="N182" s="75">
        <v>0</v>
      </c>
    </row>
    <row r="183" spans="1:14">
      <c r="A183" s="75" t="s">
        <v>840</v>
      </c>
      <c r="B183" s="75" t="s">
        <v>245</v>
      </c>
      <c r="C183" s="76">
        <v>38703</v>
      </c>
      <c r="D183" s="75" t="s">
        <v>229</v>
      </c>
      <c r="E183" s="77" t="s">
        <v>22</v>
      </c>
      <c r="F183" s="75">
        <v>90</v>
      </c>
      <c r="G183" s="75">
        <v>0</v>
      </c>
      <c r="H183" s="75">
        <v>0</v>
      </c>
      <c r="I183" s="75">
        <v>0</v>
      </c>
      <c r="J183" s="75">
        <v>0</v>
      </c>
      <c r="K183" s="75">
        <v>0</v>
      </c>
      <c r="L183" s="75">
        <v>0</v>
      </c>
      <c r="M183" s="75">
        <v>0</v>
      </c>
      <c r="N183" s="75">
        <v>0</v>
      </c>
    </row>
    <row r="184" spans="1:14">
      <c r="A184" s="75" t="s">
        <v>840</v>
      </c>
      <c r="B184" s="75" t="s">
        <v>286</v>
      </c>
      <c r="C184" s="76">
        <v>38707</v>
      </c>
      <c r="D184" s="75" t="s">
        <v>229</v>
      </c>
      <c r="E184" s="77" t="s">
        <v>19</v>
      </c>
      <c r="F184" s="75">
        <v>78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</row>
    <row r="185" spans="1:14">
      <c r="A185" s="75" t="s">
        <v>840</v>
      </c>
      <c r="B185" s="75" t="s">
        <v>252</v>
      </c>
      <c r="C185" s="76">
        <v>38724</v>
      </c>
      <c r="D185" s="75" t="s">
        <v>229</v>
      </c>
      <c r="E185" s="77" t="s">
        <v>38</v>
      </c>
      <c r="F185" s="75">
        <v>83</v>
      </c>
      <c r="G185" s="75">
        <v>0</v>
      </c>
      <c r="H185" s="75">
        <v>0</v>
      </c>
      <c r="I185" s="75">
        <v>0</v>
      </c>
      <c r="J185" s="75">
        <v>0</v>
      </c>
      <c r="K185" s="75">
        <v>0</v>
      </c>
      <c r="L185" s="75">
        <v>0</v>
      </c>
      <c r="M185" s="75">
        <v>0</v>
      </c>
      <c r="N185" s="75">
        <v>0</v>
      </c>
    </row>
    <row r="186" spans="1:14">
      <c r="A186" s="75" t="s">
        <v>840</v>
      </c>
      <c r="B186" s="75" t="s">
        <v>244</v>
      </c>
      <c r="C186" s="76">
        <v>38732</v>
      </c>
      <c r="D186" s="75" t="s">
        <v>229</v>
      </c>
      <c r="E186" s="77" t="s">
        <v>31</v>
      </c>
      <c r="F186" s="75">
        <f>90-88</f>
        <v>2</v>
      </c>
      <c r="G186" s="75">
        <v>0</v>
      </c>
      <c r="H186" s="75">
        <v>0</v>
      </c>
      <c r="I186" s="75">
        <v>0</v>
      </c>
      <c r="J186" s="75">
        <v>0</v>
      </c>
      <c r="K186" s="75">
        <v>0</v>
      </c>
      <c r="L186" s="75">
        <v>0</v>
      </c>
      <c r="M186" s="75">
        <v>0</v>
      </c>
      <c r="N186" s="75">
        <v>0</v>
      </c>
    </row>
    <row r="187" spans="1:14">
      <c r="A187" s="75" t="s">
        <v>840</v>
      </c>
      <c r="B187" s="75" t="s">
        <v>237</v>
      </c>
      <c r="C187" s="76">
        <v>38735</v>
      </c>
      <c r="D187" s="75" t="s">
        <v>229</v>
      </c>
      <c r="E187" s="77" t="s">
        <v>22</v>
      </c>
      <c r="F187" s="75">
        <v>90</v>
      </c>
      <c r="G187" s="75">
        <v>0</v>
      </c>
      <c r="H187" s="75">
        <v>0</v>
      </c>
      <c r="I187" s="75">
        <v>0</v>
      </c>
      <c r="J187" s="75">
        <v>0</v>
      </c>
      <c r="K187" s="75">
        <v>0</v>
      </c>
      <c r="L187" s="75">
        <v>0</v>
      </c>
      <c r="M187" s="75">
        <v>1</v>
      </c>
      <c r="N187" s="75">
        <v>0</v>
      </c>
    </row>
    <row r="188" spans="1:14">
      <c r="A188" s="75" t="s">
        <v>840</v>
      </c>
      <c r="B188" s="75" t="s">
        <v>864</v>
      </c>
      <c r="C188" s="76">
        <v>38746</v>
      </c>
      <c r="D188" s="75" t="s">
        <v>229</v>
      </c>
      <c r="E188" s="77" t="s">
        <v>107</v>
      </c>
      <c r="F188" s="75">
        <f>90-69</f>
        <v>21</v>
      </c>
      <c r="G188" s="75">
        <v>0</v>
      </c>
      <c r="H188" s="75">
        <v>0</v>
      </c>
      <c r="I188" s="75">
        <v>0</v>
      </c>
      <c r="J188" s="75">
        <v>0</v>
      </c>
      <c r="K188" s="75">
        <v>0</v>
      </c>
      <c r="L188" s="75">
        <v>0</v>
      </c>
      <c r="M188" s="75">
        <v>0</v>
      </c>
      <c r="N188" s="75">
        <v>0</v>
      </c>
    </row>
    <row r="189" spans="1:14">
      <c r="A189" s="75" t="s">
        <v>840</v>
      </c>
      <c r="B189" s="75" t="s">
        <v>180</v>
      </c>
      <c r="C189" s="76">
        <v>38753</v>
      </c>
      <c r="D189" s="75" t="s">
        <v>229</v>
      </c>
      <c r="E189" s="77" t="s">
        <v>31</v>
      </c>
      <c r="F189" s="75">
        <v>90</v>
      </c>
      <c r="G189" s="75">
        <v>0</v>
      </c>
      <c r="H189" s="75">
        <v>0</v>
      </c>
      <c r="I189" s="75">
        <v>0</v>
      </c>
      <c r="J189" s="75">
        <v>0</v>
      </c>
      <c r="K189" s="75">
        <v>0</v>
      </c>
      <c r="L189" s="75">
        <v>0</v>
      </c>
      <c r="M189" s="75">
        <v>0</v>
      </c>
      <c r="N189" s="75">
        <v>0</v>
      </c>
    </row>
    <row r="190" spans="1:14">
      <c r="A190" s="75" t="s">
        <v>840</v>
      </c>
      <c r="B190" s="75" t="s">
        <v>290</v>
      </c>
      <c r="C190" s="76">
        <v>38756</v>
      </c>
      <c r="D190" s="75" t="s">
        <v>229</v>
      </c>
      <c r="E190" s="77" t="s">
        <v>22</v>
      </c>
      <c r="F190" s="75">
        <v>46</v>
      </c>
      <c r="G190" s="75">
        <v>1</v>
      </c>
      <c r="H190" s="75">
        <v>0</v>
      </c>
      <c r="I190" s="75">
        <v>0</v>
      </c>
      <c r="J190" s="75">
        <v>0</v>
      </c>
      <c r="K190" s="75">
        <v>0</v>
      </c>
      <c r="L190" s="75">
        <v>0</v>
      </c>
      <c r="M190" s="75">
        <v>0</v>
      </c>
      <c r="N190" s="75">
        <v>0</v>
      </c>
    </row>
    <row r="191" spans="1:14">
      <c r="A191" s="75" t="s">
        <v>840</v>
      </c>
      <c r="B191" s="75" t="s">
        <v>243</v>
      </c>
      <c r="C191" s="76">
        <v>38760</v>
      </c>
      <c r="D191" s="75" t="s">
        <v>229</v>
      </c>
      <c r="E191" s="77" t="s">
        <v>38</v>
      </c>
      <c r="F191" s="75">
        <v>70</v>
      </c>
      <c r="G191" s="75">
        <v>1</v>
      </c>
      <c r="H191" s="75">
        <v>0</v>
      </c>
      <c r="I191" s="75">
        <v>0</v>
      </c>
      <c r="J191" s="75">
        <v>0</v>
      </c>
      <c r="K191" s="75">
        <v>0</v>
      </c>
      <c r="L191" s="75">
        <v>0</v>
      </c>
      <c r="M191" s="75">
        <v>1</v>
      </c>
      <c r="N191" s="75">
        <v>0</v>
      </c>
    </row>
    <row r="192" spans="1:14">
      <c r="A192" s="75" t="s">
        <v>840</v>
      </c>
      <c r="B192" s="75" t="s">
        <v>857</v>
      </c>
      <c r="C192" s="76">
        <v>38766</v>
      </c>
      <c r="D192" s="75" t="s">
        <v>229</v>
      </c>
      <c r="E192" s="77" t="s">
        <v>53</v>
      </c>
      <c r="F192" s="75">
        <v>84</v>
      </c>
      <c r="G192" s="75">
        <v>1</v>
      </c>
      <c r="H192" s="75">
        <v>0</v>
      </c>
      <c r="I192" s="75">
        <v>0</v>
      </c>
      <c r="J192" s="75">
        <v>0</v>
      </c>
      <c r="K192" s="75">
        <v>0</v>
      </c>
      <c r="L192" s="75">
        <v>0</v>
      </c>
      <c r="M192" s="75">
        <v>0</v>
      </c>
      <c r="N192" s="75">
        <v>0</v>
      </c>
    </row>
    <row r="193" spans="1:14">
      <c r="A193" s="75" t="s">
        <v>840</v>
      </c>
      <c r="B193" s="75" t="s">
        <v>181</v>
      </c>
      <c r="C193" s="76">
        <v>38770</v>
      </c>
      <c r="D193" s="75" t="s">
        <v>151</v>
      </c>
      <c r="E193" s="77" t="s">
        <v>69</v>
      </c>
      <c r="F193" s="75">
        <v>58</v>
      </c>
      <c r="G193" s="75">
        <v>0</v>
      </c>
      <c r="H193" s="75">
        <v>0</v>
      </c>
      <c r="I193" s="75">
        <v>1</v>
      </c>
      <c r="J193" s="75">
        <v>0</v>
      </c>
      <c r="K193" s="75">
        <v>2</v>
      </c>
      <c r="L193" s="75">
        <v>0</v>
      </c>
      <c r="M193" s="75">
        <v>0</v>
      </c>
      <c r="N193" s="75">
        <v>0</v>
      </c>
    </row>
    <row r="194" spans="1:14">
      <c r="A194" s="75" t="s">
        <v>840</v>
      </c>
      <c r="B194" s="75" t="s">
        <v>238</v>
      </c>
      <c r="C194" s="76">
        <v>38774</v>
      </c>
      <c r="D194" s="75" t="s">
        <v>229</v>
      </c>
      <c r="E194" s="77" t="s">
        <v>26</v>
      </c>
      <c r="F194" s="75">
        <v>90</v>
      </c>
      <c r="G194" s="75">
        <v>0</v>
      </c>
      <c r="H194" s="75">
        <v>0</v>
      </c>
      <c r="I194" s="75">
        <v>0</v>
      </c>
      <c r="J194" s="75">
        <v>0</v>
      </c>
      <c r="K194" s="75">
        <v>0</v>
      </c>
      <c r="L194" s="75">
        <v>0</v>
      </c>
      <c r="M194" s="75">
        <v>0</v>
      </c>
      <c r="N194" s="75">
        <v>0</v>
      </c>
    </row>
    <row r="195" spans="1:14">
      <c r="A195" s="75" t="s">
        <v>910</v>
      </c>
      <c r="B195" s="75" t="s">
        <v>168</v>
      </c>
      <c r="C195" s="76">
        <v>38777</v>
      </c>
      <c r="D195" s="75" t="s">
        <v>78</v>
      </c>
      <c r="E195" s="77" t="s">
        <v>29</v>
      </c>
      <c r="F195" s="75">
        <v>37</v>
      </c>
      <c r="G195" s="75">
        <v>0</v>
      </c>
      <c r="H195" s="75">
        <v>0</v>
      </c>
      <c r="I195" s="75">
        <v>0</v>
      </c>
      <c r="J195" s="75">
        <v>0</v>
      </c>
      <c r="K195" s="75">
        <v>0</v>
      </c>
      <c r="L195" s="75">
        <v>0</v>
      </c>
      <c r="M195" s="75">
        <v>0</v>
      </c>
      <c r="N195" s="75">
        <v>0</v>
      </c>
    </row>
    <row r="196" spans="1:14">
      <c r="A196" s="75" t="s">
        <v>840</v>
      </c>
      <c r="B196" s="75" t="s">
        <v>177</v>
      </c>
      <c r="C196" s="76">
        <v>38783</v>
      </c>
      <c r="D196" s="75" t="s">
        <v>151</v>
      </c>
      <c r="E196" s="77" t="s">
        <v>508</v>
      </c>
      <c r="F196" s="75">
        <v>56</v>
      </c>
      <c r="G196" s="75">
        <v>0</v>
      </c>
      <c r="H196" s="75">
        <v>0</v>
      </c>
      <c r="I196" s="75">
        <v>4</v>
      </c>
      <c r="J196" s="75">
        <v>1</v>
      </c>
      <c r="K196" s="75">
        <v>0</v>
      </c>
      <c r="L196" s="75">
        <v>0</v>
      </c>
      <c r="M196" s="75">
        <v>0</v>
      </c>
      <c r="N196" s="75">
        <v>0</v>
      </c>
    </row>
    <row r="197" spans="1:14">
      <c r="A197" s="75" t="s">
        <v>840</v>
      </c>
      <c r="B197" s="75" t="s">
        <v>162</v>
      </c>
      <c r="C197" s="76">
        <v>38788</v>
      </c>
      <c r="D197" s="75" t="s">
        <v>229</v>
      </c>
      <c r="E197" s="77" t="s">
        <v>33</v>
      </c>
      <c r="F197" s="75">
        <v>46</v>
      </c>
      <c r="G197" s="75">
        <v>0</v>
      </c>
      <c r="H197" s="75">
        <v>0</v>
      </c>
      <c r="I197" s="75">
        <v>0</v>
      </c>
      <c r="J197" s="75">
        <v>0</v>
      </c>
      <c r="K197" s="75">
        <v>0</v>
      </c>
      <c r="L197" s="75">
        <v>0</v>
      </c>
      <c r="M197" s="75">
        <v>0</v>
      </c>
      <c r="N197" s="75">
        <v>0</v>
      </c>
    </row>
    <row r="198" spans="1:14">
      <c r="A198" s="75" t="s">
        <v>840</v>
      </c>
      <c r="B198" s="75" t="s">
        <v>292</v>
      </c>
      <c r="C198" s="76">
        <v>38794</v>
      </c>
      <c r="D198" s="75" t="s">
        <v>229</v>
      </c>
      <c r="E198" s="77" t="s">
        <v>107</v>
      </c>
      <c r="F198" s="75">
        <f>90-65</f>
        <v>25</v>
      </c>
      <c r="G198" s="75">
        <v>0</v>
      </c>
      <c r="H198" s="75">
        <v>0</v>
      </c>
      <c r="I198" s="75">
        <v>0</v>
      </c>
      <c r="J198" s="75">
        <v>0</v>
      </c>
      <c r="K198" s="75">
        <v>0</v>
      </c>
      <c r="L198" s="75">
        <v>0</v>
      </c>
      <c r="M198" s="75">
        <v>0</v>
      </c>
      <c r="N198" s="75">
        <v>0</v>
      </c>
    </row>
    <row r="199" spans="1:14">
      <c r="A199" s="75" t="s">
        <v>840</v>
      </c>
      <c r="B199" s="75" t="s">
        <v>230</v>
      </c>
      <c r="C199" s="76">
        <v>38801</v>
      </c>
      <c r="D199" s="75" t="s">
        <v>229</v>
      </c>
      <c r="E199" s="77" t="s">
        <v>22</v>
      </c>
      <c r="F199" s="75">
        <v>90</v>
      </c>
      <c r="G199" s="75">
        <v>0</v>
      </c>
      <c r="H199" s="75">
        <v>0</v>
      </c>
      <c r="I199" s="75">
        <v>0</v>
      </c>
      <c r="J199" s="75">
        <v>0</v>
      </c>
      <c r="K199" s="75">
        <v>0</v>
      </c>
      <c r="L199" s="75">
        <v>0</v>
      </c>
      <c r="M199" s="75">
        <v>0</v>
      </c>
      <c r="N199" s="75">
        <v>0</v>
      </c>
    </row>
    <row r="200" spans="1:14">
      <c r="A200" s="75" t="s">
        <v>840</v>
      </c>
      <c r="B200" s="75" t="s">
        <v>502</v>
      </c>
      <c r="C200" s="76">
        <v>38804</v>
      </c>
      <c r="D200" s="75" t="s">
        <v>151</v>
      </c>
      <c r="E200" s="77" t="s">
        <v>158</v>
      </c>
      <c r="F200" s="75">
        <v>90</v>
      </c>
      <c r="G200" s="75">
        <v>0</v>
      </c>
      <c r="H200" s="75">
        <v>0</v>
      </c>
      <c r="I200" s="75">
        <v>1</v>
      </c>
      <c r="J200" s="75">
        <v>0</v>
      </c>
      <c r="K200" s="75">
        <v>1</v>
      </c>
      <c r="L200" s="75">
        <v>0</v>
      </c>
      <c r="M200" s="75">
        <v>0</v>
      </c>
      <c r="N200" s="75">
        <v>0</v>
      </c>
    </row>
    <row r="201" spans="1:14">
      <c r="A201" s="75" t="s">
        <v>840</v>
      </c>
      <c r="B201" s="75" t="s">
        <v>871</v>
      </c>
      <c r="C201" s="76">
        <v>38808</v>
      </c>
      <c r="D201" s="75" t="s">
        <v>229</v>
      </c>
      <c r="E201" s="77" t="s">
        <v>33</v>
      </c>
      <c r="F201" s="75">
        <v>63</v>
      </c>
      <c r="G201" s="75">
        <v>0</v>
      </c>
      <c r="H201" s="75">
        <v>0</v>
      </c>
      <c r="I201" s="75">
        <v>0</v>
      </c>
      <c r="J201" s="75">
        <v>0</v>
      </c>
      <c r="K201" s="75">
        <v>0</v>
      </c>
      <c r="L201" s="75">
        <v>0</v>
      </c>
      <c r="M201" s="75">
        <v>0</v>
      </c>
      <c r="N201" s="75">
        <v>0</v>
      </c>
    </row>
    <row r="202" spans="1:14">
      <c r="A202" s="75" t="s">
        <v>840</v>
      </c>
      <c r="B202" s="75" t="s">
        <v>169</v>
      </c>
      <c r="C202" s="76">
        <v>38812</v>
      </c>
      <c r="D202" s="75" t="s">
        <v>151</v>
      </c>
      <c r="E202" s="77" t="s">
        <v>110</v>
      </c>
      <c r="F202" s="75">
        <v>90</v>
      </c>
      <c r="G202" s="75">
        <v>0</v>
      </c>
      <c r="H202" s="75">
        <v>0</v>
      </c>
      <c r="I202" s="75">
        <v>1</v>
      </c>
      <c r="J202" s="75">
        <v>1</v>
      </c>
      <c r="K202" s="75">
        <v>3</v>
      </c>
      <c r="L202" s="75">
        <v>0</v>
      </c>
      <c r="M202" s="75">
        <v>0</v>
      </c>
      <c r="N202" s="75">
        <v>0</v>
      </c>
    </row>
    <row r="203" spans="1:14">
      <c r="A203" s="75" t="s">
        <v>840</v>
      </c>
      <c r="B203" s="75" t="s">
        <v>248</v>
      </c>
      <c r="C203" s="76">
        <v>38816</v>
      </c>
      <c r="D203" s="75" t="s">
        <v>229</v>
      </c>
      <c r="E203" s="77" t="s">
        <v>22</v>
      </c>
      <c r="F203" s="75">
        <v>90</v>
      </c>
      <c r="G203" s="75">
        <v>0</v>
      </c>
      <c r="H203" s="75">
        <v>0</v>
      </c>
      <c r="I203" s="75">
        <v>0</v>
      </c>
      <c r="J203" s="75">
        <v>0</v>
      </c>
      <c r="K203" s="75">
        <v>0</v>
      </c>
      <c r="L203" s="75">
        <v>0</v>
      </c>
      <c r="M203" s="75">
        <v>0</v>
      </c>
      <c r="N203" s="75">
        <v>0</v>
      </c>
    </row>
    <row r="204" spans="1:14">
      <c r="A204" s="75" t="s">
        <v>840</v>
      </c>
      <c r="B204" s="75" t="s">
        <v>262</v>
      </c>
      <c r="C204" s="76">
        <v>38822</v>
      </c>
      <c r="D204" s="75" t="s">
        <v>229</v>
      </c>
      <c r="E204" s="77" t="s">
        <v>22</v>
      </c>
      <c r="F204" s="75">
        <v>90</v>
      </c>
      <c r="G204" s="75">
        <v>0</v>
      </c>
      <c r="H204" s="75">
        <v>0</v>
      </c>
      <c r="I204" s="75">
        <v>0</v>
      </c>
      <c r="J204" s="75">
        <v>0</v>
      </c>
      <c r="K204" s="75">
        <v>0</v>
      </c>
      <c r="L204" s="75">
        <v>0</v>
      </c>
      <c r="M204" s="75">
        <v>0</v>
      </c>
      <c r="N204" s="75">
        <v>0</v>
      </c>
    </row>
    <row r="205" spans="1:14">
      <c r="A205" s="75" t="s">
        <v>840</v>
      </c>
      <c r="B205" s="75" t="s">
        <v>266</v>
      </c>
      <c r="C205" s="76">
        <v>38829</v>
      </c>
      <c r="D205" s="75" t="s">
        <v>229</v>
      </c>
      <c r="E205" s="77" t="s">
        <v>22</v>
      </c>
      <c r="F205" s="75">
        <v>90</v>
      </c>
      <c r="G205" s="75">
        <v>0</v>
      </c>
      <c r="H205" s="75">
        <v>0</v>
      </c>
      <c r="I205" s="75">
        <v>0</v>
      </c>
      <c r="J205" s="75">
        <v>0</v>
      </c>
      <c r="K205" s="75">
        <v>0</v>
      </c>
      <c r="L205" s="75">
        <v>0</v>
      </c>
      <c r="M205" s="75">
        <v>0</v>
      </c>
      <c r="N205" s="75">
        <v>0</v>
      </c>
    </row>
    <row r="206" spans="1:14">
      <c r="A206" s="75" t="s">
        <v>840</v>
      </c>
      <c r="B206" s="75" t="s">
        <v>242</v>
      </c>
      <c r="C206" s="76">
        <v>38837</v>
      </c>
      <c r="D206" s="75" t="s">
        <v>229</v>
      </c>
      <c r="E206" s="77" t="s">
        <v>67</v>
      </c>
      <c r="F206" s="75">
        <v>0</v>
      </c>
      <c r="G206" s="75"/>
      <c r="H206" s="75"/>
      <c r="I206" s="75"/>
      <c r="J206" s="75"/>
      <c r="K206" s="75"/>
      <c r="L206" s="75"/>
      <c r="M206" s="75"/>
      <c r="N206" s="75"/>
    </row>
    <row r="207" spans="1:14">
      <c r="A207" s="75" t="s">
        <v>840</v>
      </c>
      <c r="B207" s="75" t="s">
        <v>235</v>
      </c>
      <c r="C207" s="76">
        <v>38844</v>
      </c>
      <c r="D207" s="75" t="s">
        <v>229</v>
      </c>
      <c r="E207" s="77" t="s">
        <v>63</v>
      </c>
      <c r="F207" s="75">
        <f>90-60</f>
        <v>30</v>
      </c>
      <c r="G207" s="75">
        <v>1</v>
      </c>
      <c r="H207" s="75">
        <v>0</v>
      </c>
      <c r="I207" s="75">
        <v>0</v>
      </c>
      <c r="J207" s="75">
        <v>0</v>
      </c>
      <c r="K207" s="75">
        <v>0</v>
      </c>
      <c r="L207" s="75">
        <v>0</v>
      </c>
      <c r="M207" s="75">
        <v>0</v>
      </c>
      <c r="N207" s="75">
        <v>0</v>
      </c>
    </row>
    <row r="208" spans="1:14">
      <c r="A208" s="75" t="s">
        <v>840</v>
      </c>
      <c r="B208" s="75" t="s">
        <v>265</v>
      </c>
      <c r="C208" s="76">
        <v>38851</v>
      </c>
      <c r="D208" s="75" t="s">
        <v>229</v>
      </c>
      <c r="E208" s="77" t="s">
        <v>82</v>
      </c>
      <c r="F208" s="75">
        <v>90</v>
      </c>
      <c r="G208" s="75">
        <v>0</v>
      </c>
      <c r="H208" s="75">
        <v>0</v>
      </c>
      <c r="I208" s="75">
        <v>0</v>
      </c>
      <c r="J208" s="75">
        <v>0</v>
      </c>
      <c r="K208" s="75">
        <v>0</v>
      </c>
      <c r="L208" s="75">
        <v>0</v>
      </c>
      <c r="M208" s="75">
        <v>0</v>
      </c>
      <c r="N208" s="75">
        <v>0</v>
      </c>
    </row>
    <row r="209" spans="1:14">
      <c r="A209" s="75" t="s">
        <v>910</v>
      </c>
      <c r="B209" s="75" t="s">
        <v>702</v>
      </c>
      <c r="C209" s="76">
        <v>38862</v>
      </c>
      <c r="D209" s="75" t="s">
        <v>78</v>
      </c>
      <c r="E209" s="77" t="s">
        <v>33</v>
      </c>
      <c r="F209" s="75">
        <v>0</v>
      </c>
      <c r="G209" s="75"/>
      <c r="H209" s="75"/>
      <c r="I209" s="75"/>
      <c r="J209" s="75"/>
      <c r="K209" s="75"/>
      <c r="L209" s="75"/>
      <c r="M209" s="75"/>
      <c r="N209" s="75"/>
    </row>
    <row r="210" spans="1:14">
      <c r="A210" s="75" t="s">
        <v>910</v>
      </c>
      <c r="B210" s="75" t="s">
        <v>401</v>
      </c>
      <c r="C210" s="76">
        <v>38870</v>
      </c>
      <c r="D210" s="75" t="s">
        <v>78</v>
      </c>
      <c r="E210" s="77" t="s">
        <v>22</v>
      </c>
      <c r="F210" s="75">
        <v>90</v>
      </c>
      <c r="G210" s="75">
        <v>0</v>
      </c>
      <c r="H210" s="75">
        <v>0</v>
      </c>
      <c r="I210" s="75">
        <v>0</v>
      </c>
      <c r="J210" s="75">
        <v>0</v>
      </c>
      <c r="K210" s="75">
        <v>0</v>
      </c>
      <c r="L210" s="75">
        <v>0</v>
      </c>
      <c r="M210" s="75">
        <v>0</v>
      </c>
      <c r="N210" s="75">
        <v>0</v>
      </c>
    </row>
    <row r="211" spans="1:14">
      <c r="A211" s="75" t="s">
        <v>910</v>
      </c>
      <c r="B211" s="75" t="s">
        <v>954</v>
      </c>
      <c r="C211" s="76">
        <v>38878</v>
      </c>
      <c r="D211" s="75" t="s">
        <v>89</v>
      </c>
      <c r="E211" s="77" t="s">
        <v>33</v>
      </c>
      <c r="F211" s="75">
        <v>90</v>
      </c>
      <c r="G211" s="75">
        <v>0</v>
      </c>
      <c r="H211" s="75">
        <v>0</v>
      </c>
      <c r="I211" s="75">
        <v>7</v>
      </c>
      <c r="J211" s="75">
        <v>2</v>
      </c>
      <c r="K211" s="75">
        <v>1</v>
      </c>
      <c r="L211" s="75">
        <v>1</v>
      </c>
      <c r="M211" s="75">
        <v>0</v>
      </c>
      <c r="N211" s="75">
        <v>0</v>
      </c>
    </row>
    <row r="212" spans="1:14">
      <c r="A212" s="75" t="s">
        <v>910</v>
      </c>
      <c r="B212" s="75" t="s">
        <v>217</v>
      </c>
      <c r="C212" s="76">
        <v>38883</v>
      </c>
      <c r="D212" s="75" t="s">
        <v>89</v>
      </c>
      <c r="E212" s="77" t="s">
        <v>31</v>
      </c>
      <c r="F212" s="75">
        <v>45</v>
      </c>
      <c r="G212" s="75">
        <v>0</v>
      </c>
      <c r="H212" s="75">
        <v>0</v>
      </c>
      <c r="I212" s="75">
        <v>2</v>
      </c>
      <c r="J212" s="75">
        <v>1</v>
      </c>
      <c r="K212" s="75">
        <v>0</v>
      </c>
      <c r="L212" s="75">
        <v>0</v>
      </c>
      <c r="M212" s="75">
        <v>0</v>
      </c>
      <c r="N212" s="75">
        <v>0</v>
      </c>
    </row>
    <row r="213" spans="1:14">
      <c r="A213" s="75" t="s">
        <v>910</v>
      </c>
      <c r="B213" s="75" t="s">
        <v>90</v>
      </c>
      <c r="C213" s="76">
        <v>38888</v>
      </c>
      <c r="D213" s="75" t="s">
        <v>89</v>
      </c>
      <c r="E213" s="77" t="s">
        <v>53</v>
      </c>
      <c r="F213" s="75">
        <v>0</v>
      </c>
      <c r="G213" s="75"/>
      <c r="H213" s="75"/>
      <c r="I213" s="75"/>
      <c r="J213" s="75"/>
      <c r="K213" s="75"/>
      <c r="L213" s="75"/>
      <c r="M213" s="75"/>
      <c r="N213" s="75"/>
    </row>
    <row r="214" spans="1:14">
      <c r="A214" s="75" t="s">
        <v>910</v>
      </c>
      <c r="B214" s="75" t="s">
        <v>88</v>
      </c>
      <c r="C214" s="76">
        <v>38892</v>
      </c>
      <c r="D214" s="75" t="s">
        <v>89</v>
      </c>
      <c r="E214" s="77" t="s">
        <v>158</v>
      </c>
      <c r="F214" s="75">
        <v>71</v>
      </c>
      <c r="G214" s="75">
        <v>0</v>
      </c>
      <c r="H214" s="75">
        <v>0</v>
      </c>
      <c r="I214" s="75">
        <v>1</v>
      </c>
      <c r="J214" s="75">
        <v>1</v>
      </c>
      <c r="K214" s="75">
        <v>4</v>
      </c>
      <c r="L214" s="75">
        <v>2</v>
      </c>
      <c r="M214" s="75">
        <v>0</v>
      </c>
      <c r="N214" s="75">
        <v>0</v>
      </c>
    </row>
    <row r="215" spans="1:14">
      <c r="A215" s="75" t="s">
        <v>910</v>
      </c>
      <c r="B215" s="75" t="s">
        <v>684</v>
      </c>
      <c r="C215" s="76">
        <v>38962</v>
      </c>
      <c r="D215" s="75" t="s">
        <v>494</v>
      </c>
      <c r="E215" s="77" t="s">
        <v>24</v>
      </c>
      <c r="F215" s="75">
        <v>90</v>
      </c>
      <c r="G215" s="75">
        <v>0</v>
      </c>
      <c r="H215" s="75">
        <v>0</v>
      </c>
      <c r="I215" s="75">
        <v>0</v>
      </c>
      <c r="J215" s="75">
        <v>0</v>
      </c>
      <c r="K215" s="75">
        <v>0</v>
      </c>
      <c r="L215" s="75">
        <v>0</v>
      </c>
      <c r="M215" s="75">
        <v>1</v>
      </c>
      <c r="N215" s="75">
        <v>0</v>
      </c>
    </row>
    <row r="216" spans="1:14">
      <c r="A216" s="75" t="s">
        <v>949</v>
      </c>
      <c r="B216" s="75" t="s">
        <v>228</v>
      </c>
      <c r="C216" s="76">
        <v>38969</v>
      </c>
      <c r="D216" s="75" t="s">
        <v>229</v>
      </c>
      <c r="E216" s="77" t="s">
        <v>79</v>
      </c>
      <c r="F216" s="75">
        <v>90</v>
      </c>
      <c r="G216" s="75">
        <v>1</v>
      </c>
      <c r="H216" s="75">
        <v>1</v>
      </c>
      <c r="I216" s="75">
        <v>4</v>
      </c>
      <c r="J216" s="75">
        <v>1</v>
      </c>
      <c r="K216" s="75">
        <v>7</v>
      </c>
      <c r="L216" s="75">
        <v>0</v>
      </c>
      <c r="M216" s="75">
        <v>1</v>
      </c>
      <c r="N216" s="75">
        <v>0</v>
      </c>
    </row>
    <row r="217" spans="1:14">
      <c r="A217" s="75" t="s">
        <v>949</v>
      </c>
      <c r="B217" s="75" t="s">
        <v>529</v>
      </c>
      <c r="C217" s="76">
        <v>38972</v>
      </c>
      <c r="D217" s="75" t="s">
        <v>151</v>
      </c>
      <c r="E217" s="77" t="s">
        <v>17</v>
      </c>
      <c r="F217" s="75">
        <v>90</v>
      </c>
      <c r="G217" s="75">
        <v>0</v>
      </c>
      <c r="H217" s="75">
        <v>0</v>
      </c>
      <c r="I217" s="75">
        <v>2</v>
      </c>
      <c r="J217" s="75">
        <v>1</v>
      </c>
      <c r="K217" s="75">
        <v>2</v>
      </c>
      <c r="L217" s="75">
        <v>0</v>
      </c>
      <c r="M217" s="75">
        <v>0</v>
      </c>
      <c r="N217" s="75">
        <v>0</v>
      </c>
    </row>
    <row r="218" spans="1:14">
      <c r="A218" s="75" t="s">
        <v>949</v>
      </c>
      <c r="B218" s="75" t="s">
        <v>261</v>
      </c>
      <c r="C218" s="76">
        <v>38976</v>
      </c>
      <c r="D218" s="75" t="s">
        <v>229</v>
      </c>
      <c r="E218" s="77" t="s">
        <v>22</v>
      </c>
      <c r="F218" s="75">
        <v>90</v>
      </c>
      <c r="G218" s="75">
        <v>0</v>
      </c>
      <c r="H218" s="75">
        <v>0</v>
      </c>
      <c r="I218" s="75">
        <v>5</v>
      </c>
      <c r="J218" s="75">
        <v>2</v>
      </c>
      <c r="K218" s="75">
        <v>5</v>
      </c>
      <c r="L218" s="75">
        <v>0</v>
      </c>
      <c r="M218" s="75">
        <v>0</v>
      </c>
      <c r="N218" s="75">
        <v>0</v>
      </c>
    </row>
    <row r="219" spans="1:14">
      <c r="A219" s="75" t="s">
        <v>949</v>
      </c>
      <c r="B219" s="75" t="s">
        <v>249</v>
      </c>
      <c r="C219" s="76">
        <v>38980</v>
      </c>
      <c r="D219" s="75" t="s">
        <v>229</v>
      </c>
      <c r="E219" s="77" t="s">
        <v>24</v>
      </c>
      <c r="F219" s="75">
        <v>90</v>
      </c>
      <c r="G219" s="75">
        <v>0</v>
      </c>
      <c r="H219" s="75">
        <v>0</v>
      </c>
      <c r="I219" s="75">
        <v>5</v>
      </c>
      <c r="J219" s="75">
        <v>3</v>
      </c>
      <c r="K219" s="75">
        <v>5</v>
      </c>
      <c r="L219" s="75">
        <v>0</v>
      </c>
      <c r="M219" s="75">
        <v>0</v>
      </c>
      <c r="N219" s="75">
        <v>0</v>
      </c>
    </row>
    <row r="220" spans="1:14">
      <c r="A220" s="75" t="s">
        <v>949</v>
      </c>
      <c r="B220" s="75" t="s">
        <v>255</v>
      </c>
      <c r="C220" s="76">
        <v>38984</v>
      </c>
      <c r="D220" s="75" t="s">
        <v>229</v>
      </c>
      <c r="E220" s="77" t="s">
        <v>289</v>
      </c>
      <c r="F220" s="75">
        <v>0</v>
      </c>
      <c r="G220" s="75"/>
      <c r="H220" s="75"/>
      <c r="I220" s="75"/>
      <c r="J220" s="75"/>
      <c r="K220" s="75"/>
      <c r="L220" s="75"/>
      <c r="M220" s="75"/>
      <c r="N220" s="75"/>
    </row>
    <row r="221" spans="1:14">
      <c r="A221" s="75" t="s">
        <v>949</v>
      </c>
      <c r="B221" s="75" t="s">
        <v>509</v>
      </c>
      <c r="C221" s="76">
        <v>38987</v>
      </c>
      <c r="D221" s="75" t="s">
        <v>151</v>
      </c>
      <c r="E221" s="77" t="s">
        <v>135</v>
      </c>
      <c r="F221" s="75">
        <v>90</v>
      </c>
      <c r="G221" s="75">
        <v>0</v>
      </c>
      <c r="H221" s="75">
        <v>0</v>
      </c>
      <c r="I221" s="75">
        <v>2</v>
      </c>
      <c r="J221" s="75">
        <v>1</v>
      </c>
      <c r="K221" s="75">
        <v>5</v>
      </c>
      <c r="L221" s="75">
        <v>0</v>
      </c>
      <c r="M221" s="75">
        <v>1</v>
      </c>
      <c r="N221" s="75">
        <v>1</v>
      </c>
    </row>
    <row r="222" spans="1:14">
      <c r="A222" s="75" t="s">
        <v>949</v>
      </c>
      <c r="B222" s="75" t="s">
        <v>262</v>
      </c>
      <c r="C222" s="76">
        <v>38991</v>
      </c>
      <c r="D222" s="75" t="s">
        <v>229</v>
      </c>
      <c r="E222" s="77" t="s">
        <v>22</v>
      </c>
      <c r="F222" s="75">
        <v>90</v>
      </c>
      <c r="G222" s="75">
        <v>0</v>
      </c>
      <c r="H222" s="75">
        <v>0</v>
      </c>
      <c r="I222" s="75">
        <v>5</v>
      </c>
      <c r="J222" s="75">
        <v>1</v>
      </c>
      <c r="K222" s="75">
        <v>2</v>
      </c>
      <c r="L222" s="75">
        <v>1</v>
      </c>
      <c r="M222" s="75">
        <v>0</v>
      </c>
      <c r="N222" s="75">
        <v>0</v>
      </c>
    </row>
    <row r="223" spans="1:14">
      <c r="A223" s="75" t="s">
        <v>949</v>
      </c>
      <c r="B223" s="75" t="s">
        <v>262</v>
      </c>
      <c r="C223" s="76">
        <v>38991</v>
      </c>
      <c r="D223" s="75" t="s">
        <v>229</v>
      </c>
      <c r="E223" s="77" t="s">
        <v>22</v>
      </c>
      <c r="F223" s="75">
        <v>90</v>
      </c>
      <c r="G223" s="75">
        <v>0</v>
      </c>
      <c r="H223" s="75">
        <v>0</v>
      </c>
      <c r="I223" s="75">
        <v>5</v>
      </c>
      <c r="J223" s="75">
        <v>1</v>
      </c>
      <c r="K223" s="75">
        <v>2</v>
      </c>
      <c r="L223" s="75">
        <v>1</v>
      </c>
      <c r="M223" s="75">
        <v>0</v>
      </c>
      <c r="N223" s="75">
        <v>0</v>
      </c>
    </row>
    <row r="224" spans="1:14">
      <c r="A224" s="75" t="s">
        <v>949</v>
      </c>
      <c r="B224" s="75" t="s">
        <v>279</v>
      </c>
      <c r="C224" s="76">
        <v>39005</v>
      </c>
      <c r="D224" s="75" t="s">
        <v>229</v>
      </c>
      <c r="E224" s="77" t="s">
        <v>63</v>
      </c>
      <c r="F224" s="75">
        <v>90</v>
      </c>
      <c r="G224" s="75">
        <v>0</v>
      </c>
      <c r="H224" s="75">
        <v>0</v>
      </c>
      <c r="I224" s="75">
        <v>4</v>
      </c>
      <c r="J224" s="75">
        <v>1</v>
      </c>
      <c r="K224" s="75">
        <v>1</v>
      </c>
      <c r="L224" s="75">
        <v>0</v>
      </c>
      <c r="M224" s="75">
        <v>0</v>
      </c>
      <c r="N224" s="75">
        <v>0</v>
      </c>
    </row>
    <row r="225" spans="1:14">
      <c r="A225" s="75" t="s">
        <v>949</v>
      </c>
      <c r="B225" s="75" t="s">
        <v>232</v>
      </c>
      <c r="C225" s="76">
        <v>39012</v>
      </c>
      <c r="D225" s="75" t="s">
        <v>229</v>
      </c>
      <c r="E225" s="77" t="s">
        <v>33</v>
      </c>
      <c r="F225" s="75">
        <v>90</v>
      </c>
      <c r="G225" s="75">
        <v>0</v>
      </c>
      <c r="H225" s="75">
        <v>0</v>
      </c>
      <c r="I225" s="75">
        <v>3</v>
      </c>
      <c r="J225" s="75">
        <v>3</v>
      </c>
      <c r="K225" s="75">
        <v>5</v>
      </c>
      <c r="L225" s="75">
        <v>0</v>
      </c>
      <c r="M225" s="75">
        <v>0</v>
      </c>
      <c r="N225" s="75">
        <v>0</v>
      </c>
    </row>
    <row r="226" spans="1:14">
      <c r="A226" s="75" t="s">
        <v>949</v>
      </c>
      <c r="B226" s="75" t="s">
        <v>285</v>
      </c>
      <c r="C226" s="76">
        <v>39015</v>
      </c>
      <c r="D226" s="75" t="s">
        <v>229</v>
      </c>
      <c r="E226" s="77" t="s">
        <v>103</v>
      </c>
      <c r="F226" s="75" t="s">
        <v>221</v>
      </c>
      <c r="G226" s="75">
        <v>1</v>
      </c>
      <c r="H226" s="75">
        <v>0</v>
      </c>
      <c r="I226" s="75">
        <v>2</v>
      </c>
      <c r="J226" s="75">
        <v>1</v>
      </c>
      <c r="K226" s="75">
        <v>1</v>
      </c>
      <c r="L226" s="75">
        <v>0</v>
      </c>
      <c r="M226" s="75">
        <v>0</v>
      </c>
      <c r="N226" s="75">
        <v>0</v>
      </c>
    </row>
    <row r="227" spans="1:14">
      <c r="A227" s="75" t="s">
        <v>949</v>
      </c>
      <c r="B227" s="75" t="s">
        <v>163</v>
      </c>
      <c r="C227" s="76">
        <v>39018</v>
      </c>
      <c r="D227" s="75" t="s">
        <v>229</v>
      </c>
      <c r="E227" s="77" t="s">
        <v>619</v>
      </c>
      <c r="F227" s="75">
        <v>90</v>
      </c>
      <c r="G227" s="75">
        <v>1</v>
      </c>
      <c r="H227" s="75">
        <v>0</v>
      </c>
      <c r="I227" s="75">
        <v>1</v>
      </c>
      <c r="J227" s="75">
        <v>1</v>
      </c>
      <c r="K227" s="75">
        <v>4</v>
      </c>
      <c r="L227" s="75">
        <v>0</v>
      </c>
      <c r="M227" s="75">
        <v>0</v>
      </c>
      <c r="N227" s="75">
        <v>0</v>
      </c>
    </row>
    <row r="228" spans="1:14">
      <c r="A228" s="75" t="s">
        <v>949</v>
      </c>
      <c r="B228" s="75" t="s">
        <v>953</v>
      </c>
      <c r="C228" s="76">
        <v>39021</v>
      </c>
      <c r="D228" s="75" t="s">
        <v>151</v>
      </c>
      <c r="E228" s="77" t="s">
        <v>24</v>
      </c>
      <c r="F228" s="75">
        <v>90</v>
      </c>
      <c r="G228" s="75">
        <v>0</v>
      </c>
      <c r="H228" s="75">
        <v>1</v>
      </c>
      <c r="I228" s="75">
        <v>3</v>
      </c>
      <c r="J228" s="75">
        <v>2</v>
      </c>
      <c r="K228" s="75">
        <v>2</v>
      </c>
      <c r="L228" s="75">
        <v>0</v>
      </c>
      <c r="M228" s="75">
        <v>0</v>
      </c>
      <c r="N228" s="75">
        <v>0</v>
      </c>
    </row>
    <row r="229" spans="1:14">
      <c r="A229" s="75" t="s">
        <v>949</v>
      </c>
      <c r="B229" s="75" t="s">
        <v>869</v>
      </c>
      <c r="C229" s="76">
        <v>39026</v>
      </c>
      <c r="D229" s="75" t="s">
        <v>229</v>
      </c>
      <c r="E229" s="77" t="s">
        <v>19</v>
      </c>
      <c r="F229" s="75">
        <v>90</v>
      </c>
      <c r="G229" s="75">
        <v>0</v>
      </c>
      <c r="H229" s="75">
        <v>0</v>
      </c>
      <c r="I229" s="75">
        <v>4</v>
      </c>
      <c r="J229" s="75">
        <v>3</v>
      </c>
      <c r="K229" s="75">
        <v>3</v>
      </c>
      <c r="L229" s="75">
        <v>0</v>
      </c>
      <c r="M229" s="75">
        <v>0</v>
      </c>
      <c r="N229" s="75">
        <v>0</v>
      </c>
    </row>
    <row r="230" spans="1:14">
      <c r="A230" s="75" t="s">
        <v>949</v>
      </c>
      <c r="B230" s="75" t="s">
        <v>280</v>
      </c>
      <c r="C230" s="76">
        <v>39033</v>
      </c>
      <c r="D230" s="75" t="s">
        <v>229</v>
      </c>
      <c r="E230" s="77" t="s">
        <v>38</v>
      </c>
      <c r="F230" s="75">
        <v>90</v>
      </c>
      <c r="G230" s="75">
        <v>1</v>
      </c>
      <c r="H230" s="75">
        <v>0</v>
      </c>
      <c r="I230" s="75">
        <v>2</v>
      </c>
      <c r="J230" s="75">
        <v>0</v>
      </c>
      <c r="K230" s="75">
        <v>2</v>
      </c>
      <c r="L230" s="75">
        <v>0</v>
      </c>
      <c r="M230" s="75">
        <v>1</v>
      </c>
      <c r="N230" s="75">
        <v>1</v>
      </c>
    </row>
    <row r="231" spans="1:14">
      <c r="A231" s="75" t="s">
        <v>949</v>
      </c>
      <c r="B231" s="75" t="s">
        <v>536</v>
      </c>
      <c r="C231" s="76">
        <v>39043</v>
      </c>
      <c r="D231" s="75" t="s">
        <v>151</v>
      </c>
      <c r="E231" s="77" t="s">
        <v>31</v>
      </c>
      <c r="F231" s="75">
        <v>90</v>
      </c>
      <c r="G231" s="75">
        <v>0</v>
      </c>
      <c r="H231" s="75">
        <v>0</v>
      </c>
      <c r="I231" s="75">
        <v>3</v>
      </c>
      <c r="J231" s="75">
        <v>1</v>
      </c>
      <c r="K231" s="75">
        <v>1</v>
      </c>
      <c r="L231" s="75">
        <v>0</v>
      </c>
      <c r="M231" s="75">
        <v>0</v>
      </c>
      <c r="N231" s="75">
        <v>0</v>
      </c>
    </row>
    <row r="232" spans="1:14">
      <c r="A232" s="75" t="s">
        <v>949</v>
      </c>
      <c r="B232" s="75" t="s">
        <v>252</v>
      </c>
      <c r="C232" s="76">
        <v>39047</v>
      </c>
      <c r="D232" s="75" t="s">
        <v>229</v>
      </c>
      <c r="E232" s="77" t="s">
        <v>38</v>
      </c>
      <c r="F232" s="75">
        <v>90</v>
      </c>
      <c r="G232" s="75">
        <v>1</v>
      </c>
      <c r="H232" s="75">
        <v>0</v>
      </c>
      <c r="I232" s="75">
        <v>1</v>
      </c>
      <c r="J232" s="75">
        <v>1</v>
      </c>
      <c r="K232" s="75">
        <v>3</v>
      </c>
      <c r="L232" s="75">
        <v>0</v>
      </c>
      <c r="M232" s="75">
        <v>0</v>
      </c>
      <c r="N232" s="75">
        <v>0</v>
      </c>
    </row>
    <row r="233" spans="1:14">
      <c r="A233" s="75" t="s">
        <v>949</v>
      </c>
      <c r="B233" s="75" t="s">
        <v>286</v>
      </c>
      <c r="C233" s="76">
        <v>39053</v>
      </c>
      <c r="D233" s="75" t="s">
        <v>229</v>
      </c>
      <c r="E233" s="77" t="s">
        <v>19</v>
      </c>
      <c r="F233" s="75">
        <v>90</v>
      </c>
      <c r="G233" s="75">
        <v>0</v>
      </c>
      <c r="H233" s="75">
        <v>0</v>
      </c>
      <c r="I233" s="75">
        <v>2</v>
      </c>
      <c r="J233" s="75">
        <v>0</v>
      </c>
      <c r="K233" s="75">
        <v>5</v>
      </c>
      <c r="L233" s="75">
        <v>0</v>
      </c>
      <c r="M233" s="75">
        <v>0</v>
      </c>
      <c r="N233" s="75">
        <v>0</v>
      </c>
    </row>
    <row r="234" spans="1:14">
      <c r="A234" s="75" t="s">
        <v>949</v>
      </c>
      <c r="B234" s="75" t="s">
        <v>473</v>
      </c>
      <c r="C234" s="76">
        <v>39056</v>
      </c>
      <c r="D234" s="75" t="s">
        <v>151</v>
      </c>
      <c r="E234" s="77" t="s">
        <v>22</v>
      </c>
      <c r="F234" s="75">
        <v>45</v>
      </c>
      <c r="G234" s="75">
        <v>0</v>
      </c>
      <c r="H234" s="75">
        <v>0</v>
      </c>
      <c r="I234" s="75">
        <v>0</v>
      </c>
      <c r="J234" s="75">
        <v>0</v>
      </c>
      <c r="K234" s="75">
        <v>0</v>
      </c>
      <c r="L234" s="75">
        <v>0</v>
      </c>
      <c r="M234" s="75">
        <v>0</v>
      </c>
      <c r="N234" s="75">
        <v>0</v>
      </c>
    </row>
    <row r="235" spans="1:14">
      <c r="A235" s="75" t="s">
        <v>949</v>
      </c>
      <c r="B235" s="75" t="s">
        <v>852</v>
      </c>
      <c r="C235" s="76">
        <v>39061</v>
      </c>
      <c r="D235" s="75" t="s">
        <v>229</v>
      </c>
      <c r="E235" s="77" t="s">
        <v>67</v>
      </c>
      <c r="F235" s="75">
        <v>90</v>
      </c>
      <c r="G235" s="75">
        <v>1</v>
      </c>
      <c r="H235" s="75">
        <v>0</v>
      </c>
      <c r="I235" s="75">
        <v>6</v>
      </c>
      <c r="J235" s="75">
        <v>4</v>
      </c>
      <c r="K235" s="75">
        <v>3</v>
      </c>
      <c r="L235" s="75">
        <v>0</v>
      </c>
      <c r="M235" s="75">
        <v>1</v>
      </c>
      <c r="N235" s="75">
        <v>0</v>
      </c>
    </row>
    <row r="236" spans="1:14">
      <c r="A236" s="75" t="s">
        <v>949</v>
      </c>
      <c r="B236" s="75" t="s">
        <v>868</v>
      </c>
      <c r="C236" s="76">
        <v>39068</v>
      </c>
      <c r="D236" s="75" t="s">
        <v>229</v>
      </c>
      <c r="E236" s="77" t="s">
        <v>19</v>
      </c>
      <c r="F236" s="75">
        <v>90</v>
      </c>
      <c r="G236" s="75">
        <v>1</v>
      </c>
      <c r="H236" s="75">
        <v>1</v>
      </c>
      <c r="I236" s="75">
        <v>5</v>
      </c>
      <c r="J236" s="75">
        <v>1</v>
      </c>
      <c r="K236" s="75">
        <v>1</v>
      </c>
      <c r="L236" s="75">
        <v>0</v>
      </c>
      <c r="M236" s="75">
        <v>0</v>
      </c>
      <c r="N236" s="75">
        <v>0</v>
      </c>
    </row>
    <row r="237" spans="1:14">
      <c r="A237" s="75" t="s">
        <v>949</v>
      </c>
      <c r="B237" s="75" t="s">
        <v>245</v>
      </c>
      <c r="C237" s="76">
        <v>39071</v>
      </c>
      <c r="D237" s="75" t="s">
        <v>229</v>
      </c>
      <c r="E237" s="77" t="s">
        <v>82</v>
      </c>
      <c r="F237" s="75">
        <v>90</v>
      </c>
      <c r="G237" s="75">
        <v>0</v>
      </c>
      <c r="H237" s="75">
        <v>0</v>
      </c>
      <c r="I237" s="75">
        <v>1</v>
      </c>
      <c r="J237" s="75">
        <v>0</v>
      </c>
      <c r="K237" s="75">
        <v>2</v>
      </c>
      <c r="L237" s="75">
        <v>0</v>
      </c>
      <c r="M237" s="75">
        <v>1</v>
      </c>
      <c r="N237" s="75">
        <v>1</v>
      </c>
    </row>
    <row r="238" spans="1:14">
      <c r="A238" s="75" t="s">
        <v>949</v>
      </c>
      <c r="B238" s="75" t="s">
        <v>852</v>
      </c>
      <c r="C238" s="76">
        <v>39091</v>
      </c>
      <c r="D238" s="75" t="s">
        <v>876</v>
      </c>
      <c r="E238" s="77" t="s">
        <v>82</v>
      </c>
      <c r="F238" s="75">
        <v>77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</row>
    <row r="239" spans="1:14">
      <c r="A239" s="75" t="s">
        <v>949</v>
      </c>
      <c r="B239" s="75" t="s">
        <v>254</v>
      </c>
      <c r="C239" s="76">
        <v>39095</v>
      </c>
      <c r="D239" s="75" t="s">
        <v>229</v>
      </c>
      <c r="E239" s="77" t="s">
        <v>107</v>
      </c>
      <c r="F239" s="75">
        <v>90</v>
      </c>
      <c r="G239" s="75">
        <v>1</v>
      </c>
      <c r="H239" s="75">
        <v>0</v>
      </c>
      <c r="I239" s="75">
        <v>1</v>
      </c>
      <c r="J239" s="75">
        <v>0</v>
      </c>
      <c r="K239" s="75">
        <v>0</v>
      </c>
      <c r="L239" s="75">
        <v>0</v>
      </c>
      <c r="M239" s="75">
        <v>0</v>
      </c>
      <c r="N239" s="75">
        <v>0</v>
      </c>
    </row>
    <row r="240" spans="1:14">
      <c r="A240" s="75" t="s">
        <v>949</v>
      </c>
      <c r="B240" s="75" t="s">
        <v>248</v>
      </c>
      <c r="C240" s="76">
        <v>39103</v>
      </c>
      <c r="D240" s="75" t="s">
        <v>229</v>
      </c>
      <c r="E240" s="77" t="s">
        <v>26</v>
      </c>
      <c r="F240" s="75">
        <v>90</v>
      </c>
      <c r="G240" s="75">
        <v>1</v>
      </c>
      <c r="H240" s="75">
        <v>0</v>
      </c>
      <c r="I240" s="75">
        <v>4</v>
      </c>
      <c r="J240" s="75">
        <v>1</v>
      </c>
      <c r="K240" s="75">
        <v>2</v>
      </c>
      <c r="L240" s="75">
        <v>0</v>
      </c>
      <c r="M240" s="75">
        <v>0</v>
      </c>
      <c r="N240" s="75">
        <v>0</v>
      </c>
    </row>
    <row r="241" spans="1:14">
      <c r="A241" s="75" t="s">
        <v>949</v>
      </c>
      <c r="B241" s="75" t="s">
        <v>278</v>
      </c>
      <c r="C241" s="76">
        <v>39110</v>
      </c>
      <c r="D241" s="75" t="s">
        <v>229</v>
      </c>
      <c r="E241" s="77" t="s">
        <v>82</v>
      </c>
      <c r="F241" s="75">
        <v>90</v>
      </c>
      <c r="G241" s="75">
        <v>1</v>
      </c>
      <c r="H241" s="75">
        <v>1</v>
      </c>
      <c r="I241" s="75">
        <v>3</v>
      </c>
      <c r="J241" s="75">
        <v>1</v>
      </c>
      <c r="K241" s="75">
        <v>2</v>
      </c>
      <c r="L241" s="75">
        <v>0</v>
      </c>
      <c r="M241" s="75">
        <v>0</v>
      </c>
      <c r="N241" s="75">
        <v>0</v>
      </c>
    </row>
    <row r="242" spans="1:14">
      <c r="A242" s="75" t="s">
        <v>949</v>
      </c>
      <c r="B242" s="75" t="s">
        <v>288</v>
      </c>
      <c r="C242" s="76">
        <v>39130</v>
      </c>
      <c r="D242" s="75" t="s">
        <v>229</v>
      </c>
      <c r="E242" s="77" t="s">
        <v>31</v>
      </c>
      <c r="F242" s="75">
        <v>90</v>
      </c>
      <c r="G242" s="75">
        <v>0</v>
      </c>
      <c r="H242" s="75">
        <v>1</v>
      </c>
      <c r="I242" s="75">
        <v>3</v>
      </c>
      <c r="J242" s="75">
        <v>0</v>
      </c>
      <c r="K242" s="75">
        <v>2</v>
      </c>
      <c r="L242" s="75">
        <v>1</v>
      </c>
      <c r="M242" s="75">
        <v>0</v>
      </c>
      <c r="N242" s="75">
        <v>0</v>
      </c>
    </row>
    <row r="243" spans="1:14">
      <c r="A243" s="75" t="s">
        <v>949</v>
      </c>
      <c r="B243" s="75" t="s">
        <v>288</v>
      </c>
      <c r="C243" s="76">
        <v>39130</v>
      </c>
      <c r="D243" s="75" t="s">
        <v>229</v>
      </c>
      <c r="E243" s="77" t="s">
        <v>31</v>
      </c>
      <c r="F243" s="75">
        <v>90</v>
      </c>
      <c r="G243" s="75">
        <v>0</v>
      </c>
      <c r="H243" s="75">
        <v>1</v>
      </c>
      <c r="I243" s="75">
        <v>3</v>
      </c>
      <c r="J243" s="75">
        <v>0</v>
      </c>
      <c r="K243" s="75">
        <v>2</v>
      </c>
      <c r="L243" s="75">
        <v>1</v>
      </c>
      <c r="M243" s="75">
        <v>0</v>
      </c>
      <c r="N243" s="75">
        <v>0</v>
      </c>
    </row>
    <row r="244" spans="1:14">
      <c r="A244" s="75" t="s">
        <v>949</v>
      </c>
      <c r="B244" s="75" t="s">
        <v>138</v>
      </c>
      <c r="C244" s="76">
        <v>39134</v>
      </c>
      <c r="D244" s="75" t="s">
        <v>151</v>
      </c>
      <c r="E244" s="77" t="s">
        <v>53</v>
      </c>
      <c r="F244" s="75">
        <v>90</v>
      </c>
      <c r="G244" s="75">
        <v>0</v>
      </c>
      <c r="H244" s="75">
        <v>0</v>
      </c>
      <c r="I244" s="75">
        <v>5</v>
      </c>
      <c r="J244" s="75">
        <v>1</v>
      </c>
      <c r="K244" s="75">
        <v>1</v>
      </c>
      <c r="L244" s="75">
        <v>0</v>
      </c>
      <c r="M244" s="75">
        <v>0</v>
      </c>
      <c r="N244" s="75">
        <v>0</v>
      </c>
    </row>
    <row r="245" spans="1:14">
      <c r="A245" s="75" t="s">
        <v>949</v>
      </c>
      <c r="B245" s="75" t="s">
        <v>234</v>
      </c>
      <c r="C245" s="76">
        <v>39138</v>
      </c>
      <c r="D245" s="75" t="s">
        <v>229</v>
      </c>
      <c r="E245" s="77" t="s">
        <v>370</v>
      </c>
      <c r="F245" s="75">
        <v>90</v>
      </c>
      <c r="G245" s="75">
        <v>1</v>
      </c>
      <c r="H245" s="75">
        <v>0</v>
      </c>
      <c r="I245" s="75">
        <v>3</v>
      </c>
      <c r="J245" s="75">
        <v>1</v>
      </c>
      <c r="K245" s="75">
        <v>2</v>
      </c>
      <c r="L245" s="75">
        <v>0</v>
      </c>
      <c r="M245" s="75">
        <v>0</v>
      </c>
      <c r="N245" s="75">
        <v>0</v>
      </c>
    </row>
    <row r="246" spans="1:14">
      <c r="A246" s="75" t="s">
        <v>949</v>
      </c>
      <c r="B246" s="75" t="s">
        <v>180</v>
      </c>
      <c r="C246" s="76">
        <v>39141</v>
      </c>
      <c r="D246" s="75" t="s">
        <v>229</v>
      </c>
      <c r="E246" s="77" t="s">
        <v>22</v>
      </c>
      <c r="F246" s="75">
        <v>90</v>
      </c>
      <c r="G246" s="75">
        <v>0</v>
      </c>
      <c r="H246" s="75">
        <v>0</v>
      </c>
      <c r="I246" s="75">
        <v>2</v>
      </c>
      <c r="J246" s="75">
        <v>1</v>
      </c>
      <c r="K246" s="75">
        <v>5</v>
      </c>
      <c r="L246" s="75">
        <v>0</v>
      </c>
      <c r="M246" s="75">
        <v>0</v>
      </c>
      <c r="N246" s="75">
        <v>0</v>
      </c>
    </row>
    <row r="247" spans="1:14">
      <c r="A247" s="75" t="s">
        <v>949</v>
      </c>
      <c r="B247" s="75" t="s">
        <v>292</v>
      </c>
      <c r="C247" s="76">
        <v>39144</v>
      </c>
      <c r="D247" s="75" t="s">
        <v>229</v>
      </c>
      <c r="E247" s="77" t="s">
        <v>38</v>
      </c>
      <c r="F247" s="75">
        <v>90</v>
      </c>
      <c r="G247" s="75">
        <v>1</v>
      </c>
      <c r="H247" s="75">
        <v>1</v>
      </c>
      <c r="I247" s="75">
        <v>4</v>
      </c>
      <c r="J247" s="75">
        <v>2</v>
      </c>
      <c r="K247" s="75">
        <v>2</v>
      </c>
      <c r="L247" s="75">
        <v>0</v>
      </c>
      <c r="M247" s="75">
        <v>0</v>
      </c>
      <c r="N247" s="75">
        <v>0</v>
      </c>
    </row>
    <row r="248" spans="1:14">
      <c r="A248" s="75" t="s">
        <v>949</v>
      </c>
      <c r="B248" s="75" t="s">
        <v>119</v>
      </c>
      <c r="C248" s="76">
        <v>39147</v>
      </c>
      <c r="D248" s="75" t="s">
        <v>151</v>
      </c>
      <c r="E248" s="77" t="s">
        <v>33</v>
      </c>
      <c r="F248" s="75">
        <v>90</v>
      </c>
      <c r="G248" s="75">
        <v>0</v>
      </c>
      <c r="H248" s="75">
        <v>0</v>
      </c>
      <c r="I248" s="75">
        <v>1</v>
      </c>
      <c r="J248" s="75">
        <v>1</v>
      </c>
      <c r="K248" s="75">
        <v>1</v>
      </c>
      <c r="L248" s="75">
        <v>0</v>
      </c>
      <c r="M248" s="75">
        <v>1</v>
      </c>
      <c r="N248" s="75">
        <v>0</v>
      </c>
    </row>
    <row r="249" spans="1:14">
      <c r="A249" s="75" t="s">
        <v>949</v>
      </c>
      <c r="B249" s="75" t="s">
        <v>162</v>
      </c>
      <c r="C249" s="76">
        <v>39152</v>
      </c>
      <c r="D249" s="75" t="s">
        <v>229</v>
      </c>
      <c r="E249" s="77" t="s">
        <v>63</v>
      </c>
      <c r="F249" s="75">
        <v>90</v>
      </c>
      <c r="G249" s="75">
        <v>1</v>
      </c>
      <c r="H249" s="75">
        <v>0</v>
      </c>
      <c r="I249" s="75">
        <v>4</v>
      </c>
      <c r="J249" s="75">
        <v>3</v>
      </c>
      <c r="K249" s="75">
        <v>2</v>
      </c>
      <c r="L249" s="75">
        <v>3</v>
      </c>
      <c r="M249" s="75">
        <v>1</v>
      </c>
      <c r="N249" s="75">
        <v>0</v>
      </c>
    </row>
    <row r="250" spans="1:14">
      <c r="A250" s="75" t="s">
        <v>949</v>
      </c>
      <c r="B250" s="75" t="s">
        <v>162</v>
      </c>
      <c r="C250" s="76">
        <v>39152</v>
      </c>
      <c r="D250" s="75" t="s">
        <v>229</v>
      </c>
      <c r="E250" s="77" t="s">
        <v>63</v>
      </c>
      <c r="F250" s="75">
        <v>90</v>
      </c>
      <c r="G250" s="75">
        <v>1</v>
      </c>
      <c r="H250" s="75">
        <v>0</v>
      </c>
      <c r="I250" s="75">
        <v>4</v>
      </c>
      <c r="J250" s="75">
        <v>3</v>
      </c>
      <c r="K250" s="75">
        <v>2</v>
      </c>
      <c r="L250" s="75">
        <v>3</v>
      </c>
      <c r="M250" s="75">
        <v>1</v>
      </c>
      <c r="N250" s="75">
        <v>0</v>
      </c>
    </row>
    <row r="251" spans="1:14">
      <c r="A251" s="75" t="s">
        <v>949</v>
      </c>
      <c r="B251" s="75" t="s">
        <v>864</v>
      </c>
      <c r="C251" s="76">
        <v>39159</v>
      </c>
      <c r="D251" s="75" t="s">
        <v>229</v>
      </c>
      <c r="E251" s="77" t="s">
        <v>38</v>
      </c>
      <c r="F251" s="75">
        <v>90</v>
      </c>
      <c r="G251" s="75">
        <v>2</v>
      </c>
      <c r="H251" s="75">
        <v>0</v>
      </c>
      <c r="I251" s="75">
        <v>1</v>
      </c>
      <c r="J251" s="75">
        <v>0</v>
      </c>
      <c r="K251" s="75">
        <v>1</v>
      </c>
      <c r="L251" s="75">
        <v>0</v>
      </c>
      <c r="M251" s="75">
        <v>1</v>
      </c>
      <c r="N251" s="75">
        <v>0</v>
      </c>
    </row>
    <row r="252" spans="1:14">
      <c r="A252" s="75" t="s">
        <v>910</v>
      </c>
      <c r="B252" s="75" t="s">
        <v>470</v>
      </c>
      <c r="C252" s="76">
        <v>39169</v>
      </c>
      <c r="D252" s="75" t="s">
        <v>494</v>
      </c>
      <c r="E252" s="77" t="s">
        <v>85</v>
      </c>
      <c r="F252" s="75">
        <v>90</v>
      </c>
      <c r="G252" s="75">
        <v>0</v>
      </c>
      <c r="H252" s="75">
        <v>0</v>
      </c>
      <c r="I252" s="75">
        <v>3</v>
      </c>
      <c r="J252" s="75">
        <v>1</v>
      </c>
      <c r="K252" s="75">
        <v>3</v>
      </c>
      <c r="L252" s="75">
        <v>0</v>
      </c>
      <c r="M252" s="75">
        <v>0</v>
      </c>
      <c r="N252" s="75">
        <v>0</v>
      </c>
    </row>
    <row r="253" spans="1:14">
      <c r="A253" s="75" t="s">
        <v>949</v>
      </c>
      <c r="B253" s="75" t="s">
        <v>235</v>
      </c>
      <c r="C253" s="76">
        <v>39187</v>
      </c>
      <c r="D253" s="75" t="s">
        <v>229</v>
      </c>
      <c r="E253" s="77" t="s">
        <v>53</v>
      </c>
      <c r="F253" s="75" t="s">
        <v>221</v>
      </c>
      <c r="G253" s="75">
        <v>0</v>
      </c>
      <c r="H253" s="75">
        <v>0</v>
      </c>
      <c r="I253" s="75">
        <v>2</v>
      </c>
      <c r="J253" s="75">
        <v>1</v>
      </c>
      <c r="K253" s="75">
        <v>0</v>
      </c>
      <c r="L253" s="75">
        <v>0</v>
      </c>
      <c r="M253" s="75">
        <v>0</v>
      </c>
      <c r="N253" s="75">
        <v>0</v>
      </c>
    </row>
    <row r="254" spans="1:14">
      <c r="A254" s="75" t="s">
        <v>949</v>
      </c>
      <c r="B254" s="75" t="s">
        <v>230</v>
      </c>
      <c r="C254" s="76">
        <v>39190</v>
      </c>
      <c r="D254" s="75" t="s">
        <v>229</v>
      </c>
      <c r="E254" s="77" t="s">
        <v>425</v>
      </c>
      <c r="F254" s="75">
        <v>90</v>
      </c>
      <c r="G254" s="75">
        <v>0</v>
      </c>
      <c r="H254" s="75">
        <v>0</v>
      </c>
      <c r="I254" s="75">
        <v>4</v>
      </c>
      <c r="J254" s="75">
        <v>1</v>
      </c>
      <c r="K254" s="75">
        <v>1</v>
      </c>
      <c r="L254" s="75">
        <v>0</v>
      </c>
      <c r="M254" s="75">
        <v>0</v>
      </c>
      <c r="N254" s="75">
        <v>0</v>
      </c>
    </row>
    <row r="255" spans="1:14">
      <c r="A255" s="75" t="s">
        <v>949</v>
      </c>
      <c r="B255" s="75" t="s">
        <v>242</v>
      </c>
      <c r="C255" s="76">
        <v>39194</v>
      </c>
      <c r="D255" s="75" t="s">
        <v>229</v>
      </c>
      <c r="E255" s="77" t="s">
        <v>38</v>
      </c>
      <c r="F255" s="75">
        <v>90</v>
      </c>
      <c r="G255" s="75">
        <v>0</v>
      </c>
      <c r="H255" s="75">
        <v>0</v>
      </c>
      <c r="I255" s="75">
        <v>4</v>
      </c>
      <c r="J255" s="75">
        <v>3</v>
      </c>
      <c r="K255" s="75">
        <v>3</v>
      </c>
      <c r="L255" s="75">
        <v>0</v>
      </c>
      <c r="M255" s="75">
        <v>0</v>
      </c>
      <c r="N255" s="75">
        <v>0</v>
      </c>
    </row>
    <row r="256" spans="1:14">
      <c r="A256" s="75" t="s">
        <v>949</v>
      </c>
      <c r="B256" s="75" t="s">
        <v>236</v>
      </c>
      <c r="C256" s="76">
        <v>39229</v>
      </c>
      <c r="D256" s="75" t="s">
        <v>229</v>
      </c>
      <c r="E256" s="77" t="s">
        <v>59</v>
      </c>
      <c r="F256" s="75">
        <v>0</v>
      </c>
      <c r="G256" s="75"/>
      <c r="H256" s="75"/>
      <c r="I256" s="75"/>
      <c r="J256" s="75"/>
      <c r="K256" s="75"/>
      <c r="L256" s="75"/>
      <c r="M256" s="75"/>
      <c r="N256" s="75"/>
    </row>
    <row r="257" spans="1:14">
      <c r="A257" s="75" t="s">
        <v>910</v>
      </c>
      <c r="B257" s="75" t="s">
        <v>713</v>
      </c>
      <c r="C257" s="76">
        <v>39235</v>
      </c>
      <c r="D257" s="75" t="s">
        <v>494</v>
      </c>
      <c r="E257" s="77" t="s">
        <v>131</v>
      </c>
      <c r="F257" s="75">
        <v>0</v>
      </c>
      <c r="G257" s="75"/>
      <c r="H257" s="75"/>
      <c r="I257" s="75"/>
      <c r="J257" s="75"/>
      <c r="K257" s="75"/>
      <c r="L257" s="75"/>
      <c r="M257" s="75"/>
      <c r="N257" s="75"/>
    </row>
    <row r="258" spans="1:14">
      <c r="A258" s="75" t="s">
        <v>910</v>
      </c>
      <c r="B258" s="75" t="s">
        <v>732</v>
      </c>
      <c r="C258" s="76">
        <v>39239</v>
      </c>
      <c r="D258" s="75" t="s">
        <v>494</v>
      </c>
      <c r="E258" s="77" t="s">
        <v>35</v>
      </c>
      <c r="F258" s="75">
        <f>90-72</f>
        <v>18</v>
      </c>
      <c r="G258" s="75">
        <v>0</v>
      </c>
      <c r="H258" s="75">
        <v>0</v>
      </c>
      <c r="I258" s="75">
        <v>1</v>
      </c>
      <c r="J258" s="75">
        <v>0</v>
      </c>
      <c r="K258" s="75">
        <v>1</v>
      </c>
      <c r="L258" s="75">
        <v>0</v>
      </c>
      <c r="M258" s="75">
        <v>0</v>
      </c>
      <c r="N258" s="75">
        <v>0</v>
      </c>
    </row>
    <row r="259" spans="1:14">
      <c r="A259" s="75" t="s">
        <v>949</v>
      </c>
      <c r="B259" s="75" t="s">
        <v>180</v>
      </c>
      <c r="C259" s="76">
        <v>39320</v>
      </c>
      <c r="D259" s="75" t="s">
        <v>229</v>
      </c>
      <c r="E259" s="77" t="s">
        <v>22</v>
      </c>
      <c r="F259" s="75">
        <v>90</v>
      </c>
      <c r="G259" s="75">
        <v>0</v>
      </c>
      <c r="H259" s="75">
        <v>1</v>
      </c>
      <c r="I259" s="75">
        <v>2</v>
      </c>
      <c r="J259" s="75">
        <v>0</v>
      </c>
      <c r="K259" s="75">
        <v>3</v>
      </c>
      <c r="L259" s="75">
        <v>2</v>
      </c>
      <c r="M259" s="75">
        <v>0</v>
      </c>
      <c r="N259" s="75">
        <v>0</v>
      </c>
    </row>
    <row r="260" spans="1:14">
      <c r="A260" s="75" t="s">
        <v>949</v>
      </c>
      <c r="B260" s="75" t="s">
        <v>852</v>
      </c>
      <c r="C260" s="76">
        <v>39326</v>
      </c>
      <c r="D260" s="75" t="s">
        <v>229</v>
      </c>
      <c r="E260" s="77" t="s">
        <v>82</v>
      </c>
      <c r="F260" s="75">
        <v>90</v>
      </c>
      <c r="G260" s="75">
        <v>2</v>
      </c>
      <c r="H260" s="75">
        <v>0</v>
      </c>
      <c r="I260" s="75">
        <v>6</v>
      </c>
      <c r="J260" s="75">
        <v>3</v>
      </c>
      <c r="K260" s="75">
        <v>5</v>
      </c>
      <c r="L260" s="75">
        <v>5</v>
      </c>
      <c r="M260" s="75">
        <v>0</v>
      </c>
      <c r="N260" s="75">
        <v>0</v>
      </c>
    </row>
    <row r="261" spans="1:14">
      <c r="A261" s="75" t="s">
        <v>910</v>
      </c>
      <c r="B261" s="75" t="s">
        <v>492</v>
      </c>
      <c r="C261" s="76">
        <v>39333</v>
      </c>
      <c r="D261" s="75" t="s">
        <v>494</v>
      </c>
      <c r="E261" s="77" t="s">
        <v>33</v>
      </c>
      <c r="F261" s="75">
        <v>88</v>
      </c>
      <c r="G261" s="75">
        <v>0</v>
      </c>
      <c r="H261" s="75">
        <v>0</v>
      </c>
      <c r="I261" s="75">
        <v>4</v>
      </c>
      <c r="J261" s="75">
        <v>1</v>
      </c>
      <c r="K261" s="75">
        <v>3</v>
      </c>
      <c r="L261" s="75">
        <v>0</v>
      </c>
      <c r="M261" s="75">
        <v>1</v>
      </c>
      <c r="N261" s="75">
        <v>0</v>
      </c>
    </row>
    <row r="262" spans="1:14">
      <c r="A262" s="75" t="s">
        <v>949</v>
      </c>
      <c r="B262" s="75" t="s">
        <v>279</v>
      </c>
      <c r="C262" s="76">
        <v>39341</v>
      </c>
      <c r="D262" s="75" t="s">
        <v>229</v>
      </c>
      <c r="E262" s="77" t="s">
        <v>19</v>
      </c>
      <c r="F262" s="75" t="s">
        <v>221</v>
      </c>
      <c r="G262" s="75">
        <v>0</v>
      </c>
      <c r="H262" s="75">
        <v>1</v>
      </c>
      <c r="I262" s="75">
        <v>3</v>
      </c>
      <c r="J262" s="75">
        <v>1</v>
      </c>
      <c r="K262" s="75">
        <v>3</v>
      </c>
      <c r="L262" s="75">
        <v>0</v>
      </c>
      <c r="M262" s="75">
        <v>0</v>
      </c>
      <c r="N262" s="75">
        <v>0</v>
      </c>
    </row>
    <row r="263" spans="1:14">
      <c r="A263" s="75" t="s">
        <v>949</v>
      </c>
      <c r="B263" s="75" t="s">
        <v>645</v>
      </c>
      <c r="C263" s="76">
        <v>39344</v>
      </c>
      <c r="D263" s="75" t="s">
        <v>151</v>
      </c>
      <c r="E263" s="77" t="s">
        <v>17</v>
      </c>
      <c r="F263" s="75">
        <v>90</v>
      </c>
      <c r="G263" s="75">
        <v>0</v>
      </c>
      <c r="H263" s="75">
        <v>0</v>
      </c>
      <c r="I263" s="75">
        <v>3</v>
      </c>
      <c r="J263" s="75">
        <v>0</v>
      </c>
      <c r="K263" s="75">
        <v>5</v>
      </c>
      <c r="L263" s="75">
        <v>3</v>
      </c>
      <c r="M263" s="75">
        <v>1</v>
      </c>
      <c r="N263" s="75">
        <v>0</v>
      </c>
    </row>
    <row r="264" spans="1:14">
      <c r="A264" s="75" t="s">
        <v>949</v>
      </c>
      <c r="B264" s="75" t="s">
        <v>292</v>
      </c>
      <c r="C264" s="76">
        <v>39348</v>
      </c>
      <c r="D264" s="75" t="s">
        <v>229</v>
      </c>
      <c r="E264" s="77" t="s">
        <v>53</v>
      </c>
      <c r="F264" s="75">
        <v>90</v>
      </c>
      <c r="G264" s="75">
        <v>2</v>
      </c>
      <c r="H264" s="75">
        <v>0</v>
      </c>
      <c r="I264" s="75">
        <v>6</v>
      </c>
      <c r="J264" s="75">
        <v>3</v>
      </c>
      <c r="K264" s="75">
        <v>3</v>
      </c>
      <c r="L264" s="75">
        <v>2</v>
      </c>
      <c r="M264" s="75">
        <v>0</v>
      </c>
      <c r="N264" s="75">
        <v>0</v>
      </c>
    </row>
    <row r="265" spans="1:14">
      <c r="A265" s="75" t="s">
        <v>949</v>
      </c>
      <c r="B265" s="75" t="s">
        <v>261</v>
      </c>
      <c r="C265" s="76">
        <v>39351</v>
      </c>
      <c r="D265" s="75" t="s">
        <v>229</v>
      </c>
      <c r="E265" s="77" t="s">
        <v>59</v>
      </c>
      <c r="F265" s="75">
        <v>90</v>
      </c>
      <c r="G265" s="75">
        <v>2</v>
      </c>
      <c r="H265" s="75">
        <v>0</v>
      </c>
      <c r="I265" s="75">
        <v>2</v>
      </c>
      <c r="J265" s="75">
        <v>2</v>
      </c>
      <c r="K265" s="75">
        <v>2</v>
      </c>
      <c r="L265" s="75">
        <v>0</v>
      </c>
      <c r="M265" s="75">
        <v>1</v>
      </c>
      <c r="N265" s="75">
        <v>0</v>
      </c>
    </row>
    <row r="266" spans="1:14">
      <c r="A266" s="75" t="s">
        <v>949</v>
      </c>
      <c r="B266" s="75" t="s">
        <v>249</v>
      </c>
      <c r="C266" s="76">
        <v>39354</v>
      </c>
      <c r="D266" s="75" t="s">
        <v>229</v>
      </c>
      <c r="E266" s="77" t="s">
        <v>154</v>
      </c>
      <c r="F266" s="75">
        <v>90</v>
      </c>
      <c r="G266" s="75">
        <v>1</v>
      </c>
      <c r="H266" s="75">
        <v>0</v>
      </c>
      <c r="I266" s="75">
        <v>4</v>
      </c>
      <c r="J266" s="75">
        <v>3</v>
      </c>
      <c r="K266" s="75">
        <v>0</v>
      </c>
      <c r="L266" s="75">
        <v>1</v>
      </c>
      <c r="M266" s="75">
        <v>0</v>
      </c>
      <c r="N266" s="75">
        <v>0</v>
      </c>
    </row>
    <row r="267" spans="1:14">
      <c r="A267" s="75" t="s">
        <v>949</v>
      </c>
      <c r="B267" s="75" t="s">
        <v>774</v>
      </c>
      <c r="C267" s="76">
        <v>39357</v>
      </c>
      <c r="D267" s="75" t="s">
        <v>151</v>
      </c>
      <c r="E267" s="77" t="s">
        <v>19</v>
      </c>
      <c r="F267" s="75">
        <v>90</v>
      </c>
      <c r="G267" s="75">
        <v>2</v>
      </c>
      <c r="H267" s="75">
        <v>0</v>
      </c>
      <c r="I267" s="75">
        <v>3</v>
      </c>
      <c r="J267" s="75">
        <v>2</v>
      </c>
      <c r="K267" s="75">
        <v>6</v>
      </c>
      <c r="L267" s="75">
        <v>3</v>
      </c>
      <c r="M267" s="75">
        <v>0</v>
      </c>
      <c r="N267" s="75">
        <v>0</v>
      </c>
    </row>
    <row r="268" spans="1:14">
      <c r="A268" s="75" t="s">
        <v>949</v>
      </c>
      <c r="B268" s="75" t="s">
        <v>258</v>
      </c>
      <c r="C268" s="76">
        <v>39361</v>
      </c>
      <c r="D268" s="75" t="s">
        <v>229</v>
      </c>
      <c r="E268" s="77" t="s">
        <v>63</v>
      </c>
      <c r="F268" s="75">
        <v>90</v>
      </c>
      <c r="G268" s="75">
        <v>0</v>
      </c>
      <c r="H268" s="75">
        <v>1</v>
      </c>
      <c r="I268" s="75">
        <v>4</v>
      </c>
      <c r="J268" s="75">
        <v>1</v>
      </c>
      <c r="K268" s="75">
        <v>1</v>
      </c>
      <c r="L268" s="75">
        <v>1</v>
      </c>
      <c r="M268" s="75">
        <v>0</v>
      </c>
      <c r="N268" s="75">
        <v>0</v>
      </c>
    </row>
    <row r="269" spans="1:14">
      <c r="A269" s="75" t="s">
        <v>910</v>
      </c>
      <c r="B269" s="75" t="s">
        <v>500</v>
      </c>
      <c r="C269" s="76">
        <v>39372</v>
      </c>
      <c r="D269" s="75" t="s">
        <v>494</v>
      </c>
      <c r="E269" s="77" t="s">
        <v>22</v>
      </c>
      <c r="F269" s="75">
        <v>90</v>
      </c>
      <c r="G269" s="75">
        <v>0</v>
      </c>
      <c r="H269" s="75">
        <v>0</v>
      </c>
      <c r="I269" s="75">
        <v>2</v>
      </c>
      <c r="J269" s="75">
        <v>1</v>
      </c>
      <c r="K269" s="75">
        <v>2</v>
      </c>
      <c r="L269" s="75">
        <v>2</v>
      </c>
      <c r="M269" s="75">
        <v>0</v>
      </c>
      <c r="N269" s="75">
        <v>0</v>
      </c>
    </row>
    <row r="270" spans="1:14">
      <c r="A270" s="75" t="s">
        <v>949</v>
      </c>
      <c r="B270" s="75" t="s">
        <v>265</v>
      </c>
      <c r="C270" s="76">
        <v>39375</v>
      </c>
      <c r="D270" s="75" t="s">
        <v>229</v>
      </c>
      <c r="E270" s="77" t="s">
        <v>24</v>
      </c>
      <c r="F270" s="75" t="s">
        <v>221</v>
      </c>
      <c r="G270" s="75">
        <v>0</v>
      </c>
      <c r="H270" s="75">
        <v>0</v>
      </c>
      <c r="I270" s="75">
        <v>1</v>
      </c>
      <c r="J270" s="75">
        <v>1</v>
      </c>
      <c r="K270" s="75">
        <v>2</v>
      </c>
      <c r="L270" s="75">
        <v>0</v>
      </c>
      <c r="M270" s="75">
        <v>1</v>
      </c>
      <c r="N270" s="75">
        <v>0</v>
      </c>
    </row>
    <row r="271" spans="1:14">
      <c r="A271" s="75" t="s">
        <v>949</v>
      </c>
      <c r="B271" s="75" t="s">
        <v>729</v>
      </c>
      <c r="C271" s="76">
        <v>39378</v>
      </c>
      <c r="D271" s="75" t="s">
        <v>151</v>
      </c>
      <c r="E271" s="77" t="s">
        <v>38</v>
      </c>
      <c r="F271" s="75">
        <v>90</v>
      </c>
      <c r="G271" s="75">
        <v>0</v>
      </c>
      <c r="H271" s="75">
        <v>0</v>
      </c>
      <c r="I271" s="75">
        <v>3</v>
      </c>
      <c r="J271" s="75">
        <v>1</v>
      </c>
      <c r="K271" s="75">
        <v>3</v>
      </c>
      <c r="L271" s="75">
        <v>6</v>
      </c>
      <c r="M271" s="75">
        <v>0</v>
      </c>
      <c r="N271" s="75">
        <v>0</v>
      </c>
    </row>
    <row r="272" spans="1:14">
      <c r="A272" s="75" t="s">
        <v>949</v>
      </c>
      <c r="B272" s="75" t="s">
        <v>252</v>
      </c>
      <c r="C272" s="76">
        <v>39383</v>
      </c>
      <c r="D272" s="75" t="s">
        <v>229</v>
      </c>
      <c r="E272" s="77" t="s">
        <v>33</v>
      </c>
      <c r="F272" s="75">
        <v>90</v>
      </c>
      <c r="G272" s="75">
        <v>0</v>
      </c>
      <c r="H272" s="75">
        <v>0</v>
      </c>
      <c r="I272" s="75">
        <v>8</v>
      </c>
      <c r="J272" s="75">
        <v>3</v>
      </c>
      <c r="K272" s="75">
        <v>5</v>
      </c>
      <c r="L272" s="75">
        <v>0</v>
      </c>
      <c r="M272" s="75">
        <v>0</v>
      </c>
      <c r="N272" s="75">
        <v>0</v>
      </c>
    </row>
    <row r="273" spans="1:14">
      <c r="A273" s="75" t="s">
        <v>949</v>
      </c>
      <c r="B273" s="75" t="s">
        <v>246</v>
      </c>
      <c r="C273" s="76">
        <v>39386</v>
      </c>
      <c r="D273" s="75" t="s">
        <v>229</v>
      </c>
      <c r="E273" s="77" t="s">
        <v>103</v>
      </c>
      <c r="F273" s="75">
        <v>0</v>
      </c>
      <c r="G273" s="75"/>
      <c r="H273" s="75"/>
      <c r="I273" s="75"/>
      <c r="J273" s="75"/>
      <c r="K273" s="75"/>
      <c r="L273" s="75"/>
      <c r="M273" s="75"/>
      <c r="N273" s="75"/>
    </row>
    <row r="274" spans="1:14">
      <c r="A274" s="75" t="s">
        <v>949</v>
      </c>
      <c r="B274" s="75" t="s">
        <v>251</v>
      </c>
      <c r="C274" s="76">
        <v>39390</v>
      </c>
      <c r="D274" s="75" t="s">
        <v>229</v>
      </c>
      <c r="E274" s="77" t="s">
        <v>22</v>
      </c>
      <c r="F274" s="75">
        <v>90</v>
      </c>
      <c r="G274" s="75">
        <v>0</v>
      </c>
      <c r="H274" s="75">
        <v>0</v>
      </c>
      <c r="I274" s="75">
        <v>2</v>
      </c>
      <c r="J274" s="75">
        <v>1</v>
      </c>
      <c r="K274" s="75">
        <v>3</v>
      </c>
      <c r="L274" s="75">
        <v>3</v>
      </c>
      <c r="M274" s="75">
        <v>0</v>
      </c>
      <c r="N274" s="75">
        <v>0</v>
      </c>
    </row>
    <row r="275" spans="1:14">
      <c r="A275" s="75" t="s">
        <v>949</v>
      </c>
      <c r="B275" s="75" t="s">
        <v>728</v>
      </c>
      <c r="C275" s="76">
        <v>39393</v>
      </c>
      <c r="D275" s="75" t="s">
        <v>151</v>
      </c>
      <c r="E275" s="77" t="s">
        <v>68</v>
      </c>
      <c r="F275" s="75">
        <v>90</v>
      </c>
      <c r="G275" s="75">
        <v>2</v>
      </c>
      <c r="H275" s="75">
        <v>0</v>
      </c>
      <c r="I275" s="75">
        <v>8</v>
      </c>
      <c r="J275" s="75">
        <v>2</v>
      </c>
      <c r="K275" s="75">
        <v>1</v>
      </c>
      <c r="L275" s="75">
        <v>2</v>
      </c>
      <c r="M275" s="75">
        <v>0</v>
      </c>
      <c r="N275" s="75">
        <v>0</v>
      </c>
    </row>
    <row r="276" spans="1:14">
      <c r="A276" s="75" t="s">
        <v>910</v>
      </c>
      <c r="B276" s="75" t="s">
        <v>655</v>
      </c>
      <c r="C276" s="76">
        <v>39403</v>
      </c>
      <c r="D276" s="75" t="s">
        <v>494</v>
      </c>
      <c r="E276" s="77" t="s">
        <v>29</v>
      </c>
      <c r="F276" s="75">
        <v>90</v>
      </c>
      <c r="G276" s="75">
        <v>0</v>
      </c>
      <c r="H276" s="75">
        <v>0</v>
      </c>
      <c r="I276" s="75">
        <v>0</v>
      </c>
      <c r="J276" s="75">
        <v>0</v>
      </c>
      <c r="K276" s="75">
        <v>1</v>
      </c>
      <c r="L276" s="75">
        <v>0</v>
      </c>
      <c r="M276" s="75">
        <v>0</v>
      </c>
      <c r="N276" s="75">
        <v>0</v>
      </c>
    </row>
    <row r="277" spans="1:14">
      <c r="A277" s="75" t="s">
        <v>910</v>
      </c>
      <c r="B277" s="75" t="s">
        <v>679</v>
      </c>
      <c r="C277" s="76">
        <v>39407</v>
      </c>
      <c r="D277" s="75" t="s">
        <v>494</v>
      </c>
      <c r="E277" s="77" t="s">
        <v>63</v>
      </c>
      <c r="F277" s="75">
        <v>90</v>
      </c>
      <c r="G277" s="75">
        <v>0</v>
      </c>
      <c r="H277" s="75">
        <v>1</v>
      </c>
      <c r="I277" s="75">
        <v>4</v>
      </c>
      <c r="J277" s="75">
        <v>1</v>
      </c>
      <c r="K277" s="75">
        <v>1</v>
      </c>
      <c r="L277" s="75">
        <v>2</v>
      </c>
      <c r="M277" s="75">
        <v>0</v>
      </c>
      <c r="N277" s="75">
        <v>0</v>
      </c>
    </row>
    <row r="278" spans="1:14">
      <c r="A278" s="75" t="s">
        <v>949</v>
      </c>
      <c r="B278" s="75" t="s">
        <v>282</v>
      </c>
      <c r="C278" s="76">
        <v>39410</v>
      </c>
      <c r="D278" s="75" t="s">
        <v>229</v>
      </c>
      <c r="E278" s="77" t="s">
        <v>63</v>
      </c>
      <c r="F278" s="75" t="s">
        <v>221</v>
      </c>
      <c r="G278" s="75">
        <v>0</v>
      </c>
      <c r="H278" s="75">
        <v>0</v>
      </c>
      <c r="I278" s="75">
        <v>0</v>
      </c>
      <c r="J278" s="75">
        <v>0</v>
      </c>
      <c r="K278" s="75">
        <v>0</v>
      </c>
      <c r="L278" s="75">
        <v>1</v>
      </c>
      <c r="M278" s="75">
        <v>0</v>
      </c>
      <c r="N278" s="75">
        <v>0</v>
      </c>
    </row>
    <row r="279" spans="1:14">
      <c r="A279" s="75" t="s">
        <v>949</v>
      </c>
      <c r="B279" s="75" t="s">
        <v>648</v>
      </c>
      <c r="C279" s="76">
        <v>39413</v>
      </c>
      <c r="D279" s="75" t="s">
        <v>151</v>
      </c>
      <c r="E279" s="77" t="s">
        <v>59</v>
      </c>
      <c r="F279" s="75">
        <v>90</v>
      </c>
      <c r="G279" s="75">
        <v>1</v>
      </c>
      <c r="H279" s="75">
        <v>0</v>
      </c>
      <c r="I279" s="75">
        <v>3</v>
      </c>
      <c r="J279" s="75">
        <v>2</v>
      </c>
      <c r="K279" s="75">
        <v>1</v>
      </c>
      <c r="L279" s="75">
        <v>2</v>
      </c>
      <c r="M279" s="75">
        <v>1</v>
      </c>
      <c r="N279" s="75">
        <v>0</v>
      </c>
    </row>
    <row r="280" spans="1:14">
      <c r="A280" s="75" t="s">
        <v>949</v>
      </c>
      <c r="B280" s="75" t="s">
        <v>228</v>
      </c>
      <c r="C280" s="76">
        <v>39418</v>
      </c>
      <c r="D280" s="75" t="s">
        <v>229</v>
      </c>
      <c r="E280" s="77" t="s">
        <v>82</v>
      </c>
      <c r="F280" s="75">
        <v>90</v>
      </c>
      <c r="G280" s="75">
        <v>0</v>
      </c>
      <c r="H280" s="75">
        <v>2</v>
      </c>
      <c r="I280" s="75">
        <v>7</v>
      </c>
      <c r="J280" s="75">
        <v>4</v>
      </c>
      <c r="K280" s="75">
        <v>5</v>
      </c>
      <c r="L280" s="75">
        <v>1</v>
      </c>
      <c r="M280" s="75">
        <v>0</v>
      </c>
      <c r="N280" s="75">
        <v>0</v>
      </c>
    </row>
    <row r="281" spans="1:14">
      <c r="A281" s="75" t="s">
        <v>949</v>
      </c>
      <c r="B281" s="75" t="s">
        <v>266</v>
      </c>
      <c r="C281" s="76">
        <v>39421</v>
      </c>
      <c r="D281" s="75" t="s">
        <v>229</v>
      </c>
      <c r="E281" s="77" t="s">
        <v>59</v>
      </c>
      <c r="F281" s="75">
        <v>90</v>
      </c>
      <c r="G281" s="75">
        <v>1</v>
      </c>
      <c r="H281" s="75">
        <v>0</v>
      </c>
      <c r="I281" s="75">
        <v>6</v>
      </c>
      <c r="J281" s="75">
        <v>2</v>
      </c>
      <c r="K281" s="75">
        <v>2</v>
      </c>
      <c r="L281" s="75">
        <v>2</v>
      </c>
      <c r="M281" s="75">
        <v>0</v>
      </c>
      <c r="N281" s="75">
        <v>0</v>
      </c>
    </row>
    <row r="282" spans="1:14">
      <c r="A282" s="75" t="s">
        <v>949</v>
      </c>
      <c r="B282" s="75" t="s">
        <v>236</v>
      </c>
      <c r="C282" s="76">
        <v>39425</v>
      </c>
      <c r="D282" s="75" t="s">
        <v>229</v>
      </c>
      <c r="E282" s="77" t="s">
        <v>51</v>
      </c>
      <c r="F282" s="75">
        <v>90</v>
      </c>
      <c r="G282" s="75">
        <v>1</v>
      </c>
      <c r="H282" s="75">
        <v>0</v>
      </c>
      <c r="I282" s="75">
        <v>3</v>
      </c>
      <c r="J282" s="75">
        <v>2</v>
      </c>
      <c r="K282" s="75">
        <v>3</v>
      </c>
      <c r="L282" s="75">
        <v>2</v>
      </c>
      <c r="M282" s="75">
        <v>1</v>
      </c>
      <c r="N282" s="75">
        <v>0</v>
      </c>
    </row>
    <row r="283" spans="1:14">
      <c r="A283" s="75" t="s">
        <v>949</v>
      </c>
      <c r="B283" s="75" t="s">
        <v>162</v>
      </c>
      <c r="C283" s="76">
        <v>39439</v>
      </c>
      <c r="D283" s="75" t="s">
        <v>229</v>
      </c>
      <c r="E283" s="77" t="s">
        <v>63</v>
      </c>
      <c r="F283" s="75">
        <v>90</v>
      </c>
      <c r="G283" s="75">
        <v>0</v>
      </c>
      <c r="H283" s="75">
        <v>0</v>
      </c>
      <c r="I283" s="75">
        <v>5</v>
      </c>
      <c r="J283" s="75">
        <v>0</v>
      </c>
      <c r="K283" s="75">
        <v>5</v>
      </c>
      <c r="L283" s="75">
        <v>0</v>
      </c>
      <c r="M283" s="75">
        <v>0</v>
      </c>
      <c r="N283" s="75">
        <v>0</v>
      </c>
    </row>
    <row r="284" spans="1:14">
      <c r="A284" s="75" t="s">
        <v>949</v>
      </c>
      <c r="B284" s="75" t="s">
        <v>242</v>
      </c>
      <c r="C284" s="76">
        <v>39460</v>
      </c>
      <c r="D284" s="75" t="s">
        <v>229</v>
      </c>
      <c r="E284" s="77" t="s">
        <v>79</v>
      </c>
      <c r="F284" s="75">
        <v>90</v>
      </c>
      <c r="G284" s="75">
        <v>2</v>
      </c>
      <c r="H284" s="75">
        <v>1</v>
      </c>
      <c r="I284" s="75">
        <v>5</v>
      </c>
      <c r="J284" s="75">
        <v>3</v>
      </c>
      <c r="K284" s="75">
        <v>2</v>
      </c>
      <c r="L284" s="75">
        <v>0</v>
      </c>
      <c r="M284" s="75">
        <v>0</v>
      </c>
      <c r="N284" s="75">
        <v>0</v>
      </c>
    </row>
    <row r="285" spans="1:14">
      <c r="A285" s="75" t="s">
        <v>949</v>
      </c>
      <c r="B285" s="75" t="s">
        <v>290</v>
      </c>
      <c r="C285" s="76">
        <v>39467</v>
      </c>
      <c r="D285" s="75" t="s">
        <v>229</v>
      </c>
      <c r="E285" s="77" t="s">
        <v>115</v>
      </c>
      <c r="F285" s="75">
        <v>90</v>
      </c>
      <c r="G285" s="75">
        <v>2</v>
      </c>
      <c r="H285" s="75">
        <v>0</v>
      </c>
      <c r="I285" s="75">
        <v>6</v>
      </c>
      <c r="J285" s="75">
        <v>4</v>
      </c>
      <c r="K285" s="75">
        <v>1</v>
      </c>
      <c r="L285" s="75">
        <v>1</v>
      </c>
      <c r="M285" s="75">
        <v>0</v>
      </c>
      <c r="N285" s="75">
        <v>0</v>
      </c>
    </row>
    <row r="286" spans="1:14">
      <c r="A286" s="75" t="s">
        <v>949</v>
      </c>
      <c r="B286" s="75" t="s">
        <v>232</v>
      </c>
      <c r="C286" s="76">
        <v>39474</v>
      </c>
      <c r="D286" s="75" t="s">
        <v>229</v>
      </c>
      <c r="E286" s="77" t="s">
        <v>33</v>
      </c>
      <c r="F286" s="75">
        <v>90</v>
      </c>
      <c r="G286" s="75">
        <v>0</v>
      </c>
      <c r="H286" s="75">
        <v>0</v>
      </c>
      <c r="I286" s="75">
        <v>3</v>
      </c>
      <c r="J286" s="75">
        <v>0</v>
      </c>
      <c r="K286" s="75">
        <v>5</v>
      </c>
      <c r="L286" s="75">
        <v>2</v>
      </c>
      <c r="M286" s="75">
        <v>1</v>
      </c>
      <c r="N286" s="75">
        <v>0</v>
      </c>
    </row>
    <row r="287" spans="1:14">
      <c r="A287" s="75" t="s">
        <v>949</v>
      </c>
      <c r="B287" s="75" t="s">
        <v>856</v>
      </c>
      <c r="C287" s="76">
        <v>39481</v>
      </c>
      <c r="D287" s="75" t="s">
        <v>229</v>
      </c>
      <c r="E287" s="77" t="s">
        <v>31</v>
      </c>
      <c r="F287" s="75">
        <v>90</v>
      </c>
      <c r="G287" s="75">
        <v>1</v>
      </c>
      <c r="H287" s="75">
        <v>0</v>
      </c>
      <c r="I287" s="75">
        <v>1</v>
      </c>
      <c r="J287" s="75">
        <v>0</v>
      </c>
      <c r="K287" s="75">
        <v>0</v>
      </c>
      <c r="L287" s="75">
        <v>0</v>
      </c>
      <c r="M287" s="75">
        <v>0</v>
      </c>
      <c r="N287" s="75">
        <v>0</v>
      </c>
    </row>
    <row r="288" spans="1:14">
      <c r="A288" s="75" t="s">
        <v>949</v>
      </c>
      <c r="B288" s="75" t="s">
        <v>234</v>
      </c>
      <c r="C288" s="76">
        <v>39488</v>
      </c>
      <c r="D288" s="75" t="s">
        <v>229</v>
      </c>
      <c r="E288" s="77" t="s">
        <v>82</v>
      </c>
      <c r="F288" s="75">
        <v>71</v>
      </c>
      <c r="G288" s="75">
        <v>0</v>
      </c>
      <c r="H288" s="75">
        <v>1</v>
      </c>
      <c r="I288" s="75">
        <v>0</v>
      </c>
      <c r="J288" s="75">
        <v>0</v>
      </c>
      <c r="K288" s="75">
        <v>7</v>
      </c>
      <c r="L288" s="75">
        <v>6</v>
      </c>
      <c r="M288" s="75">
        <v>0</v>
      </c>
      <c r="N288" s="75">
        <v>0</v>
      </c>
    </row>
    <row r="289" spans="1:14">
      <c r="A289" s="75" t="s">
        <v>949</v>
      </c>
      <c r="B289" s="75" t="s">
        <v>285</v>
      </c>
      <c r="C289" s="76">
        <v>39494</v>
      </c>
      <c r="D289" s="75" t="s">
        <v>229</v>
      </c>
      <c r="E289" s="77" t="s">
        <v>19</v>
      </c>
      <c r="F289" s="75">
        <v>0</v>
      </c>
      <c r="G289" s="75"/>
      <c r="H289" s="75"/>
      <c r="I289" s="75"/>
      <c r="J289" s="75"/>
      <c r="K289" s="75"/>
      <c r="L289" s="75"/>
      <c r="M289" s="75"/>
      <c r="N289" s="75"/>
    </row>
    <row r="290" spans="1:14">
      <c r="A290" s="75" t="s">
        <v>949</v>
      </c>
      <c r="B290" s="75" t="s">
        <v>196</v>
      </c>
      <c r="C290" s="76">
        <v>39497</v>
      </c>
      <c r="D290" s="75" t="s">
        <v>151</v>
      </c>
      <c r="E290" s="77" t="s">
        <v>158</v>
      </c>
      <c r="F290" s="75">
        <v>90</v>
      </c>
      <c r="G290" s="75">
        <v>0</v>
      </c>
      <c r="H290" s="75">
        <v>0</v>
      </c>
      <c r="I290" s="75">
        <v>0</v>
      </c>
      <c r="J290" s="75">
        <v>0</v>
      </c>
      <c r="K290" s="75">
        <v>6</v>
      </c>
      <c r="L290" s="75">
        <v>3</v>
      </c>
      <c r="M290" s="75">
        <v>0</v>
      </c>
      <c r="N290" s="75">
        <v>0</v>
      </c>
    </row>
    <row r="291" spans="1:14">
      <c r="A291" s="75" t="s">
        <v>949</v>
      </c>
      <c r="B291" s="75" t="s">
        <v>278</v>
      </c>
      <c r="C291" s="76">
        <v>39502</v>
      </c>
      <c r="D291" s="75" t="s">
        <v>229</v>
      </c>
      <c r="E291" s="77" t="s">
        <v>22</v>
      </c>
      <c r="F291" s="75">
        <v>0</v>
      </c>
      <c r="G291" s="75"/>
      <c r="H291" s="75"/>
      <c r="I291" s="75"/>
      <c r="J291" s="75"/>
      <c r="K291" s="75"/>
      <c r="L291" s="75"/>
      <c r="M291" s="75"/>
      <c r="N291" s="75"/>
    </row>
    <row r="292" spans="1:14">
      <c r="A292" s="75" t="s">
        <v>949</v>
      </c>
      <c r="B292" s="75" t="s">
        <v>244</v>
      </c>
      <c r="C292" s="76">
        <v>39515</v>
      </c>
      <c r="D292" s="75" t="s">
        <v>229</v>
      </c>
      <c r="E292" s="77" t="s">
        <v>19</v>
      </c>
      <c r="F292" s="75">
        <v>90</v>
      </c>
      <c r="G292" s="75">
        <v>1</v>
      </c>
      <c r="H292" s="75">
        <v>0</v>
      </c>
      <c r="I292" s="75">
        <v>2</v>
      </c>
      <c r="J292" s="75">
        <v>1</v>
      </c>
      <c r="K292" s="75">
        <v>2</v>
      </c>
      <c r="L292" s="75">
        <v>4</v>
      </c>
      <c r="M292" s="75">
        <v>0</v>
      </c>
      <c r="N292" s="75">
        <v>0</v>
      </c>
    </row>
    <row r="293" spans="1:14">
      <c r="A293" s="75" t="s">
        <v>949</v>
      </c>
      <c r="B293" s="75" t="s">
        <v>199</v>
      </c>
      <c r="C293" s="76">
        <v>39518</v>
      </c>
      <c r="D293" s="75" t="s">
        <v>151</v>
      </c>
      <c r="E293" s="77" t="s">
        <v>64</v>
      </c>
      <c r="F293" s="75">
        <v>79</v>
      </c>
      <c r="G293" s="75">
        <v>0</v>
      </c>
      <c r="H293" s="75">
        <v>0</v>
      </c>
      <c r="I293" s="75">
        <v>4</v>
      </c>
      <c r="J293" s="75">
        <v>0</v>
      </c>
      <c r="K293" s="75">
        <v>4</v>
      </c>
      <c r="L293" s="75">
        <v>2</v>
      </c>
      <c r="M293" s="75">
        <v>0</v>
      </c>
      <c r="N293" s="75">
        <v>0</v>
      </c>
    </row>
    <row r="294" spans="1:14">
      <c r="A294" s="75" t="s">
        <v>949</v>
      </c>
      <c r="B294" s="75" t="s">
        <v>235</v>
      </c>
      <c r="C294" s="76">
        <v>39523</v>
      </c>
      <c r="D294" s="75" t="s">
        <v>229</v>
      </c>
      <c r="E294" s="77" t="s">
        <v>63</v>
      </c>
      <c r="F294" s="75">
        <v>78</v>
      </c>
      <c r="G294" s="75">
        <v>0</v>
      </c>
      <c r="H294" s="75">
        <v>1</v>
      </c>
      <c r="I294" s="75">
        <v>2</v>
      </c>
      <c r="J294" s="75">
        <v>1</v>
      </c>
      <c r="K294" s="75">
        <v>2</v>
      </c>
      <c r="L294" s="75">
        <v>1</v>
      </c>
      <c r="M294" s="75">
        <v>0</v>
      </c>
      <c r="N294" s="75">
        <v>0</v>
      </c>
    </row>
    <row r="295" spans="1:14">
      <c r="A295" s="75" t="s">
        <v>949</v>
      </c>
      <c r="B295" s="75" t="s">
        <v>268</v>
      </c>
      <c r="C295" s="76">
        <v>39526</v>
      </c>
      <c r="D295" s="75" t="s">
        <v>229</v>
      </c>
      <c r="E295" s="77" t="s">
        <v>22</v>
      </c>
      <c r="F295" s="75">
        <v>90</v>
      </c>
      <c r="G295" s="75">
        <v>0</v>
      </c>
      <c r="H295" s="75">
        <v>1</v>
      </c>
      <c r="I295" s="75">
        <v>1</v>
      </c>
      <c r="J295" s="75">
        <v>0</v>
      </c>
      <c r="K295" s="75">
        <v>5</v>
      </c>
      <c r="L295" s="75">
        <v>3</v>
      </c>
      <c r="M295" s="75">
        <v>0</v>
      </c>
      <c r="N295" s="75">
        <v>0</v>
      </c>
    </row>
    <row r="296" spans="1:14">
      <c r="A296" s="75" t="s">
        <v>949</v>
      </c>
      <c r="B296" s="75" t="s">
        <v>233</v>
      </c>
      <c r="C296" s="76">
        <v>39529</v>
      </c>
      <c r="D296" s="75" t="s">
        <v>229</v>
      </c>
      <c r="E296" s="77" t="s">
        <v>40</v>
      </c>
      <c r="F296" s="75">
        <v>90</v>
      </c>
      <c r="G296" s="75">
        <v>0</v>
      </c>
      <c r="H296" s="75">
        <v>0</v>
      </c>
      <c r="I296" s="75">
        <v>3</v>
      </c>
      <c r="J296" s="75">
        <v>1</v>
      </c>
      <c r="K296" s="75">
        <v>2</v>
      </c>
      <c r="L296" s="75">
        <v>3</v>
      </c>
      <c r="M296" s="75">
        <v>0</v>
      </c>
      <c r="N296" s="75">
        <v>0</v>
      </c>
    </row>
    <row r="297" spans="1:14">
      <c r="A297" s="75" t="s">
        <v>949</v>
      </c>
      <c r="B297" s="75" t="s">
        <v>245</v>
      </c>
      <c r="C297" s="76">
        <v>39536</v>
      </c>
      <c r="D297" s="75" t="s">
        <v>229</v>
      </c>
      <c r="E297" s="77" t="s">
        <v>22</v>
      </c>
      <c r="F297" s="75">
        <v>68</v>
      </c>
      <c r="G297" s="75">
        <v>0</v>
      </c>
      <c r="H297" s="75">
        <v>0</v>
      </c>
      <c r="I297" s="75">
        <v>2</v>
      </c>
      <c r="J297" s="75">
        <v>1</v>
      </c>
      <c r="K297" s="75">
        <v>0</v>
      </c>
      <c r="L297" s="75">
        <v>0</v>
      </c>
      <c r="M297" s="75">
        <v>0</v>
      </c>
      <c r="N297" s="75">
        <v>0</v>
      </c>
    </row>
    <row r="298" spans="1:14">
      <c r="A298" s="75" t="s">
        <v>949</v>
      </c>
      <c r="B298" s="75" t="s">
        <v>280</v>
      </c>
      <c r="C298" s="76">
        <v>39586</v>
      </c>
      <c r="D298" s="75" t="s">
        <v>229</v>
      </c>
      <c r="E298" s="77" t="s">
        <v>82</v>
      </c>
      <c r="F298" s="75">
        <f>90-50</f>
        <v>40</v>
      </c>
      <c r="G298" s="75">
        <v>2</v>
      </c>
      <c r="H298" s="75">
        <v>0</v>
      </c>
      <c r="I298" s="75">
        <v>6</v>
      </c>
      <c r="J298" s="75">
        <v>3</v>
      </c>
      <c r="K298" s="75">
        <v>1</v>
      </c>
      <c r="L298" s="75">
        <v>2</v>
      </c>
      <c r="M298" s="75">
        <v>1</v>
      </c>
      <c r="N298" s="75">
        <v>0</v>
      </c>
    </row>
    <row r="299" spans="1:14">
      <c r="A299" s="75" t="s">
        <v>949</v>
      </c>
      <c r="B299" s="75" t="s">
        <v>280</v>
      </c>
      <c r="C299" s="76">
        <v>39586</v>
      </c>
      <c r="D299" s="75" t="s">
        <v>229</v>
      </c>
      <c r="E299" s="77" t="s">
        <v>82</v>
      </c>
      <c r="F299" s="75">
        <f>90-50</f>
        <v>40</v>
      </c>
      <c r="G299" s="75">
        <v>2</v>
      </c>
      <c r="H299" s="75">
        <v>0</v>
      </c>
      <c r="I299" s="75">
        <v>6</v>
      </c>
      <c r="J299" s="75">
        <v>3</v>
      </c>
      <c r="K299" s="75">
        <v>1</v>
      </c>
      <c r="L299" s="75">
        <v>2</v>
      </c>
      <c r="M299" s="75">
        <v>1</v>
      </c>
      <c r="N299" s="75">
        <v>0</v>
      </c>
    </row>
    <row r="300" spans="1:14">
      <c r="A300" s="75" t="s">
        <v>910</v>
      </c>
      <c r="B300" s="75" t="s">
        <v>497</v>
      </c>
      <c r="C300" s="76">
        <v>39600</v>
      </c>
      <c r="D300" s="75" t="s">
        <v>78</v>
      </c>
      <c r="E300" s="77" t="s">
        <v>64</v>
      </c>
      <c r="F300" s="75">
        <v>55</v>
      </c>
      <c r="G300" s="75">
        <v>0</v>
      </c>
      <c r="H300" s="75">
        <v>0</v>
      </c>
      <c r="I300" s="75">
        <v>0</v>
      </c>
      <c r="J300" s="75">
        <v>0</v>
      </c>
      <c r="K300" s="75">
        <v>0</v>
      </c>
      <c r="L300" s="75">
        <v>0</v>
      </c>
      <c r="M300" s="75">
        <v>0</v>
      </c>
      <c r="N300" s="75">
        <v>0</v>
      </c>
    </row>
    <row r="301" spans="1:14">
      <c r="A301" s="75" t="s">
        <v>910</v>
      </c>
      <c r="B301" s="75" t="s">
        <v>488</v>
      </c>
      <c r="C301" s="76">
        <v>39609</v>
      </c>
      <c r="D301" s="75" t="s">
        <v>487</v>
      </c>
      <c r="E301" s="77" t="s">
        <v>82</v>
      </c>
      <c r="F301" s="75">
        <v>70</v>
      </c>
      <c r="G301" s="75">
        <v>1</v>
      </c>
      <c r="H301" s="75">
        <v>0</v>
      </c>
      <c r="I301" s="75">
        <v>3</v>
      </c>
      <c r="J301" s="75">
        <v>2</v>
      </c>
      <c r="K301" s="75">
        <v>2</v>
      </c>
      <c r="L301" s="75">
        <v>1</v>
      </c>
      <c r="M301" s="75">
        <v>0</v>
      </c>
      <c r="N301" s="75">
        <v>0</v>
      </c>
    </row>
    <row r="302" spans="1:14">
      <c r="A302" s="75" t="s">
        <v>910</v>
      </c>
      <c r="B302" s="75" t="s">
        <v>718</v>
      </c>
      <c r="C302" s="76">
        <v>39613</v>
      </c>
      <c r="D302" s="75" t="s">
        <v>487</v>
      </c>
      <c r="E302" s="77" t="s">
        <v>40</v>
      </c>
      <c r="F302" s="75">
        <v>49</v>
      </c>
      <c r="G302" s="75">
        <v>1</v>
      </c>
      <c r="H302" s="75">
        <v>0</v>
      </c>
      <c r="I302" s="75">
        <v>2</v>
      </c>
      <c r="J302" s="75">
        <v>2</v>
      </c>
      <c r="K302" s="75">
        <v>1</v>
      </c>
      <c r="L302" s="75">
        <v>1</v>
      </c>
      <c r="M302" s="75">
        <v>0</v>
      </c>
      <c r="N302" s="75">
        <v>0</v>
      </c>
    </row>
    <row r="303" spans="1:14">
      <c r="A303" s="75" t="s">
        <v>910</v>
      </c>
      <c r="B303" s="75" t="s">
        <v>656</v>
      </c>
      <c r="C303" s="76">
        <v>39617</v>
      </c>
      <c r="D303" s="75" t="s">
        <v>487</v>
      </c>
      <c r="E303" s="77" t="s">
        <v>158</v>
      </c>
      <c r="F303" s="75">
        <v>90</v>
      </c>
      <c r="G303" s="75">
        <v>0</v>
      </c>
      <c r="H303" s="75">
        <v>0</v>
      </c>
      <c r="I303" s="75">
        <v>2</v>
      </c>
      <c r="J303" s="75">
        <v>1</v>
      </c>
      <c r="K303" s="75">
        <v>3</v>
      </c>
      <c r="L303" s="75">
        <v>1</v>
      </c>
      <c r="M303" s="75">
        <v>0</v>
      </c>
      <c r="N303" s="75">
        <v>0</v>
      </c>
    </row>
    <row r="304" spans="1:14">
      <c r="A304" s="75" t="s">
        <v>949</v>
      </c>
      <c r="B304" s="75" t="s">
        <v>278</v>
      </c>
      <c r="C304" s="76">
        <v>39690</v>
      </c>
      <c r="D304" s="75" t="s">
        <v>229</v>
      </c>
      <c r="E304" s="77" t="s">
        <v>22</v>
      </c>
      <c r="F304" s="75">
        <v>90</v>
      </c>
      <c r="G304" s="75">
        <v>1</v>
      </c>
      <c r="H304" s="75">
        <v>0</v>
      </c>
      <c r="I304" s="75">
        <v>4</v>
      </c>
      <c r="J304" s="75">
        <v>1</v>
      </c>
      <c r="K304" s="75">
        <v>5</v>
      </c>
      <c r="L304" s="75">
        <v>2</v>
      </c>
      <c r="M304" s="75">
        <v>0</v>
      </c>
      <c r="N304" s="75">
        <v>0</v>
      </c>
    </row>
    <row r="305" spans="1:14">
      <c r="A305" s="75" t="s">
        <v>910</v>
      </c>
      <c r="B305" s="75" t="s">
        <v>714</v>
      </c>
      <c r="C305" s="76">
        <v>39697</v>
      </c>
      <c r="D305" s="75" t="s">
        <v>216</v>
      </c>
      <c r="E305" s="77" t="s">
        <v>33</v>
      </c>
      <c r="F305" s="75">
        <v>90</v>
      </c>
      <c r="G305" s="75">
        <v>0</v>
      </c>
      <c r="H305" s="75">
        <v>0</v>
      </c>
      <c r="I305" s="75">
        <v>0</v>
      </c>
      <c r="J305" s="75">
        <v>0</v>
      </c>
      <c r="K305" s="75">
        <v>0</v>
      </c>
      <c r="L305" s="75">
        <v>0</v>
      </c>
      <c r="M305" s="75">
        <v>0</v>
      </c>
      <c r="N305" s="75">
        <v>0</v>
      </c>
    </row>
    <row r="306" spans="1:14">
      <c r="A306" s="75" t="s">
        <v>910</v>
      </c>
      <c r="B306" s="75" t="s">
        <v>712</v>
      </c>
      <c r="C306" s="76">
        <v>39701</v>
      </c>
      <c r="D306" s="75" t="s">
        <v>216</v>
      </c>
      <c r="E306" s="77" t="s">
        <v>63</v>
      </c>
      <c r="F306" s="75">
        <v>81</v>
      </c>
      <c r="G306" s="75">
        <v>0</v>
      </c>
      <c r="H306" s="75">
        <v>0</v>
      </c>
      <c r="I306" s="75">
        <v>0</v>
      </c>
      <c r="J306" s="75">
        <v>0</v>
      </c>
      <c r="K306" s="75">
        <v>0</v>
      </c>
      <c r="L306" s="75">
        <v>0</v>
      </c>
      <c r="M306" s="75">
        <v>1</v>
      </c>
      <c r="N306" s="75">
        <v>0</v>
      </c>
    </row>
    <row r="307" spans="1:14">
      <c r="A307" s="75" t="s">
        <v>949</v>
      </c>
      <c r="B307" s="75" t="s">
        <v>279</v>
      </c>
      <c r="C307" s="76">
        <v>39704</v>
      </c>
      <c r="D307" s="75" t="s">
        <v>229</v>
      </c>
      <c r="E307" s="77" t="s">
        <v>63</v>
      </c>
      <c r="F307" s="75">
        <v>90</v>
      </c>
      <c r="G307" s="75">
        <v>0</v>
      </c>
      <c r="H307" s="75">
        <v>0</v>
      </c>
      <c r="I307" s="75">
        <v>7</v>
      </c>
      <c r="J307" s="75">
        <v>2</v>
      </c>
      <c r="K307" s="75">
        <v>2</v>
      </c>
      <c r="L307" s="75">
        <v>0</v>
      </c>
      <c r="M307" s="75">
        <v>0</v>
      </c>
      <c r="N307" s="75">
        <v>0</v>
      </c>
    </row>
    <row r="308" spans="1:14">
      <c r="A308" s="75" t="s">
        <v>949</v>
      </c>
      <c r="B308" s="75" t="s">
        <v>179</v>
      </c>
      <c r="C308" s="76">
        <v>39707</v>
      </c>
      <c r="D308" s="75" t="s">
        <v>151</v>
      </c>
      <c r="E308" s="77" t="s">
        <v>82</v>
      </c>
      <c r="F308" s="75">
        <v>90</v>
      </c>
      <c r="G308" s="75">
        <v>0</v>
      </c>
      <c r="H308" s="75">
        <v>2</v>
      </c>
      <c r="I308" s="75">
        <v>2</v>
      </c>
      <c r="J308" s="75">
        <v>1</v>
      </c>
      <c r="K308" s="75">
        <v>5</v>
      </c>
      <c r="L308" s="75">
        <v>3</v>
      </c>
      <c r="M308" s="75">
        <v>0</v>
      </c>
      <c r="N308" s="75">
        <v>0</v>
      </c>
    </row>
    <row r="309" spans="1:14">
      <c r="A309" s="75" t="s">
        <v>949</v>
      </c>
      <c r="B309" s="75" t="s">
        <v>254</v>
      </c>
      <c r="C309" s="76">
        <v>39712</v>
      </c>
      <c r="D309" s="75" t="s">
        <v>229</v>
      </c>
      <c r="E309" s="77" t="s">
        <v>107</v>
      </c>
      <c r="F309" s="75">
        <v>87</v>
      </c>
      <c r="G309" s="75">
        <v>1</v>
      </c>
      <c r="H309" s="75">
        <v>0</v>
      </c>
      <c r="I309" s="75">
        <v>3</v>
      </c>
      <c r="J309" s="75">
        <v>3</v>
      </c>
      <c r="K309" s="75">
        <v>2</v>
      </c>
      <c r="L309" s="75">
        <v>0</v>
      </c>
      <c r="M309" s="75">
        <v>0</v>
      </c>
      <c r="N309" s="75">
        <v>0</v>
      </c>
    </row>
    <row r="310" spans="1:14">
      <c r="A310" s="75" t="s">
        <v>949</v>
      </c>
      <c r="B310" s="75" t="s">
        <v>238</v>
      </c>
      <c r="C310" s="76">
        <v>39715</v>
      </c>
      <c r="D310" s="75" t="s">
        <v>229</v>
      </c>
      <c r="E310" s="77" t="s">
        <v>31</v>
      </c>
      <c r="F310" s="75">
        <v>90</v>
      </c>
      <c r="G310" s="75">
        <v>0</v>
      </c>
      <c r="H310" s="75">
        <v>1</v>
      </c>
      <c r="I310" s="75">
        <v>4</v>
      </c>
      <c r="J310" s="75">
        <v>1</v>
      </c>
      <c r="K310" s="75">
        <v>1</v>
      </c>
      <c r="L310" s="75">
        <v>0</v>
      </c>
      <c r="M310" s="75">
        <v>0</v>
      </c>
      <c r="N310" s="75">
        <v>0</v>
      </c>
    </row>
    <row r="311" spans="1:14">
      <c r="A311" s="75" t="s">
        <v>949</v>
      </c>
      <c r="B311" s="75" t="s">
        <v>163</v>
      </c>
      <c r="C311" s="76">
        <v>39719</v>
      </c>
      <c r="D311" s="75" t="s">
        <v>229</v>
      </c>
      <c r="E311" s="77" t="s">
        <v>17</v>
      </c>
      <c r="F311" s="75">
        <v>90</v>
      </c>
      <c r="G311" s="75">
        <v>0</v>
      </c>
      <c r="H311" s="75">
        <v>0</v>
      </c>
      <c r="I311" s="75">
        <v>4</v>
      </c>
      <c r="J311" s="75">
        <v>1</v>
      </c>
      <c r="K311" s="75">
        <v>1</v>
      </c>
      <c r="L311" s="75">
        <v>3</v>
      </c>
      <c r="M311" s="75">
        <v>0</v>
      </c>
      <c r="N311" s="75">
        <v>0</v>
      </c>
    </row>
    <row r="312" spans="1:14">
      <c r="A312" s="75" t="s">
        <v>949</v>
      </c>
      <c r="B312" s="75" t="s">
        <v>177</v>
      </c>
      <c r="C312" s="76">
        <v>39722</v>
      </c>
      <c r="D312" s="75" t="s">
        <v>151</v>
      </c>
      <c r="E312" s="77" t="s">
        <v>22</v>
      </c>
      <c r="F312" s="75">
        <v>90</v>
      </c>
      <c r="G312" s="75">
        <v>0</v>
      </c>
      <c r="H312" s="75">
        <v>0</v>
      </c>
      <c r="I312" s="75">
        <v>4</v>
      </c>
      <c r="J312" s="75">
        <v>0</v>
      </c>
      <c r="K312" s="75">
        <v>2</v>
      </c>
      <c r="L312" s="75">
        <v>2</v>
      </c>
      <c r="M312" s="75">
        <v>0</v>
      </c>
      <c r="N312" s="75">
        <v>0</v>
      </c>
    </row>
    <row r="313" spans="1:14">
      <c r="A313" s="75" t="s">
        <v>949</v>
      </c>
      <c r="B313" s="75" t="s">
        <v>270</v>
      </c>
      <c r="C313" s="76">
        <v>39725</v>
      </c>
      <c r="D313" s="75" t="s">
        <v>229</v>
      </c>
      <c r="E313" s="77" t="s">
        <v>63</v>
      </c>
      <c r="F313" s="75">
        <v>90</v>
      </c>
      <c r="G313" s="75">
        <v>1</v>
      </c>
      <c r="H313" s="75">
        <v>0</v>
      </c>
      <c r="I313" s="75">
        <v>6</v>
      </c>
      <c r="J313" s="75">
        <v>4</v>
      </c>
      <c r="K313" s="75">
        <v>2</v>
      </c>
      <c r="L313" s="75">
        <v>0</v>
      </c>
      <c r="M313" s="75">
        <v>0</v>
      </c>
      <c r="N313" s="75">
        <v>0</v>
      </c>
    </row>
    <row r="314" spans="1:14">
      <c r="A314" s="75" t="s">
        <v>910</v>
      </c>
      <c r="B314" s="75" t="s">
        <v>486</v>
      </c>
      <c r="C314" s="76">
        <v>39732</v>
      </c>
      <c r="D314" s="75" t="s">
        <v>216</v>
      </c>
      <c r="E314" s="77" t="s">
        <v>33</v>
      </c>
      <c r="F314" s="75">
        <v>90</v>
      </c>
      <c r="G314" s="75">
        <v>0</v>
      </c>
      <c r="H314" s="75">
        <v>0</v>
      </c>
      <c r="I314" s="75">
        <v>0</v>
      </c>
      <c r="J314" s="75">
        <v>0</v>
      </c>
      <c r="K314" s="75">
        <v>0</v>
      </c>
      <c r="L314" s="75">
        <v>0</v>
      </c>
      <c r="M314" s="75">
        <v>1</v>
      </c>
      <c r="N314" s="75">
        <v>0</v>
      </c>
    </row>
    <row r="315" spans="1:14">
      <c r="A315" s="75" t="s">
        <v>949</v>
      </c>
      <c r="B315" s="75" t="s">
        <v>249</v>
      </c>
      <c r="C315" s="76">
        <v>39740</v>
      </c>
      <c r="D315" s="75" t="s">
        <v>229</v>
      </c>
      <c r="E315" s="77" t="s">
        <v>95</v>
      </c>
      <c r="F315" s="75">
        <v>82</v>
      </c>
      <c r="G315" s="75">
        <v>2</v>
      </c>
      <c r="H315" s="75">
        <v>0</v>
      </c>
      <c r="I315" s="75">
        <v>3</v>
      </c>
      <c r="J315" s="75">
        <v>2</v>
      </c>
      <c r="K315" s="75">
        <v>5</v>
      </c>
      <c r="L315" s="75">
        <v>3</v>
      </c>
      <c r="M315" s="75">
        <v>0</v>
      </c>
      <c r="N315" s="75">
        <v>0</v>
      </c>
    </row>
    <row r="316" spans="1:14">
      <c r="A316" s="75" t="s">
        <v>949</v>
      </c>
      <c r="B316" s="75" t="s">
        <v>952</v>
      </c>
      <c r="C316" s="76">
        <v>39743</v>
      </c>
      <c r="D316" s="75" t="s">
        <v>151</v>
      </c>
      <c r="E316" s="77" t="s">
        <v>31</v>
      </c>
      <c r="F316" s="75">
        <v>90</v>
      </c>
      <c r="G316" s="75">
        <v>0</v>
      </c>
      <c r="H316" s="75">
        <v>0</v>
      </c>
      <c r="I316" s="75">
        <v>4</v>
      </c>
      <c r="J316" s="75">
        <v>2</v>
      </c>
      <c r="K316" s="75">
        <v>2</v>
      </c>
      <c r="L316" s="75">
        <v>1</v>
      </c>
      <c r="M316" s="75">
        <v>0</v>
      </c>
      <c r="N316" s="75">
        <v>0</v>
      </c>
    </row>
    <row r="317" spans="1:14">
      <c r="A317" s="75" t="s">
        <v>949</v>
      </c>
      <c r="B317" s="75" t="s">
        <v>246</v>
      </c>
      <c r="C317" s="76">
        <v>39747</v>
      </c>
      <c r="D317" s="75" t="s">
        <v>229</v>
      </c>
      <c r="E317" s="77" t="s">
        <v>33</v>
      </c>
      <c r="F317" s="75">
        <v>90</v>
      </c>
      <c r="G317" s="75">
        <v>0</v>
      </c>
      <c r="H317" s="75">
        <v>0</v>
      </c>
      <c r="I317" s="75">
        <v>6</v>
      </c>
      <c r="J317" s="75">
        <v>0</v>
      </c>
      <c r="K317" s="75">
        <v>1</v>
      </c>
      <c r="L317" s="75">
        <v>4</v>
      </c>
      <c r="M317" s="75">
        <v>1</v>
      </c>
      <c r="N317" s="75">
        <v>0</v>
      </c>
    </row>
    <row r="318" spans="1:14">
      <c r="A318" s="75" t="s">
        <v>949</v>
      </c>
      <c r="B318" s="75" t="s">
        <v>228</v>
      </c>
      <c r="C318" s="76">
        <v>39750</v>
      </c>
      <c r="D318" s="75" t="s">
        <v>229</v>
      </c>
      <c r="E318" s="77" t="s">
        <v>33</v>
      </c>
      <c r="F318" s="75">
        <v>90</v>
      </c>
      <c r="G318" s="75">
        <v>0</v>
      </c>
      <c r="H318" s="75">
        <v>0</v>
      </c>
      <c r="I318" s="75">
        <v>1</v>
      </c>
      <c r="J318" s="75">
        <v>0</v>
      </c>
      <c r="K318" s="75">
        <v>2</v>
      </c>
      <c r="L318" s="75">
        <v>2</v>
      </c>
      <c r="M318" s="75">
        <v>0</v>
      </c>
      <c r="N318" s="75">
        <v>0</v>
      </c>
    </row>
    <row r="319" spans="1:14">
      <c r="A319" s="75" t="s">
        <v>949</v>
      </c>
      <c r="B319" s="75" t="s">
        <v>265</v>
      </c>
      <c r="C319" s="76">
        <v>39753</v>
      </c>
      <c r="D319" s="75" t="s">
        <v>229</v>
      </c>
      <c r="E319" s="77" t="s">
        <v>79</v>
      </c>
      <c r="F319" s="75">
        <v>90</v>
      </c>
      <c r="G319" s="75">
        <v>0</v>
      </c>
      <c r="H319" s="75">
        <v>1</v>
      </c>
      <c r="I319" s="75">
        <v>4</v>
      </c>
      <c r="J319" s="75">
        <v>1</v>
      </c>
      <c r="K319" s="75">
        <v>0</v>
      </c>
      <c r="L319" s="75">
        <v>1</v>
      </c>
      <c r="M319" s="75">
        <v>0</v>
      </c>
      <c r="N319" s="75">
        <v>0</v>
      </c>
    </row>
    <row r="320" spans="1:14">
      <c r="A320" s="75" t="s">
        <v>949</v>
      </c>
      <c r="B320" s="75" t="s">
        <v>951</v>
      </c>
      <c r="C320" s="76">
        <v>39756</v>
      </c>
      <c r="D320" s="75" t="s">
        <v>151</v>
      </c>
      <c r="E320" s="77" t="s">
        <v>131</v>
      </c>
      <c r="F320" s="75">
        <v>90</v>
      </c>
      <c r="G320" s="75">
        <v>0</v>
      </c>
      <c r="H320" s="75">
        <v>0</v>
      </c>
      <c r="I320" s="75">
        <v>7</v>
      </c>
      <c r="J320" s="75">
        <v>3</v>
      </c>
      <c r="K320" s="75">
        <v>2</v>
      </c>
      <c r="L320" s="75">
        <v>0</v>
      </c>
      <c r="M320" s="75">
        <v>0</v>
      </c>
      <c r="N320" s="75">
        <v>0</v>
      </c>
    </row>
    <row r="321" spans="1:14">
      <c r="A321" s="75" t="s">
        <v>949</v>
      </c>
      <c r="B321" s="75" t="s">
        <v>180</v>
      </c>
      <c r="C321" s="76">
        <v>39761</v>
      </c>
      <c r="D321" s="75" t="s">
        <v>229</v>
      </c>
      <c r="E321" s="77" t="s">
        <v>31</v>
      </c>
      <c r="F321" s="75">
        <v>90</v>
      </c>
      <c r="G321" s="75">
        <v>0</v>
      </c>
      <c r="H321" s="75">
        <v>0</v>
      </c>
      <c r="I321" s="75">
        <v>2</v>
      </c>
      <c r="J321" s="75">
        <v>2</v>
      </c>
      <c r="K321" s="75">
        <v>3</v>
      </c>
      <c r="L321" s="75">
        <v>2</v>
      </c>
      <c r="M321" s="75">
        <v>0</v>
      </c>
      <c r="N321" s="75">
        <v>0</v>
      </c>
    </row>
    <row r="322" spans="1:14">
      <c r="A322" s="75" t="s">
        <v>949</v>
      </c>
      <c r="B322" s="75" t="s">
        <v>252</v>
      </c>
      <c r="C322" s="76">
        <v>39767</v>
      </c>
      <c r="D322" s="75" t="s">
        <v>229</v>
      </c>
      <c r="E322" s="77" t="s">
        <v>82</v>
      </c>
      <c r="F322" s="75">
        <v>90</v>
      </c>
      <c r="G322" s="75">
        <v>2</v>
      </c>
      <c r="H322" s="75">
        <v>0</v>
      </c>
      <c r="I322" s="75">
        <v>7</v>
      </c>
      <c r="J322" s="75">
        <v>6</v>
      </c>
      <c r="K322" s="75">
        <v>1</v>
      </c>
      <c r="L322" s="75">
        <v>3</v>
      </c>
      <c r="M322" s="75">
        <v>0</v>
      </c>
      <c r="N322" s="75">
        <v>0</v>
      </c>
    </row>
    <row r="323" spans="1:14">
      <c r="A323" s="75" t="s">
        <v>910</v>
      </c>
      <c r="B323" s="75" t="s">
        <v>471</v>
      </c>
      <c r="C323" s="76">
        <v>39771</v>
      </c>
      <c r="D323" s="75" t="s">
        <v>78</v>
      </c>
      <c r="E323" s="77" t="s">
        <v>74</v>
      </c>
      <c r="F323" s="75">
        <v>90</v>
      </c>
      <c r="G323" s="75">
        <v>0</v>
      </c>
      <c r="H323" s="75">
        <v>0</v>
      </c>
      <c r="I323" s="75">
        <v>0</v>
      </c>
      <c r="J323" s="75">
        <v>0</v>
      </c>
      <c r="K323" s="75">
        <v>0</v>
      </c>
      <c r="L323" s="75">
        <v>0</v>
      </c>
      <c r="M323" s="75">
        <v>0</v>
      </c>
      <c r="N323" s="75">
        <v>0</v>
      </c>
    </row>
    <row r="324" spans="1:14">
      <c r="A324" s="75" t="s">
        <v>949</v>
      </c>
      <c r="B324" s="75" t="s">
        <v>233</v>
      </c>
      <c r="C324" s="76">
        <v>39774</v>
      </c>
      <c r="D324" s="75" t="s">
        <v>229</v>
      </c>
      <c r="E324" s="77" t="s">
        <v>31</v>
      </c>
      <c r="F324" s="75">
        <v>90</v>
      </c>
      <c r="G324" s="75">
        <v>0</v>
      </c>
      <c r="H324" s="75">
        <v>1</v>
      </c>
      <c r="I324" s="75">
        <v>5</v>
      </c>
      <c r="J324" s="75">
        <v>2</v>
      </c>
      <c r="K324" s="75">
        <v>1</v>
      </c>
      <c r="L324" s="75">
        <v>4</v>
      </c>
      <c r="M324" s="75">
        <v>0</v>
      </c>
      <c r="N324" s="75">
        <v>0</v>
      </c>
    </row>
    <row r="325" spans="1:14">
      <c r="A325" s="75" t="s">
        <v>949</v>
      </c>
      <c r="B325" s="75" t="s">
        <v>178</v>
      </c>
      <c r="C325" s="76">
        <v>39778</v>
      </c>
      <c r="D325" s="75" t="s">
        <v>151</v>
      </c>
      <c r="E325" s="77" t="s">
        <v>64</v>
      </c>
      <c r="F325" s="75">
        <v>90</v>
      </c>
      <c r="G325" s="75">
        <v>0</v>
      </c>
      <c r="H325" s="75">
        <v>0</v>
      </c>
      <c r="I325" s="75">
        <v>5</v>
      </c>
      <c r="J325" s="75">
        <v>0</v>
      </c>
      <c r="K325" s="75">
        <v>1</v>
      </c>
      <c r="L325" s="75">
        <v>2</v>
      </c>
      <c r="M325" s="75">
        <v>0</v>
      </c>
      <c r="N325" s="75">
        <v>0</v>
      </c>
    </row>
    <row r="326" spans="1:14">
      <c r="A326" s="75" t="s">
        <v>949</v>
      </c>
      <c r="B326" s="75" t="s">
        <v>258</v>
      </c>
      <c r="C326" s="76">
        <v>39782</v>
      </c>
      <c r="D326" s="75" t="s">
        <v>229</v>
      </c>
      <c r="E326" s="77" t="s">
        <v>63</v>
      </c>
      <c r="F326" s="75">
        <v>90</v>
      </c>
      <c r="G326" s="75">
        <v>0</v>
      </c>
      <c r="H326" s="75">
        <v>0</v>
      </c>
      <c r="I326" s="75">
        <v>3</v>
      </c>
      <c r="J326" s="75">
        <v>1</v>
      </c>
      <c r="K326" s="75">
        <v>1</v>
      </c>
      <c r="L326" s="75">
        <v>3</v>
      </c>
      <c r="M326" s="75">
        <v>0</v>
      </c>
      <c r="N326" s="75">
        <v>0</v>
      </c>
    </row>
    <row r="327" spans="1:14">
      <c r="A327" s="75" t="s">
        <v>949</v>
      </c>
      <c r="B327" s="75" t="s">
        <v>245</v>
      </c>
      <c r="C327" s="76">
        <v>39788</v>
      </c>
      <c r="D327" s="75" t="s">
        <v>229</v>
      </c>
      <c r="E327" s="77" t="s">
        <v>67</v>
      </c>
      <c r="F327" s="75">
        <v>90</v>
      </c>
      <c r="G327" s="75">
        <v>1</v>
      </c>
      <c r="H327" s="75">
        <v>0</v>
      </c>
      <c r="I327" s="75">
        <v>5</v>
      </c>
      <c r="J327" s="75">
        <v>1</v>
      </c>
      <c r="K327" s="75">
        <v>3</v>
      </c>
      <c r="L327" s="75">
        <v>6</v>
      </c>
      <c r="M327" s="75">
        <v>0</v>
      </c>
      <c r="N327" s="75">
        <v>0</v>
      </c>
    </row>
    <row r="328" spans="1:14">
      <c r="A328" s="75" t="s">
        <v>949</v>
      </c>
      <c r="B328" s="75" t="s">
        <v>181</v>
      </c>
      <c r="C328" s="76">
        <v>39791</v>
      </c>
      <c r="D328" s="75" t="s">
        <v>151</v>
      </c>
      <c r="E328" s="77" t="s">
        <v>85</v>
      </c>
      <c r="F328" s="75">
        <f>90-45</f>
        <v>45</v>
      </c>
      <c r="G328" s="75">
        <v>1</v>
      </c>
      <c r="H328" s="75">
        <v>0</v>
      </c>
      <c r="I328" s="75">
        <v>2</v>
      </c>
      <c r="J328" s="75">
        <v>1</v>
      </c>
      <c r="K328" s="75">
        <v>3</v>
      </c>
      <c r="L328" s="75">
        <v>0</v>
      </c>
      <c r="M328" s="75">
        <v>0</v>
      </c>
      <c r="N328" s="75">
        <v>0</v>
      </c>
    </row>
    <row r="329" spans="1:14">
      <c r="A329" s="75" t="s">
        <v>949</v>
      </c>
      <c r="B329" s="75" t="s">
        <v>255</v>
      </c>
      <c r="C329" s="76">
        <v>39796</v>
      </c>
      <c r="D329" s="75" t="s">
        <v>229</v>
      </c>
      <c r="E329" s="77" t="s">
        <v>68</v>
      </c>
      <c r="F329" s="75">
        <v>90</v>
      </c>
      <c r="G329" s="75">
        <v>2</v>
      </c>
      <c r="H329" s="75">
        <v>1</v>
      </c>
      <c r="I329" s="75">
        <v>5</v>
      </c>
      <c r="J329" s="75">
        <v>2</v>
      </c>
      <c r="K329" s="75">
        <v>2</v>
      </c>
      <c r="L329" s="75">
        <v>0</v>
      </c>
      <c r="M329" s="75">
        <v>1</v>
      </c>
      <c r="N329" s="75">
        <v>0</v>
      </c>
    </row>
    <row r="330" spans="1:14">
      <c r="A330" s="75" t="s">
        <v>949</v>
      </c>
      <c r="B330" s="75" t="s">
        <v>242</v>
      </c>
      <c r="C330" s="76">
        <v>39802</v>
      </c>
      <c r="D330" s="75" t="s">
        <v>229</v>
      </c>
      <c r="E330" s="77" t="s">
        <v>38</v>
      </c>
      <c r="F330" s="75">
        <v>90</v>
      </c>
      <c r="G330" s="75">
        <v>0</v>
      </c>
      <c r="H330" s="75">
        <v>0</v>
      </c>
      <c r="I330" s="75">
        <v>3</v>
      </c>
      <c r="J330" s="75">
        <v>1</v>
      </c>
      <c r="K330" s="75">
        <v>1</v>
      </c>
      <c r="L330" s="75">
        <v>0</v>
      </c>
      <c r="M330" s="75">
        <v>0</v>
      </c>
      <c r="N330" s="75">
        <v>0</v>
      </c>
    </row>
    <row r="331" spans="1:14">
      <c r="A331" s="75" t="s">
        <v>949</v>
      </c>
      <c r="B331" s="75" t="s">
        <v>288</v>
      </c>
      <c r="C331" s="76">
        <v>39823</v>
      </c>
      <c r="D331" s="75" t="s">
        <v>229</v>
      </c>
      <c r="E331" s="77" t="s">
        <v>22</v>
      </c>
      <c r="F331" s="75">
        <v>90</v>
      </c>
      <c r="G331" s="75">
        <v>1</v>
      </c>
      <c r="H331" s="75">
        <v>0</v>
      </c>
      <c r="I331" s="75">
        <v>8</v>
      </c>
      <c r="J331" s="75">
        <v>2</v>
      </c>
      <c r="K331" s="75">
        <v>4</v>
      </c>
      <c r="L331" s="75">
        <v>2</v>
      </c>
      <c r="M331" s="75">
        <v>0</v>
      </c>
      <c r="N331" s="75">
        <v>0</v>
      </c>
    </row>
    <row r="332" spans="1:14">
      <c r="A332" s="75" t="s">
        <v>949</v>
      </c>
      <c r="B332" s="75" t="s">
        <v>246</v>
      </c>
      <c r="C332" s="76">
        <v>39826</v>
      </c>
      <c r="D332" s="75" t="s">
        <v>876</v>
      </c>
      <c r="E332" s="77" t="s">
        <v>26</v>
      </c>
      <c r="F332" s="75">
        <v>90</v>
      </c>
      <c r="G332" s="75">
        <v>1</v>
      </c>
      <c r="H332" s="75">
        <v>0</v>
      </c>
      <c r="I332" s="75">
        <v>0</v>
      </c>
      <c r="J332" s="75">
        <v>0</v>
      </c>
      <c r="K332" s="75">
        <v>0</v>
      </c>
      <c r="L332" s="75">
        <v>0</v>
      </c>
      <c r="M332" s="75">
        <v>0</v>
      </c>
      <c r="N332" s="75">
        <v>0</v>
      </c>
    </row>
    <row r="333" spans="1:14">
      <c r="A333" s="75" t="s">
        <v>949</v>
      </c>
      <c r="B333" s="75" t="s">
        <v>259</v>
      </c>
      <c r="C333" s="76">
        <v>39831</v>
      </c>
      <c r="D333" s="75" t="s">
        <v>229</v>
      </c>
      <c r="E333" s="77" t="s">
        <v>74</v>
      </c>
      <c r="F333" s="75">
        <v>90</v>
      </c>
      <c r="G333" s="75">
        <v>1</v>
      </c>
      <c r="H333" s="75">
        <v>0</v>
      </c>
      <c r="I333" s="75">
        <v>3</v>
      </c>
      <c r="J333" s="75">
        <v>3</v>
      </c>
      <c r="K333" s="75">
        <v>2</v>
      </c>
      <c r="L333" s="75">
        <v>2</v>
      </c>
      <c r="M333" s="75">
        <v>1</v>
      </c>
      <c r="N333" s="75">
        <v>0</v>
      </c>
    </row>
    <row r="334" spans="1:14">
      <c r="A334" s="75" t="s">
        <v>949</v>
      </c>
      <c r="B334" s="75" t="s">
        <v>230</v>
      </c>
      <c r="C334" s="76">
        <v>39834</v>
      </c>
      <c r="D334" s="75" t="s">
        <v>876</v>
      </c>
      <c r="E334" s="77" t="s">
        <v>63</v>
      </c>
      <c r="F334" s="75">
        <v>90</v>
      </c>
      <c r="G334" s="75">
        <v>1</v>
      </c>
      <c r="H334" s="75">
        <v>0</v>
      </c>
      <c r="I334" s="75">
        <v>0</v>
      </c>
      <c r="J334" s="75">
        <v>0</v>
      </c>
      <c r="K334" s="75">
        <v>0</v>
      </c>
      <c r="L334" s="75">
        <v>0</v>
      </c>
      <c r="M334" s="75">
        <v>0</v>
      </c>
      <c r="N334" s="75">
        <v>0</v>
      </c>
    </row>
    <row r="335" spans="1:14">
      <c r="A335" s="75" t="s">
        <v>949</v>
      </c>
      <c r="B335" s="75" t="s">
        <v>234</v>
      </c>
      <c r="C335" s="76">
        <v>39841</v>
      </c>
      <c r="D335" s="75" t="s">
        <v>229</v>
      </c>
      <c r="E335" s="77" t="s">
        <v>82</v>
      </c>
      <c r="F335" s="75">
        <v>90</v>
      </c>
      <c r="G335" s="75">
        <v>1</v>
      </c>
      <c r="H335" s="75">
        <v>0</v>
      </c>
      <c r="I335" s="75">
        <v>5</v>
      </c>
      <c r="J335" s="75">
        <v>2</v>
      </c>
      <c r="K335" s="75">
        <v>3</v>
      </c>
      <c r="L335" s="75">
        <v>4</v>
      </c>
      <c r="M335" s="75">
        <v>1</v>
      </c>
      <c r="N335" s="75">
        <v>0</v>
      </c>
    </row>
    <row r="336" spans="1:14">
      <c r="A336" s="75" t="s">
        <v>949</v>
      </c>
      <c r="B336" s="75" t="s">
        <v>236</v>
      </c>
      <c r="C336" s="76">
        <v>39845</v>
      </c>
      <c r="D336" s="75" t="s">
        <v>229</v>
      </c>
      <c r="E336" s="77" t="s">
        <v>22</v>
      </c>
      <c r="F336" s="75">
        <v>90</v>
      </c>
      <c r="G336" s="75">
        <v>0</v>
      </c>
      <c r="H336" s="75">
        <v>0</v>
      </c>
      <c r="I336" s="75">
        <v>4</v>
      </c>
      <c r="J336" s="75">
        <v>1</v>
      </c>
      <c r="K336" s="75">
        <v>1</v>
      </c>
      <c r="L336" s="75">
        <v>1</v>
      </c>
      <c r="M336" s="75">
        <v>0</v>
      </c>
      <c r="N336" s="75">
        <v>0</v>
      </c>
    </row>
    <row r="337" spans="1:14">
      <c r="A337" s="75" t="s">
        <v>949</v>
      </c>
      <c r="B337" s="75" t="s">
        <v>256</v>
      </c>
      <c r="C337" s="76">
        <v>39851</v>
      </c>
      <c r="D337" s="75" t="s">
        <v>229</v>
      </c>
      <c r="E337" s="77" t="s">
        <v>67</v>
      </c>
      <c r="F337" s="75">
        <v>85</v>
      </c>
      <c r="G337" s="75">
        <v>1</v>
      </c>
      <c r="H337" s="75">
        <v>0</v>
      </c>
      <c r="I337" s="75">
        <v>3</v>
      </c>
      <c r="J337" s="75">
        <v>1</v>
      </c>
      <c r="K337" s="75">
        <v>3</v>
      </c>
      <c r="L337" s="75">
        <v>4</v>
      </c>
      <c r="M337" s="75">
        <v>1</v>
      </c>
      <c r="N337" s="75">
        <v>0</v>
      </c>
    </row>
    <row r="338" spans="1:14">
      <c r="A338" s="75" t="s">
        <v>949</v>
      </c>
      <c r="B338" s="75" t="s">
        <v>162</v>
      </c>
      <c r="C338" s="76">
        <v>39859</v>
      </c>
      <c r="D338" s="75" t="s">
        <v>229</v>
      </c>
      <c r="E338" s="77" t="s">
        <v>63</v>
      </c>
      <c r="F338" s="75">
        <v>90</v>
      </c>
      <c r="G338" s="75">
        <v>0</v>
      </c>
      <c r="H338" s="75">
        <v>1</v>
      </c>
      <c r="I338" s="75">
        <v>4</v>
      </c>
      <c r="J338" s="75">
        <v>1</v>
      </c>
      <c r="K338" s="75">
        <v>5</v>
      </c>
      <c r="L338" s="75">
        <v>4</v>
      </c>
      <c r="M338" s="75">
        <v>0</v>
      </c>
      <c r="N338" s="75">
        <v>0</v>
      </c>
    </row>
    <row r="339" spans="1:14">
      <c r="A339" s="75" t="s">
        <v>949</v>
      </c>
      <c r="B339" s="75" t="s">
        <v>247</v>
      </c>
      <c r="C339" s="76">
        <v>39865</v>
      </c>
      <c r="D339" s="75" t="s">
        <v>229</v>
      </c>
      <c r="E339" s="77" t="s">
        <v>38</v>
      </c>
      <c r="F339" s="75">
        <v>90</v>
      </c>
      <c r="G339" s="75">
        <v>0</v>
      </c>
      <c r="H339" s="75">
        <v>0</v>
      </c>
      <c r="I339" s="75">
        <v>4</v>
      </c>
      <c r="J339" s="75">
        <v>3</v>
      </c>
      <c r="K339" s="75">
        <v>6</v>
      </c>
      <c r="L339" s="75">
        <v>4</v>
      </c>
      <c r="M339" s="75">
        <v>0</v>
      </c>
      <c r="N339" s="75">
        <v>0</v>
      </c>
    </row>
    <row r="340" spans="1:14">
      <c r="A340" s="75" t="s">
        <v>949</v>
      </c>
      <c r="B340" s="75" t="s">
        <v>284</v>
      </c>
      <c r="C340" s="76">
        <v>39868</v>
      </c>
      <c r="D340" s="75" t="s">
        <v>151</v>
      </c>
      <c r="E340" s="77" t="s">
        <v>33</v>
      </c>
      <c r="F340" s="75">
        <v>90</v>
      </c>
      <c r="G340" s="75">
        <v>0</v>
      </c>
      <c r="H340" s="75">
        <v>0</v>
      </c>
      <c r="I340" s="75">
        <v>5</v>
      </c>
      <c r="J340" s="75">
        <v>0</v>
      </c>
      <c r="K340" s="75">
        <v>1</v>
      </c>
      <c r="L340" s="75">
        <v>2</v>
      </c>
      <c r="M340" s="75">
        <v>0</v>
      </c>
      <c r="N340" s="75">
        <v>0</v>
      </c>
    </row>
    <row r="341" spans="1:14">
      <c r="A341" s="75" t="s">
        <v>949</v>
      </c>
      <c r="B341" s="75" t="s">
        <v>230</v>
      </c>
      <c r="C341" s="76">
        <v>39873</v>
      </c>
      <c r="D341" s="75" t="s">
        <v>229</v>
      </c>
      <c r="E341" s="77" t="s">
        <v>131</v>
      </c>
      <c r="F341" s="75">
        <v>0</v>
      </c>
      <c r="G341" s="75"/>
      <c r="H341" s="75"/>
      <c r="I341" s="75"/>
      <c r="J341" s="75"/>
      <c r="K341" s="75"/>
      <c r="L341" s="75"/>
      <c r="M341" s="75"/>
      <c r="N341" s="75"/>
    </row>
    <row r="342" spans="1:14">
      <c r="A342" s="75" t="s">
        <v>949</v>
      </c>
      <c r="B342" s="75" t="s">
        <v>268</v>
      </c>
      <c r="C342" s="76">
        <v>39879</v>
      </c>
      <c r="D342" s="75" t="s">
        <v>229</v>
      </c>
      <c r="E342" s="77" t="s">
        <v>82</v>
      </c>
      <c r="F342" s="75">
        <v>90</v>
      </c>
      <c r="G342" s="75">
        <v>1</v>
      </c>
      <c r="H342" s="75">
        <v>1</v>
      </c>
      <c r="I342" s="75">
        <v>2</v>
      </c>
      <c r="J342" s="75">
        <v>1</v>
      </c>
      <c r="K342" s="75">
        <v>5</v>
      </c>
      <c r="L342" s="75">
        <v>2</v>
      </c>
      <c r="M342" s="75">
        <v>1</v>
      </c>
      <c r="N342" s="75">
        <v>0</v>
      </c>
    </row>
    <row r="343" spans="1:14">
      <c r="A343" s="75" t="s">
        <v>949</v>
      </c>
      <c r="B343" s="75" t="s">
        <v>281</v>
      </c>
      <c r="C343" s="76">
        <v>39883</v>
      </c>
      <c r="D343" s="75" t="s">
        <v>151</v>
      </c>
      <c r="E343" s="77" t="s">
        <v>158</v>
      </c>
      <c r="F343" s="75">
        <v>90</v>
      </c>
      <c r="G343" s="75">
        <v>0</v>
      </c>
      <c r="H343" s="75">
        <v>0</v>
      </c>
      <c r="I343" s="75">
        <v>7</v>
      </c>
      <c r="J343" s="75">
        <v>1</v>
      </c>
      <c r="K343" s="75">
        <v>1</v>
      </c>
      <c r="L343" s="75">
        <v>1</v>
      </c>
      <c r="M343" s="75">
        <v>0</v>
      </c>
      <c r="N343" s="75">
        <v>0</v>
      </c>
    </row>
    <row r="344" spans="1:14">
      <c r="A344" s="75" t="s">
        <v>949</v>
      </c>
      <c r="B344" s="75" t="s">
        <v>248</v>
      </c>
      <c r="C344" s="76">
        <v>39887</v>
      </c>
      <c r="D344" s="75" t="s">
        <v>229</v>
      </c>
      <c r="E344" s="77" t="s">
        <v>19</v>
      </c>
      <c r="F344" s="75">
        <v>90</v>
      </c>
      <c r="G344" s="75">
        <v>2</v>
      </c>
      <c r="H344" s="75">
        <v>0</v>
      </c>
      <c r="I344" s="75">
        <v>4</v>
      </c>
      <c r="J344" s="75">
        <v>3</v>
      </c>
      <c r="K344" s="75">
        <v>4</v>
      </c>
      <c r="L344" s="75">
        <v>3</v>
      </c>
      <c r="M344" s="75">
        <v>0</v>
      </c>
      <c r="N344" s="75">
        <v>0</v>
      </c>
    </row>
    <row r="345" spans="1:14">
      <c r="A345" s="75" t="s">
        <v>949</v>
      </c>
      <c r="B345" s="75" t="s">
        <v>244</v>
      </c>
      <c r="C345" s="76">
        <v>39894</v>
      </c>
      <c r="D345" s="75" t="s">
        <v>229</v>
      </c>
      <c r="E345" s="77" t="s">
        <v>59</v>
      </c>
      <c r="F345" s="75">
        <v>90</v>
      </c>
      <c r="G345" s="75">
        <v>2</v>
      </c>
      <c r="H345" s="75">
        <v>0</v>
      </c>
      <c r="I345" s="75">
        <v>8</v>
      </c>
      <c r="J345" s="75">
        <v>3</v>
      </c>
      <c r="K345" s="75">
        <v>3</v>
      </c>
      <c r="L345" s="75">
        <v>3</v>
      </c>
      <c r="M345" s="75">
        <v>0</v>
      </c>
      <c r="N345" s="75">
        <v>0</v>
      </c>
    </row>
    <row r="346" spans="1:14">
      <c r="A346" s="75" t="s">
        <v>949</v>
      </c>
      <c r="B346" s="75" t="s">
        <v>232</v>
      </c>
      <c r="C346" s="76">
        <v>39908</v>
      </c>
      <c r="D346" s="75" t="s">
        <v>229</v>
      </c>
      <c r="E346" s="77" t="s">
        <v>24</v>
      </c>
      <c r="F346" s="75">
        <v>90</v>
      </c>
      <c r="G346" s="75">
        <v>0</v>
      </c>
      <c r="H346" s="75">
        <v>0</v>
      </c>
      <c r="I346" s="75">
        <v>4</v>
      </c>
      <c r="J346" s="75">
        <v>1</v>
      </c>
      <c r="K346" s="75">
        <v>4</v>
      </c>
      <c r="L346" s="75">
        <v>1</v>
      </c>
      <c r="M346" s="75">
        <v>0</v>
      </c>
      <c r="N346" s="75">
        <v>0</v>
      </c>
    </row>
    <row r="347" spans="1:14">
      <c r="A347" s="75" t="s">
        <v>949</v>
      </c>
      <c r="B347" s="75" t="s">
        <v>235</v>
      </c>
      <c r="C347" s="76">
        <v>39914</v>
      </c>
      <c r="D347" s="75" t="s">
        <v>229</v>
      </c>
      <c r="E347" s="77" t="s">
        <v>53</v>
      </c>
      <c r="F347" s="75">
        <v>90</v>
      </c>
      <c r="G347" s="75">
        <v>1</v>
      </c>
      <c r="H347" s="75">
        <v>0</v>
      </c>
      <c r="I347" s="75">
        <v>7</v>
      </c>
      <c r="J347" s="75">
        <v>3</v>
      </c>
      <c r="K347" s="75">
        <v>1</v>
      </c>
      <c r="L347" s="75">
        <v>1</v>
      </c>
      <c r="M347" s="75">
        <v>0</v>
      </c>
      <c r="N347" s="75">
        <v>0</v>
      </c>
    </row>
    <row r="348" spans="1:14">
      <c r="A348" s="75" t="s">
        <v>949</v>
      </c>
      <c r="B348" s="75" t="s">
        <v>251</v>
      </c>
      <c r="C348" s="76">
        <v>39921</v>
      </c>
      <c r="D348" s="75" t="s">
        <v>229</v>
      </c>
      <c r="E348" s="77" t="s">
        <v>22</v>
      </c>
      <c r="F348" s="75">
        <v>90</v>
      </c>
      <c r="G348" s="75">
        <v>0</v>
      </c>
      <c r="H348" s="75">
        <v>0</v>
      </c>
      <c r="I348" s="75">
        <v>2</v>
      </c>
      <c r="J348" s="75">
        <v>1</v>
      </c>
      <c r="K348" s="75">
        <v>3</v>
      </c>
      <c r="L348" s="75">
        <v>4</v>
      </c>
      <c r="M348" s="75">
        <v>0</v>
      </c>
      <c r="N348" s="75">
        <v>0</v>
      </c>
    </row>
    <row r="349" spans="1:14">
      <c r="A349" s="75" t="s">
        <v>949</v>
      </c>
      <c r="B349" s="75" t="s">
        <v>261</v>
      </c>
      <c r="C349" s="76">
        <v>39926</v>
      </c>
      <c r="D349" s="75" t="s">
        <v>876</v>
      </c>
      <c r="E349" s="77" t="s">
        <v>17</v>
      </c>
      <c r="F349" s="75">
        <v>90</v>
      </c>
      <c r="G349" s="75">
        <v>1</v>
      </c>
      <c r="H349" s="75">
        <v>0</v>
      </c>
      <c r="I349" s="75">
        <v>0</v>
      </c>
      <c r="J349" s="75">
        <v>0</v>
      </c>
      <c r="K349" s="75">
        <v>0</v>
      </c>
      <c r="L349" s="75">
        <v>0</v>
      </c>
      <c r="M349" s="75">
        <v>1</v>
      </c>
      <c r="N349" s="75">
        <v>0</v>
      </c>
    </row>
    <row r="350" spans="1:14">
      <c r="A350" s="75" t="s">
        <v>949</v>
      </c>
      <c r="B350" s="75" t="s">
        <v>241</v>
      </c>
      <c r="C350" s="76">
        <v>39929</v>
      </c>
      <c r="D350" s="75" t="s">
        <v>229</v>
      </c>
      <c r="E350" s="77" t="s">
        <v>17</v>
      </c>
      <c r="F350" s="75">
        <v>90</v>
      </c>
      <c r="G350" s="75">
        <v>0</v>
      </c>
      <c r="H350" s="75">
        <v>0</v>
      </c>
      <c r="I350" s="75">
        <v>2</v>
      </c>
      <c r="J350" s="75">
        <v>1</v>
      </c>
      <c r="K350" s="75">
        <v>2</v>
      </c>
      <c r="L350" s="75">
        <v>2</v>
      </c>
      <c r="M350" s="75">
        <v>0</v>
      </c>
      <c r="N350" s="75">
        <v>0</v>
      </c>
    </row>
    <row r="351" spans="1:14">
      <c r="A351" s="75" t="s">
        <v>949</v>
      </c>
      <c r="B351" s="75" t="s">
        <v>266</v>
      </c>
      <c r="C351" s="76">
        <v>39935</v>
      </c>
      <c r="D351" s="75" t="s">
        <v>229</v>
      </c>
      <c r="E351" s="77" t="s">
        <v>19</v>
      </c>
      <c r="F351" s="75">
        <v>90</v>
      </c>
      <c r="G351" s="75">
        <v>1</v>
      </c>
      <c r="H351" s="75">
        <v>1</v>
      </c>
      <c r="I351" s="75">
        <v>4</v>
      </c>
      <c r="J351" s="75">
        <v>2</v>
      </c>
      <c r="K351" s="75">
        <v>1</v>
      </c>
      <c r="L351" s="75">
        <v>1</v>
      </c>
      <c r="M351" s="75">
        <v>1</v>
      </c>
      <c r="N351" s="75">
        <v>0</v>
      </c>
    </row>
    <row r="352" spans="1:14">
      <c r="A352" s="75" t="s">
        <v>949</v>
      </c>
      <c r="B352" s="75" t="s">
        <v>286</v>
      </c>
      <c r="C352" s="76">
        <v>39950</v>
      </c>
      <c r="D352" s="75" t="s">
        <v>229</v>
      </c>
      <c r="E352" s="77" t="s">
        <v>59</v>
      </c>
      <c r="F352" s="75">
        <v>90</v>
      </c>
      <c r="G352" s="75">
        <v>1</v>
      </c>
      <c r="H352" s="75">
        <v>0</v>
      </c>
      <c r="I352" s="75">
        <v>6</v>
      </c>
      <c r="J352" s="75">
        <v>4</v>
      </c>
      <c r="K352" s="75">
        <v>0</v>
      </c>
      <c r="L352" s="75">
        <v>1</v>
      </c>
      <c r="M352" s="75">
        <v>0</v>
      </c>
      <c r="N352" s="75">
        <v>0</v>
      </c>
    </row>
    <row r="353" spans="1:14">
      <c r="A353" s="75" t="s">
        <v>949</v>
      </c>
      <c r="B353" s="75" t="s">
        <v>262</v>
      </c>
      <c r="C353" s="76">
        <v>39957</v>
      </c>
      <c r="D353" s="75" t="s">
        <v>229</v>
      </c>
      <c r="E353" s="77" t="s">
        <v>85</v>
      </c>
      <c r="F353" s="75">
        <v>90</v>
      </c>
      <c r="G353" s="75">
        <v>1</v>
      </c>
      <c r="H353" s="75">
        <v>0</v>
      </c>
      <c r="I353" s="75">
        <v>8</v>
      </c>
      <c r="J353" s="75">
        <v>2</v>
      </c>
      <c r="K353" s="75">
        <v>0</v>
      </c>
      <c r="L353" s="75">
        <v>0</v>
      </c>
      <c r="M353" s="75">
        <v>0</v>
      </c>
      <c r="N353" s="75">
        <v>0</v>
      </c>
    </row>
    <row r="354" spans="1:14">
      <c r="A354" s="75" t="s">
        <v>949</v>
      </c>
      <c r="B354" s="75" t="s">
        <v>282</v>
      </c>
      <c r="C354" s="76">
        <v>39964</v>
      </c>
      <c r="D354" s="75" t="s">
        <v>229</v>
      </c>
      <c r="E354" s="77" t="s">
        <v>289</v>
      </c>
      <c r="F354" s="75">
        <v>90</v>
      </c>
      <c r="G354" s="75">
        <v>2</v>
      </c>
      <c r="H354" s="75">
        <v>0</v>
      </c>
      <c r="I354" s="75">
        <v>8</v>
      </c>
      <c r="J354" s="75">
        <v>4</v>
      </c>
      <c r="K354" s="75">
        <v>1</v>
      </c>
      <c r="L354" s="75">
        <v>1</v>
      </c>
      <c r="M354" s="75">
        <v>1</v>
      </c>
      <c r="N354" s="75">
        <v>0</v>
      </c>
    </row>
    <row r="355" spans="1:14">
      <c r="A355" s="75" t="s">
        <v>910</v>
      </c>
      <c r="B355" s="75" t="s">
        <v>492</v>
      </c>
      <c r="C355" s="76">
        <v>39970</v>
      </c>
      <c r="D355" s="75" t="s">
        <v>216</v>
      </c>
      <c r="E355" s="77" t="s">
        <v>64</v>
      </c>
      <c r="F355" s="75">
        <v>90</v>
      </c>
      <c r="G355" s="75">
        <v>0</v>
      </c>
      <c r="H355" s="75">
        <v>0</v>
      </c>
      <c r="I355" s="75">
        <v>0</v>
      </c>
      <c r="J355" s="75">
        <v>0</v>
      </c>
      <c r="K355" s="75">
        <v>0</v>
      </c>
      <c r="L355" s="75">
        <v>0</v>
      </c>
      <c r="M355" s="75">
        <v>0</v>
      </c>
      <c r="N355" s="75">
        <v>0</v>
      </c>
    </row>
    <row r="356" spans="1:14">
      <c r="A356" s="75" t="s">
        <v>910</v>
      </c>
      <c r="B356" s="75" t="s">
        <v>778</v>
      </c>
      <c r="C356" s="76">
        <v>39974</v>
      </c>
      <c r="D356" s="75" t="s">
        <v>216</v>
      </c>
      <c r="E356" s="77" t="s">
        <v>51</v>
      </c>
      <c r="F356" s="75">
        <v>90</v>
      </c>
      <c r="G356" s="75">
        <v>1</v>
      </c>
      <c r="H356" s="75">
        <v>0</v>
      </c>
      <c r="I356" s="75">
        <v>0</v>
      </c>
      <c r="J356" s="75">
        <v>0</v>
      </c>
      <c r="K356" s="75">
        <v>0</v>
      </c>
      <c r="L356" s="75">
        <v>0</v>
      </c>
      <c r="M356" s="75">
        <v>0</v>
      </c>
      <c r="N356" s="75">
        <v>0</v>
      </c>
    </row>
    <row r="357" spans="1:14">
      <c r="A357" s="75" t="s">
        <v>949</v>
      </c>
      <c r="B357" s="75" t="s">
        <v>203</v>
      </c>
      <c r="C357" s="76">
        <v>40013</v>
      </c>
      <c r="D357" s="75" t="s">
        <v>295</v>
      </c>
      <c r="E357" s="77" t="s">
        <v>950</v>
      </c>
      <c r="F357" s="75">
        <f>90-55</f>
        <v>35</v>
      </c>
      <c r="G357" s="75">
        <v>0</v>
      </c>
      <c r="H357" s="75">
        <v>0</v>
      </c>
      <c r="I357" s="75">
        <v>0</v>
      </c>
      <c r="J357" s="75">
        <v>0</v>
      </c>
      <c r="K357" s="75">
        <v>0</v>
      </c>
      <c r="L357" s="75">
        <v>1</v>
      </c>
      <c r="M357" s="75">
        <v>0</v>
      </c>
      <c r="N357" s="75">
        <v>0</v>
      </c>
    </row>
    <row r="358" spans="1:14">
      <c r="A358" s="75" t="s">
        <v>949</v>
      </c>
      <c r="B358" s="75" t="s">
        <v>150</v>
      </c>
      <c r="C358" s="76">
        <v>40015</v>
      </c>
      <c r="D358" s="75" t="s">
        <v>295</v>
      </c>
      <c r="E358" s="77" t="s">
        <v>158</v>
      </c>
      <c r="F358" s="75">
        <f>90-58</f>
        <v>32</v>
      </c>
      <c r="G358" s="75"/>
      <c r="H358" s="75"/>
      <c r="I358" s="75"/>
      <c r="J358" s="75"/>
      <c r="K358" s="75"/>
      <c r="L358" s="75"/>
      <c r="M358" s="75"/>
      <c r="N358" s="75"/>
    </row>
    <row r="359" spans="1:14">
      <c r="A359" s="75" t="s">
        <v>97</v>
      </c>
      <c r="B359" s="75" t="s">
        <v>165</v>
      </c>
      <c r="C359" s="76">
        <v>40053</v>
      </c>
      <c r="D359" s="75" t="s">
        <v>208</v>
      </c>
      <c r="E359" s="77" t="s">
        <v>31</v>
      </c>
      <c r="F359" s="75">
        <v>80</v>
      </c>
      <c r="G359" s="75">
        <v>0</v>
      </c>
      <c r="H359" s="75">
        <v>0</v>
      </c>
      <c r="I359" s="75">
        <v>0</v>
      </c>
      <c r="J359" s="75">
        <v>0</v>
      </c>
      <c r="K359" s="75">
        <v>0</v>
      </c>
      <c r="L359" s="75">
        <v>0</v>
      </c>
      <c r="M359" s="75">
        <v>0</v>
      </c>
      <c r="N359" s="75">
        <v>0</v>
      </c>
    </row>
    <row r="360" spans="1:14">
      <c r="A360" s="75" t="s">
        <v>97</v>
      </c>
      <c r="B360" s="75" t="s">
        <v>536</v>
      </c>
      <c r="C360" s="76">
        <v>40056</v>
      </c>
      <c r="D360" s="75" t="s">
        <v>99</v>
      </c>
      <c r="E360" s="77" t="s">
        <v>59</v>
      </c>
      <c r="F360" s="75">
        <v>90</v>
      </c>
      <c r="G360" s="75">
        <v>1</v>
      </c>
      <c r="H360" s="75">
        <v>0</v>
      </c>
      <c r="I360" s="75">
        <v>7</v>
      </c>
      <c r="J360" s="75">
        <v>5</v>
      </c>
      <c r="K360" s="75">
        <v>1</v>
      </c>
      <c r="L360" s="75">
        <v>2</v>
      </c>
      <c r="M360" s="75">
        <v>0</v>
      </c>
      <c r="N360" s="75">
        <v>0</v>
      </c>
    </row>
    <row r="361" spans="1:14">
      <c r="A361" s="75" t="s">
        <v>910</v>
      </c>
      <c r="B361" s="75" t="s">
        <v>167</v>
      </c>
      <c r="C361" s="76">
        <v>40061</v>
      </c>
      <c r="D361" s="75" t="s">
        <v>216</v>
      </c>
      <c r="E361" s="77" t="s">
        <v>38</v>
      </c>
      <c r="F361" s="75">
        <v>90</v>
      </c>
      <c r="G361" s="75">
        <v>1</v>
      </c>
      <c r="H361" s="75">
        <v>0</v>
      </c>
      <c r="I361" s="75">
        <v>0</v>
      </c>
      <c r="J361" s="75">
        <v>0</v>
      </c>
      <c r="K361" s="75">
        <v>0</v>
      </c>
      <c r="L361" s="75">
        <v>0</v>
      </c>
      <c r="M361" s="75">
        <v>0</v>
      </c>
      <c r="N361" s="75">
        <v>0</v>
      </c>
    </row>
    <row r="362" spans="1:14">
      <c r="A362" s="75" t="s">
        <v>910</v>
      </c>
      <c r="B362" s="75" t="s">
        <v>779</v>
      </c>
      <c r="C362" s="76">
        <v>40065</v>
      </c>
      <c r="D362" s="75" t="s">
        <v>216</v>
      </c>
      <c r="E362" s="77" t="s">
        <v>24</v>
      </c>
      <c r="F362" s="75">
        <v>90</v>
      </c>
      <c r="G362" s="75">
        <v>0</v>
      </c>
      <c r="H362" s="75">
        <v>0</v>
      </c>
      <c r="I362" s="75">
        <v>0</v>
      </c>
      <c r="J362" s="75">
        <v>0</v>
      </c>
      <c r="K362" s="75">
        <v>0</v>
      </c>
      <c r="L362" s="75">
        <v>0</v>
      </c>
      <c r="M362" s="75">
        <v>0</v>
      </c>
      <c r="N362" s="75">
        <v>0</v>
      </c>
    </row>
    <row r="363" spans="1:14">
      <c r="A363" s="75" t="s">
        <v>97</v>
      </c>
      <c r="B363" s="75" t="s">
        <v>159</v>
      </c>
      <c r="C363" s="76">
        <v>40068</v>
      </c>
      <c r="D363" s="75" t="s">
        <v>99</v>
      </c>
      <c r="E363" s="77" t="s">
        <v>82</v>
      </c>
      <c r="F363" s="75">
        <v>90</v>
      </c>
      <c r="G363" s="75">
        <v>1</v>
      </c>
      <c r="H363" s="75">
        <v>1</v>
      </c>
      <c r="I363" s="75">
        <v>5</v>
      </c>
      <c r="J363" s="75">
        <v>3</v>
      </c>
      <c r="K363" s="75">
        <v>1</v>
      </c>
      <c r="L363" s="75">
        <v>0</v>
      </c>
      <c r="M363" s="75">
        <v>0</v>
      </c>
      <c r="N363" s="75">
        <v>0</v>
      </c>
    </row>
    <row r="364" spans="1:14">
      <c r="A364" s="75" t="s">
        <v>97</v>
      </c>
      <c r="B364" s="75" t="s">
        <v>243</v>
      </c>
      <c r="C364" s="76">
        <v>40072</v>
      </c>
      <c r="D364" s="75" t="s">
        <v>151</v>
      </c>
      <c r="E364" s="77" t="s">
        <v>33</v>
      </c>
      <c r="F364" s="75">
        <v>90</v>
      </c>
      <c r="G364" s="75">
        <v>0</v>
      </c>
      <c r="H364" s="75">
        <v>0</v>
      </c>
      <c r="I364" s="75">
        <v>4</v>
      </c>
      <c r="J364" s="75">
        <v>0</v>
      </c>
      <c r="K364" s="75">
        <v>1</v>
      </c>
      <c r="L364" s="75">
        <v>0</v>
      </c>
      <c r="M364" s="75">
        <v>0</v>
      </c>
      <c r="N364" s="75">
        <v>0</v>
      </c>
    </row>
    <row r="365" spans="1:14">
      <c r="A365" s="75" t="s">
        <v>97</v>
      </c>
      <c r="B365" s="75" t="s">
        <v>120</v>
      </c>
      <c r="C365" s="76">
        <v>40075</v>
      </c>
      <c r="D365" s="75" t="s">
        <v>99</v>
      </c>
      <c r="E365" s="77" t="s">
        <v>287</v>
      </c>
      <c r="F365" s="75">
        <v>84</v>
      </c>
      <c r="G365" s="75">
        <v>1</v>
      </c>
      <c r="H365" s="75">
        <v>0</v>
      </c>
      <c r="I365" s="75">
        <v>1</v>
      </c>
      <c r="J365" s="75">
        <v>1</v>
      </c>
      <c r="K365" s="75">
        <v>1</v>
      </c>
      <c r="L365" s="75">
        <v>2</v>
      </c>
      <c r="M365" s="75">
        <v>0</v>
      </c>
      <c r="N365" s="75">
        <v>0</v>
      </c>
    </row>
    <row r="366" spans="1:14">
      <c r="A366" s="75" t="s">
        <v>97</v>
      </c>
      <c r="B366" s="75" t="s">
        <v>125</v>
      </c>
      <c r="C366" s="76">
        <v>40078</v>
      </c>
      <c r="D366" s="75" t="s">
        <v>99</v>
      </c>
      <c r="E366" s="77" t="s">
        <v>154</v>
      </c>
      <c r="F366" s="75">
        <v>52</v>
      </c>
      <c r="G366" s="75">
        <v>1</v>
      </c>
      <c r="H366" s="75">
        <v>1</v>
      </c>
      <c r="I366" s="75">
        <v>3</v>
      </c>
      <c r="J366" s="75">
        <v>1</v>
      </c>
      <c r="K366" s="75">
        <v>1</v>
      </c>
      <c r="L366" s="75">
        <v>0</v>
      </c>
      <c r="M366" s="75">
        <v>1</v>
      </c>
      <c r="N366" s="75">
        <v>0</v>
      </c>
    </row>
    <row r="367" spans="1:14">
      <c r="A367" s="75" t="s">
        <v>97</v>
      </c>
      <c r="B367" s="75" t="s">
        <v>147</v>
      </c>
      <c r="C367" s="76">
        <v>40082</v>
      </c>
      <c r="D367" s="75" t="s">
        <v>99</v>
      </c>
      <c r="E367" s="77" t="s">
        <v>82</v>
      </c>
      <c r="F367" s="75">
        <f>90-28</f>
        <v>62</v>
      </c>
      <c r="G367" s="75">
        <v>1</v>
      </c>
      <c r="H367" s="75">
        <v>0</v>
      </c>
      <c r="I367" s="75">
        <v>2</v>
      </c>
      <c r="J367" s="75">
        <v>2</v>
      </c>
      <c r="K367" s="75">
        <v>2</v>
      </c>
      <c r="L367" s="75">
        <v>1</v>
      </c>
      <c r="M367" s="75">
        <v>1</v>
      </c>
      <c r="N367" s="75">
        <v>0</v>
      </c>
    </row>
    <row r="368" spans="1:14">
      <c r="A368" s="75" t="s">
        <v>97</v>
      </c>
      <c r="B368" s="75" t="s">
        <v>482</v>
      </c>
      <c r="C368" s="76">
        <v>40085</v>
      </c>
      <c r="D368" s="75" t="s">
        <v>151</v>
      </c>
      <c r="E368" s="77" t="s">
        <v>19</v>
      </c>
      <c r="F368" s="75">
        <v>84</v>
      </c>
      <c r="G368" s="75">
        <v>0</v>
      </c>
      <c r="H368" s="75">
        <v>1</v>
      </c>
      <c r="I368" s="75">
        <v>7</v>
      </c>
      <c r="J368" s="75">
        <v>4</v>
      </c>
      <c r="K368" s="75">
        <v>0</v>
      </c>
      <c r="L368" s="75">
        <v>2</v>
      </c>
      <c r="M368" s="75">
        <v>0</v>
      </c>
      <c r="N368" s="75">
        <v>0</v>
      </c>
    </row>
    <row r="369" spans="1:14">
      <c r="A369" s="75" t="s">
        <v>97</v>
      </c>
      <c r="B369" s="75" t="s">
        <v>224</v>
      </c>
      <c r="C369" s="76">
        <v>40089</v>
      </c>
      <c r="D369" s="75" t="s">
        <v>99</v>
      </c>
      <c r="E369" s="77" t="s">
        <v>31</v>
      </c>
      <c r="F369" s="75">
        <v>90</v>
      </c>
      <c r="G369" s="75">
        <v>0</v>
      </c>
      <c r="H369" s="75">
        <v>0</v>
      </c>
      <c r="I369" s="75">
        <v>4</v>
      </c>
      <c r="J369" s="75">
        <v>2</v>
      </c>
      <c r="K369" s="75">
        <v>3</v>
      </c>
      <c r="L369" s="75">
        <v>0</v>
      </c>
      <c r="M369" s="75">
        <v>0</v>
      </c>
      <c r="N369" s="75">
        <v>0</v>
      </c>
    </row>
    <row r="370" spans="1:14">
      <c r="A370" s="75" t="s">
        <v>910</v>
      </c>
      <c r="B370" s="75" t="s">
        <v>713</v>
      </c>
      <c r="C370" s="76">
        <v>40096</v>
      </c>
      <c r="D370" s="75" t="s">
        <v>216</v>
      </c>
      <c r="E370" s="77" t="s">
        <v>17</v>
      </c>
      <c r="F370" s="75">
        <v>90</v>
      </c>
      <c r="G370" s="75">
        <v>0</v>
      </c>
      <c r="H370" s="75">
        <v>0</v>
      </c>
      <c r="I370" s="75">
        <v>0</v>
      </c>
      <c r="J370" s="75">
        <v>0</v>
      </c>
      <c r="K370" s="75">
        <v>0</v>
      </c>
      <c r="L370" s="75">
        <v>0</v>
      </c>
      <c r="M370" s="75">
        <v>0</v>
      </c>
      <c r="N370" s="75">
        <v>0</v>
      </c>
    </row>
    <row r="371" spans="1:14">
      <c r="A371" s="75" t="s">
        <v>910</v>
      </c>
      <c r="B371" s="75" t="s">
        <v>696</v>
      </c>
      <c r="C371" s="76">
        <v>40100</v>
      </c>
      <c r="D371" s="75" t="s">
        <v>216</v>
      </c>
      <c r="E371" s="77" t="s">
        <v>103</v>
      </c>
      <c r="F371" s="75">
        <v>77</v>
      </c>
      <c r="G371" s="75">
        <v>0</v>
      </c>
      <c r="H371" s="75">
        <v>0</v>
      </c>
      <c r="I371" s="75">
        <v>0</v>
      </c>
      <c r="J371" s="75">
        <v>0</v>
      </c>
      <c r="K371" s="75">
        <v>0</v>
      </c>
      <c r="L371" s="75">
        <v>0</v>
      </c>
      <c r="M371" s="75">
        <v>0</v>
      </c>
      <c r="N371" s="75">
        <v>0</v>
      </c>
    </row>
    <row r="372" spans="1:14">
      <c r="A372" s="75" t="s">
        <v>97</v>
      </c>
      <c r="B372" s="75" t="s">
        <v>119</v>
      </c>
      <c r="C372" s="76">
        <v>40103</v>
      </c>
      <c r="D372" s="75" t="s">
        <v>99</v>
      </c>
      <c r="E372" s="77" t="s">
        <v>33</v>
      </c>
      <c r="F372" s="75">
        <v>0</v>
      </c>
      <c r="G372" s="75"/>
      <c r="H372" s="75"/>
      <c r="I372" s="75"/>
      <c r="J372" s="75"/>
      <c r="K372" s="75"/>
      <c r="L372" s="75"/>
      <c r="M372" s="75"/>
      <c r="N372" s="75"/>
    </row>
    <row r="373" spans="1:14">
      <c r="A373" s="75" t="s">
        <v>97</v>
      </c>
      <c r="B373" s="75" t="s">
        <v>948</v>
      </c>
      <c r="C373" s="76">
        <v>40106</v>
      </c>
      <c r="D373" s="75" t="s">
        <v>151</v>
      </c>
      <c r="E373" s="77" t="s">
        <v>40</v>
      </c>
      <c r="F373" s="75">
        <v>90</v>
      </c>
      <c r="G373" s="75">
        <v>1</v>
      </c>
      <c r="H373" s="75">
        <v>0</v>
      </c>
      <c r="I373" s="75">
        <v>6</v>
      </c>
      <c r="J373" s="75">
        <v>3</v>
      </c>
      <c r="K373" s="75">
        <v>2</v>
      </c>
      <c r="L373" s="75">
        <v>0</v>
      </c>
      <c r="M373" s="75">
        <v>0</v>
      </c>
      <c r="N373" s="75">
        <v>0</v>
      </c>
    </row>
    <row r="374" spans="1:14">
      <c r="A374" s="75" t="s">
        <v>97</v>
      </c>
      <c r="B374" s="75" t="s">
        <v>124</v>
      </c>
      <c r="C374" s="76">
        <v>40111</v>
      </c>
      <c r="D374" s="75" t="s">
        <v>99</v>
      </c>
      <c r="E374" s="77" t="s">
        <v>480</v>
      </c>
      <c r="F374" s="75">
        <v>71</v>
      </c>
      <c r="G374" s="75">
        <v>2</v>
      </c>
      <c r="H374" s="75">
        <v>1</v>
      </c>
      <c r="I374" s="75">
        <v>4</v>
      </c>
      <c r="J374" s="75">
        <v>4</v>
      </c>
      <c r="K374" s="75">
        <v>2</v>
      </c>
      <c r="L374" s="75">
        <v>1</v>
      </c>
      <c r="M374" s="75">
        <v>0</v>
      </c>
      <c r="N374" s="75">
        <v>0</v>
      </c>
    </row>
    <row r="375" spans="1:14">
      <c r="A375" s="75" t="s">
        <v>97</v>
      </c>
      <c r="B375" s="75" t="s">
        <v>121</v>
      </c>
      <c r="C375" s="76">
        <v>40117</v>
      </c>
      <c r="D375" s="75" t="s">
        <v>99</v>
      </c>
      <c r="E375" s="77" t="s">
        <v>22</v>
      </c>
      <c r="F375" s="75">
        <v>90</v>
      </c>
      <c r="G375" s="75">
        <v>0</v>
      </c>
      <c r="H375" s="75">
        <v>0</v>
      </c>
      <c r="I375" s="75">
        <v>3</v>
      </c>
      <c r="J375" s="75">
        <v>1</v>
      </c>
      <c r="K375" s="75">
        <v>3</v>
      </c>
      <c r="L375" s="75">
        <v>1</v>
      </c>
      <c r="M375" s="75">
        <v>1</v>
      </c>
      <c r="N375" s="75">
        <v>0</v>
      </c>
    </row>
    <row r="376" spans="1:14">
      <c r="A376" s="75" t="s">
        <v>97</v>
      </c>
      <c r="B376" s="75" t="s">
        <v>799</v>
      </c>
      <c r="C376" s="76">
        <v>40121</v>
      </c>
      <c r="D376" s="75" t="s">
        <v>151</v>
      </c>
      <c r="E376" s="77" t="s">
        <v>33</v>
      </c>
      <c r="F376" s="75">
        <v>90</v>
      </c>
      <c r="G376" s="75">
        <v>0</v>
      </c>
      <c r="H376" s="75">
        <v>0</v>
      </c>
      <c r="I376" s="75">
        <v>4</v>
      </c>
      <c r="J376" s="75">
        <v>2</v>
      </c>
      <c r="K376" s="75">
        <v>3</v>
      </c>
      <c r="L376" s="75">
        <v>2</v>
      </c>
      <c r="M376" s="75">
        <v>0</v>
      </c>
      <c r="N376" s="75">
        <v>0</v>
      </c>
    </row>
    <row r="377" spans="1:14">
      <c r="A377" s="75" t="s">
        <v>97</v>
      </c>
      <c r="B377" s="75" t="s">
        <v>114</v>
      </c>
      <c r="C377" s="76">
        <v>40124</v>
      </c>
      <c r="D377" s="75" t="s">
        <v>99</v>
      </c>
      <c r="E377" s="77" t="s">
        <v>68</v>
      </c>
      <c r="F377" s="75">
        <v>90</v>
      </c>
      <c r="G377" s="75">
        <v>0</v>
      </c>
      <c r="H377" s="75">
        <v>1</v>
      </c>
      <c r="I377" s="75">
        <v>4</v>
      </c>
      <c r="J377" s="75">
        <v>1</v>
      </c>
      <c r="K377" s="75">
        <v>1</v>
      </c>
      <c r="L377" s="75">
        <v>4</v>
      </c>
      <c r="M377" s="75">
        <v>0</v>
      </c>
      <c r="N377" s="75">
        <v>0</v>
      </c>
    </row>
    <row r="378" spans="1:14">
      <c r="A378" s="75" t="s">
        <v>97</v>
      </c>
      <c r="B378" s="75" t="s">
        <v>264</v>
      </c>
      <c r="C378" s="76">
        <v>40141</v>
      </c>
      <c r="D378" s="75" t="s">
        <v>151</v>
      </c>
      <c r="E378" s="77" t="s">
        <v>19</v>
      </c>
      <c r="F378" s="75">
        <v>0</v>
      </c>
      <c r="G378" s="75"/>
      <c r="H378" s="75"/>
      <c r="I378" s="75"/>
      <c r="J378" s="75"/>
      <c r="K378" s="75"/>
      <c r="L378" s="75"/>
      <c r="M378" s="75"/>
      <c r="N378" s="75"/>
    </row>
    <row r="379" spans="1:14">
      <c r="A379" s="75" t="s">
        <v>97</v>
      </c>
      <c r="B379" s="75" t="s">
        <v>160</v>
      </c>
      <c r="C379" s="76">
        <v>40146</v>
      </c>
      <c r="D379" s="75" t="s">
        <v>99</v>
      </c>
      <c r="E379" s="77" t="s">
        <v>31</v>
      </c>
      <c r="F379" s="75">
        <f>90-50</f>
        <v>40</v>
      </c>
      <c r="G379" s="75">
        <v>1</v>
      </c>
      <c r="H379" s="75">
        <v>0</v>
      </c>
      <c r="I379" s="75">
        <v>1</v>
      </c>
      <c r="J379" s="75">
        <v>1</v>
      </c>
      <c r="K379" s="75">
        <v>3</v>
      </c>
      <c r="L379" s="75">
        <v>2</v>
      </c>
      <c r="M379" s="75">
        <v>0</v>
      </c>
      <c r="N379" s="75">
        <v>0</v>
      </c>
    </row>
    <row r="380" spans="1:14">
      <c r="A380" s="75" t="s">
        <v>97</v>
      </c>
      <c r="B380" s="75" t="s">
        <v>541</v>
      </c>
      <c r="C380" s="76">
        <v>40149</v>
      </c>
      <c r="D380" s="75" t="s">
        <v>99</v>
      </c>
      <c r="E380" s="77" t="s">
        <v>82</v>
      </c>
      <c r="F380" s="75">
        <f>90-66</f>
        <v>24</v>
      </c>
      <c r="G380" s="75">
        <v>1</v>
      </c>
      <c r="H380" s="75">
        <v>0</v>
      </c>
      <c r="I380" s="75">
        <v>4</v>
      </c>
      <c r="J380" s="75">
        <v>1</v>
      </c>
      <c r="K380" s="75">
        <v>1</v>
      </c>
      <c r="L380" s="75">
        <v>1</v>
      </c>
      <c r="M380" s="75">
        <v>0</v>
      </c>
      <c r="N380" s="75">
        <v>0</v>
      </c>
    </row>
    <row r="381" spans="1:14">
      <c r="A381" s="75" t="s">
        <v>97</v>
      </c>
      <c r="B381" s="75" t="s">
        <v>117</v>
      </c>
      <c r="C381" s="76">
        <v>40152</v>
      </c>
      <c r="D381" s="75" t="s">
        <v>99</v>
      </c>
      <c r="E381" s="77" t="s">
        <v>107</v>
      </c>
      <c r="F381" s="75">
        <v>90</v>
      </c>
      <c r="G381" s="75">
        <v>1</v>
      </c>
      <c r="H381" s="75">
        <v>0</v>
      </c>
      <c r="I381" s="75">
        <v>5</v>
      </c>
      <c r="J381" s="75">
        <v>3</v>
      </c>
      <c r="K381" s="75">
        <v>4</v>
      </c>
      <c r="L381" s="75">
        <v>0</v>
      </c>
      <c r="M381" s="75">
        <v>0</v>
      </c>
      <c r="N381" s="75">
        <v>0</v>
      </c>
    </row>
    <row r="382" spans="1:14">
      <c r="A382" s="75" t="s">
        <v>97</v>
      </c>
      <c r="B382" s="75" t="s">
        <v>481</v>
      </c>
      <c r="C382" s="76">
        <v>40156</v>
      </c>
      <c r="D382" s="75" t="s">
        <v>151</v>
      </c>
      <c r="E382" s="77" t="s">
        <v>38</v>
      </c>
      <c r="F382" s="75">
        <v>90</v>
      </c>
      <c r="G382" s="75">
        <v>0</v>
      </c>
      <c r="H382" s="75">
        <v>0</v>
      </c>
      <c r="I382" s="75">
        <v>2</v>
      </c>
      <c r="J382" s="75">
        <v>2</v>
      </c>
      <c r="K382" s="75">
        <v>6</v>
      </c>
      <c r="L382" s="75">
        <v>1</v>
      </c>
      <c r="M382" s="75">
        <v>1</v>
      </c>
      <c r="N382" s="75">
        <v>0</v>
      </c>
    </row>
    <row r="383" spans="1:14">
      <c r="A383" s="75" t="s">
        <v>97</v>
      </c>
      <c r="B383" s="75" t="s">
        <v>102</v>
      </c>
      <c r="C383" s="76">
        <v>40159</v>
      </c>
      <c r="D383" s="75" t="s">
        <v>99</v>
      </c>
      <c r="E383" s="77" t="s">
        <v>31</v>
      </c>
      <c r="F383" s="75">
        <v>75</v>
      </c>
      <c r="G383" s="75">
        <v>1</v>
      </c>
      <c r="H383" s="75">
        <v>0</v>
      </c>
      <c r="I383" s="75">
        <v>2</v>
      </c>
      <c r="J383" s="75">
        <v>1</v>
      </c>
      <c r="K383" s="75">
        <v>3</v>
      </c>
      <c r="L383" s="75">
        <v>1</v>
      </c>
      <c r="M383" s="75">
        <v>1</v>
      </c>
      <c r="N383" s="75">
        <v>0</v>
      </c>
    </row>
    <row r="384" spans="1:14">
      <c r="A384" s="75" t="s">
        <v>97</v>
      </c>
      <c r="B384" s="75" t="s">
        <v>947</v>
      </c>
      <c r="C384" s="76">
        <v>40163</v>
      </c>
      <c r="D384" s="75" t="s">
        <v>202</v>
      </c>
      <c r="E384" s="77" t="s">
        <v>107</v>
      </c>
      <c r="F384" s="75">
        <v>90</v>
      </c>
      <c r="G384" s="75">
        <v>0</v>
      </c>
      <c r="H384" s="75">
        <v>0</v>
      </c>
      <c r="I384" s="75">
        <v>4</v>
      </c>
      <c r="J384" s="75">
        <v>1</v>
      </c>
      <c r="K384" s="75">
        <v>1</v>
      </c>
      <c r="L384" s="75">
        <v>1</v>
      </c>
      <c r="M384" s="75">
        <v>1</v>
      </c>
      <c r="N384" s="75">
        <v>0</v>
      </c>
    </row>
    <row r="385" spans="1:14">
      <c r="A385" s="75" t="s">
        <v>97</v>
      </c>
      <c r="B385" s="75" t="s">
        <v>798</v>
      </c>
      <c r="C385" s="76">
        <v>40166</v>
      </c>
      <c r="D385" s="75" t="s">
        <v>202</v>
      </c>
      <c r="E385" s="77" t="s">
        <v>38</v>
      </c>
      <c r="F385" s="75">
        <v>90</v>
      </c>
      <c r="G385" s="75">
        <v>0</v>
      </c>
      <c r="H385" s="75">
        <v>0</v>
      </c>
      <c r="I385" s="75">
        <v>3</v>
      </c>
      <c r="J385" s="75">
        <v>0</v>
      </c>
      <c r="K385" s="75">
        <v>4</v>
      </c>
      <c r="L385" s="75">
        <v>2</v>
      </c>
      <c r="M385" s="75">
        <v>0</v>
      </c>
      <c r="N385" s="75">
        <v>0</v>
      </c>
    </row>
    <row r="386" spans="1:14">
      <c r="A386" s="75" t="s">
        <v>97</v>
      </c>
      <c r="B386" s="75" t="s">
        <v>108</v>
      </c>
      <c r="C386" s="76">
        <v>40180</v>
      </c>
      <c r="D386" s="75" t="s">
        <v>99</v>
      </c>
      <c r="E386" s="77" t="s">
        <v>22</v>
      </c>
      <c r="F386" s="75">
        <v>90</v>
      </c>
      <c r="G386" s="75">
        <v>0</v>
      </c>
      <c r="H386" s="75">
        <v>0</v>
      </c>
      <c r="I386" s="75">
        <v>4</v>
      </c>
      <c r="J386" s="75">
        <v>0</v>
      </c>
      <c r="K386" s="75">
        <v>5</v>
      </c>
      <c r="L386" s="75">
        <v>2</v>
      </c>
      <c r="M386" s="75">
        <v>1</v>
      </c>
      <c r="N386" s="75">
        <v>0</v>
      </c>
    </row>
    <row r="387" spans="1:14">
      <c r="A387" s="75" t="s">
        <v>97</v>
      </c>
      <c r="B387" s="75" t="s">
        <v>143</v>
      </c>
      <c r="C387" s="76">
        <v>40183</v>
      </c>
      <c r="D387" s="75" t="s">
        <v>193</v>
      </c>
      <c r="E387" s="77" t="s">
        <v>40</v>
      </c>
      <c r="F387" s="75">
        <f>90-46</f>
        <v>44</v>
      </c>
      <c r="G387" s="75">
        <v>1</v>
      </c>
      <c r="H387" s="75">
        <v>0</v>
      </c>
      <c r="I387" s="75">
        <v>0</v>
      </c>
      <c r="J387" s="75">
        <v>0</v>
      </c>
      <c r="K387" s="75">
        <v>0</v>
      </c>
      <c r="L387" s="75">
        <v>0</v>
      </c>
      <c r="M387" s="75">
        <v>0</v>
      </c>
      <c r="N387" s="75">
        <v>0</v>
      </c>
    </row>
    <row r="388" spans="1:14">
      <c r="A388" s="75" t="s">
        <v>97</v>
      </c>
      <c r="B388" s="75" t="s">
        <v>122</v>
      </c>
      <c r="C388" s="76">
        <v>40191</v>
      </c>
      <c r="D388" s="75" t="s">
        <v>193</v>
      </c>
      <c r="E388" s="77" t="s">
        <v>197</v>
      </c>
      <c r="F388" s="75">
        <v>84</v>
      </c>
      <c r="G388" s="75">
        <v>0</v>
      </c>
      <c r="H388" s="75">
        <v>0</v>
      </c>
      <c r="I388" s="75">
        <v>0</v>
      </c>
      <c r="J388" s="75">
        <v>0</v>
      </c>
      <c r="K388" s="75">
        <v>0</v>
      </c>
      <c r="L388" s="75">
        <v>0</v>
      </c>
      <c r="M388" s="75">
        <v>0</v>
      </c>
      <c r="N388" s="75">
        <v>0</v>
      </c>
    </row>
    <row r="389" spans="1:14">
      <c r="A389" s="75" t="s">
        <v>97</v>
      </c>
      <c r="B389" s="75" t="s">
        <v>143</v>
      </c>
      <c r="C389" s="76">
        <v>40194</v>
      </c>
      <c r="D389" s="75" t="s">
        <v>99</v>
      </c>
      <c r="E389" s="77" t="s">
        <v>51</v>
      </c>
      <c r="F389" s="75">
        <v>90</v>
      </c>
      <c r="G389" s="75">
        <v>0</v>
      </c>
      <c r="H389" s="75">
        <v>0</v>
      </c>
      <c r="I389" s="75">
        <v>5</v>
      </c>
      <c r="J389" s="75">
        <v>0</v>
      </c>
      <c r="K389" s="75">
        <v>1</v>
      </c>
      <c r="L389" s="75">
        <v>0</v>
      </c>
      <c r="M389" s="75">
        <v>0</v>
      </c>
      <c r="N389" s="75">
        <v>0</v>
      </c>
    </row>
    <row r="390" spans="1:14">
      <c r="A390" s="75" t="s">
        <v>97</v>
      </c>
      <c r="B390" s="75" t="s">
        <v>106</v>
      </c>
      <c r="C390" s="76">
        <v>40201</v>
      </c>
      <c r="D390" s="75" t="s">
        <v>99</v>
      </c>
      <c r="E390" s="77" t="s">
        <v>67</v>
      </c>
      <c r="F390" s="75">
        <v>90</v>
      </c>
      <c r="G390" s="75">
        <v>0</v>
      </c>
      <c r="H390" s="75">
        <v>1</v>
      </c>
      <c r="I390" s="75">
        <v>3</v>
      </c>
      <c r="J390" s="75">
        <v>1</v>
      </c>
      <c r="K390" s="75">
        <v>3</v>
      </c>
      <c r="L390" s="75">
        <v>4</v>
      </c>
      <c r="M390" s="75">
        <v>0</v>
      </c>
      <c r="N390" s="75">
        <v>0</v>
      </c>
    </row>
    <row r="391" spans="1:14">
      <c r="A391" s="75" t="s">
        <v>97</v>
      </c>
      <c r="B391" s="75" t="s">
        <v>529</v>
      </c>
      <c r="C391" s="76">
        <v>40208</v>
      </c>
      <c r="D391" s="75" t="s">
        <v>99</v>
      </c>
      <c r="E391" s="77" t="s">
        <v>24</v>
      </c>
      <c r="F391" s="75">
        <v>90</v>
      </c>
      <c r="G391" s="75">
        <v>0</v>
      </c>
      <c r="H391" s="75">
        <v>0</v>
      </c>
      <c r="I391" s="75">
        <v>8</v>
      </c>
      <c r="J391" s="75">
        <v>2</v>
      </c>
      <c r="K391" s="75">
        <v>3</v>
      </c>
      <c r="L391" s="75">
        <v>2</v>
      </c>
      <c r="M391" s="75">
        <v>0</v>
      </c>
      <c r="N391" s="75">
        <v>0</v>
      </c>
    </row>
    <row r="392" spans="1:14">
      <c r="A392" s="75" t="s">
        <v>97</v>
      </c>
      <c r="B392" s="75" t="s">
        <v>148</v>
      </c>
      <c r="C392" s="76">
        <v>40215</v>
      </c>
      <c r="D392" s="75" t="s">
        <v>99</v>
      </c>
      <c r="E392" s="77" t="s">
        <v>63</v>
      </c>
      <c r="F392" s="75">
        <v>51</v>
      </c>
      <c r="G392" s="75">
        <v>0</v>
      </c>
      <c r="H392" s="75">
        <v>0</v>
      </c>
      <c r="I392" s="75">
        <v>2</v>
      </c>
      <c r="J392" s="75">
        <v>1</v>
      </c>
      <c r="K392" s="75">
        <v>1</v>
      </c>
      <c r="L392" s="75">
        <v>0</v>
      </c>
      <c r="M392" s="75">
        <v>0</v>
      </c>
      <c r="N392" s="75">
        <v>0</v>
      </c>
    </row>
    <row r="393" spans="1:14">
      <c r="A393" s="75" t="s">
        <v>97</v>
      </c>
      <c r="B393" s="75" t="s">
        <v>139</v>
      </c>
      <c r="C393" s="76">
        <v>40223</v>
      </c>
      <c r="D393" s="75" t="s">
        <v>99</v>
      </c>
      <c r="E393" s="77" t="s">
        <v>85</v>
      </c>
      <c r="F393" s="75">
        <v>90</v>
      </c>
      <c r="G393" s="75">
        <v>1</v>
      </c>
      <c r="H393" s="75">
        <v>0</v>
      </c>
      <c r="I393" s="75">
        <v>7</v>
      </c>
      <c r="J393" s="75">
        <v>4</v>
      </c>
      <c r="K393" s="75">
        <v>2</v>
      </c>
      <c r="L393" s="75">
        <v>0</v>
      </c>
      <c r="M393" s="75">
        <v>1</v>
      </c>
      <c r="N393" s="75">
        <v>0</v>
      </c>
    </row>
    <row r="394" spans="1:14">
      <c r="A394" s="75" t="s">
        <v>97</v>
      </c>
      <c r="B394" s="75" t="s">
        <v>226</v>
      </c>
      <c r="C394" s="76">
        <v>40232</v>
      </c>
      <c r="D394" s="75" t="s">
        <v>151</v>
      </c>
      <c r="E394" s="77" t="s">
        <v>22</v>
      </c>
      <c r="F394" s="75">
        <v>90</v>
      </c>
      <c r="G394" s="75">
        <v>1</v>
      </c>
      <c r="H394" s="75">
        <v>0</v>
      </c>
      <c r="I394" s="75">
        <v>4</v>
      </c>
      <c r="J394" s="75">
        <v>3</v>
      </c>
      <c r="K394" s="75">
        <v>1</v>
      </c>
      <c r="L394" s="75">
        <v>2</v>
      </c>
      <c r="M394" s="75">
        <v>0</v>
      </c>
      <c r="N394" s="75">
        <v>0</v>
      </c>
    </row>
    <row r="395" spans="1:14">
      <c r="A395" s="75" t="s">
        <v>97</v>
      </c>
      <c r="B395" s="75" t="s">
        <v>105</v>
      </c>
      <c r="C395" s="76">
        <v>40236</v>
      </c>
      <c r="D395" s="75" t="s">
        <v>99</v>
      </c>
      <c r="E395" s="77" t="s">
        <v>63</v>
      </c>
      <c r="F395" s="75">
        <v>90</v>
      </c>
      <c r="G395" s="75">
        <v>0</v>
      </c>
      <c r="H395" s="75">
        <v>1</v>
      </c>
      <c r="I395" s="75">
        <v>5</v>
      </c>
      <c r="J395" s="75">
        <v>2</v>
      </c>
      <c r="K395" s="75">
        <v>3</v>
      </c>
      <c r="L395" s="75">
        <v>0</v>
      </c>
      <c r="M395" s="75">
        <v>0</v>
      </c>
      <c r="N395" s="75">
        <v>0</v>
      </c>
    </row>
    <row r="396" spans="1:14">
      <c r="A396" s="75" t="s">
        <v>97</v>
      </c>
      <c r="B396" s="75" t="s">
        <v>526</v>
      </c>
      <c r="C396" s="76">
        <v>40243</v>
      </c>
      <c r="D396" s="75" t="s">
        <v>99</v>
      </c>
      <c r="E396" s="77" t="s">
        <v>53</v>
      </c>
      <c r="F396" s="75">
        <v>90</v>
      </c>
      <c r="G396" s="75">
        <v>0</v>
      </c>
      <c r="H396" s="75">
        <v>0</v>
      </c>
      <c r="I396" s="75">
        <v>2</v>
      </c>
      <c r="J396" s="75">
        <v>0</v>
      </c>
      <c r="K396" s="75">
        <v>5</v>
      </c>
      <c r="L396" s="75">
        <v>2</v>
      </c>
      <c r="M396" s="75">
        <v>0</v>
      </c>
      <c r="N396" s="75">
        <v>1</v>
      </c>
    </row>
    <row r="397" spans="1:14">
      <c r="A397" s="75" t="s">
        <v>97</v>
      </c>
      <c r="B397" s="75" t="s">
        <v>220</v>
      </c>
      <c r="C397" s="76">
        <v>40254</v>
      </c>
      <c r="D397" s="75" t="s">
        <v>151</v>
      </c>
      <c r="E397" s="77" t="s">
        <v>51</v>
      </c>
      <c r="F397" s="75">
        <f>90-65</f>
        <v>25</v>
      </c>
      <c r="G397" s="75">
        <v>0</v>
      </c>
      <c r="H397" s="75">
        <v>1</v>
      </c>
      <c r="I397" s="75">
        <v>0</v>
      </c>
      <c r="J397" s="75">
        <v>0</v>
      </c>
      <c r="K397" s="75">
        <v>1</v>
      </c>
      <c r="L397" s="75">
        <v>0</v>
      </c>
      <c r="M397" s="75">
        <v>0</v>
      </c>
      <c r="N397" s="75">
        <v>0</v>
      </c>
    </row>
    <row r="398" spans="1:14">
      <c r="A398" s="75" t="s">
        <v>97</v>
      </c>
      <c r="B398" s="75" t="s">
        <v>98</v>
      </c>
      <c r="C398" s="76">
        <v>40258</v>
      </c>
      <c r="D398" s="75" t="s">
        <v>99</v>
      </c>
      <c r="E398" s="77" t="s">
        <v>382</v>
      </c>
      <c r="F398" s="75">
        <v>90</v>
      </c>
      <c r="G398" s="75">
        <v>1</v>
      </c>
      <c r="H398" s="75">
        <v>0</v>
      </c>
      <c r="I398" s="75">
        <v>5</v>
      </c>
      <c r="J398" s="75">
        <v>1</v>
      </c>
      <c r="K398" s="75">
        <v>2</v>
      </c>
      <c r="L398" s="75">
        <v>1</v>
      </c>
      <c r="M398" s="75">
        <v>0</v>
      </c>
      <c r="N398" s="75">
        <v>0</v>
      </c>
    </row>
    <row r="399" spans="1:14">
      <c r="A399" s="75" t="s">
        <v>97</v>
      </c>
      <c r="B399" s="75" t="s">
        <v>141</v>
      </c>
      <c r="C399" s="76">
        <v>40261</v>
      </c>
      <c r="D399" s="75" t="s">
        <v>99</v>
      </c>
      <c r="E399" s="77" t="s">
        <v>19</v>
      </c>
      <c r="F399" s="75">
        <v>73</v>
      </c>
      <c r="G399" s="75">
        <v>1</v>
      </c>
      <c r="H399" s="75">
        <v>0</v>
      </c>
      <c r="I399" s="75">
        <v>5</v>
      </c>
      <c r="J399" s="75">
        <v>2</v>
      </c>
      <c r="K399" s="75">
        <v>0</v>
      </c>
      <c r="L399" s="75">
        <v>1</v>
      </c>
      <c r="M399" s="75">
        <v>0</v>
      </c>
      <c r="N399" s="75">
        <v>0</v>
      </c>
    </row>
    <row r="400" spans="1:14">
      <c r="A400" s="75" t="s">
        <v>97</v>
      </c>
      <c r="B400" s="75" t="s">
        <v>133</v>
      </c>
      <c r="C400" s="76">
        <v>40264</v>
      </c>
      <c r="D400" s="75" t="s">
        <v>99</v>
      </c>
      <c r="E400" s="77" t="s">
        <v>24</v>
      </c>
      <c r="F400" s="75">
        <v>90</v>
      </c>
      <c r="G400" s="75">
        <v>1</v>
      </c>
      <c r="H400" s="75">
        <v>0</v>
      </c>
      <c r="I400" s="75">
        <v>2</v>
      </c>
      <c r="J400" s="75">
        <v>2</v>
      </c>
      <c r="K400" s="75">
        <v>2</v>
      </c>
      <c r="L400" s="75">
        <v>2</v>
      </c>
      <c r="M400" s="75">
        <v>0</v>
      </c>
      <c r="N400" s="75">
        <v>0</v>
      </c>
    </row>
    <row r="401" spans="1:14">
      <c r="A401" s="75" t="s">
        <v>97</v>
      </c>
      <c r="B401" s="75" t="s">
        <v>502</v>
      </c>
      <c r="C401" s="76">
        <v>40268</v>
      </c>
      <c r="D401" s="75" t="s">
        <v>151</v>
      </c>
      <c r="E401" s="77" t="s">
        <v>53</v>
      </c>
      <c r="F401" s="75">
        <v>76</v>
      </c>
      <c r="G401" s="75">
        <v>2</v>
      </c>
      <c r="H401" s="75">
        <v>0</v>
      </c>
      <c r="I401" s="75">
        <v>6</v>
      </c>
      <c r="J401" s="75">
        <v>3</v>
      </c>
      <c r="K401" s="75">
        <v>0</v>
      </c>
      <c r="L401" s="75">
        <v>1</v>
      </c>
      <c r="M401" s="75">
        <v>0</v>
      </c>
      <c r="N401" s="75">
        <v>0</v>
      </c>
    </row>
    <row r="402" spans="1:14">
      <c r="A402" s="75" t="s">
        <v>97</v>
      </c>
      <c r="B402" s="75" t="s">
        <v>127</v>
      </c>
      <c r="C402" s="76">
        <v>40285</v>
      </c>
      <c r="D402" s="75" t="s">
        <v>99</v>
      </c>
      <c r="E402" s="77" t="s">
        <v>33</v>
      </c>
      <c r="F402" s="75">
        <f>90-81</f>
        <v>9</v>
      </c>
      <c r="G402" s="75">
        <v>0</v>
      </c>
      <c r="H402" s="75">
        <v>0</v>
      </c>
      <c r="I402" s="75">
        <v>0</v>
      </c>
      <c r="J402" s="75">
        <v>0</v>
      </c>
      <c r="K402" s="75">
        <v>1</v>
      </c>
      <c r="L402" s="75">
        <v>0</v>
      </c>
      <c r="M402" s="75">
        <v>0</v>
      </c>
      <c r="N402" s="75">
        <v>0</v>
      </c>
    </row>
    <row r="403" spans="1:14">
      <c r="A403" s="75" t="s">
        <v>97</v>
      </c>
      <c r="B403" s="75" t="s">
        <v>243</v>
      </c>
      <c r="C403" s="76">
        <v>40288</v>
      </c>
      <c r="D403" s="75" t="s">
        <v>151</v>
      </c>
      <c r="E403" s="77" t="s">
        <v>74</v>
      </c>
      <c r="F403" s="75">
        <v>61</v>
      </c>
      <c r="G403" s="75">
        <v>0</v>
      </c>
      <c r="H403" s="75">
        <v>0</v>
      </c>
      <c r="I403" s="75">
        <v>0</v>
      </c>
      <c r="J403" s="75">
        <v>0</v>
      </c>
      <c r="K403" s="75">
        <v>2</v>
      </c>
      <c r="L403" s="75">
        <v>1</v>
      </c>
      <c r="M403" s="75">
        <v>0</v>
      </c>
      <c r="N403" s="75">
        <v>0</v>
      </c>
    </row>
    <row r="404" spans="1:14">
      <c r="A404" s="75" t="s">
        <v>97</v>
      </c>
      <c r="B404" s="75" t="s">
        <v>542</v>
      </c>
      <c r="C404" s="76">
        <v>40292</v>
      </c>
      <c r="D404" s="75" t="s">
        <v>99</v>
      </c>
      <c r="E404" s="77" t="s">
        <v>26</v>
      </c>
      <c r="F404" s="75">
        <v>90</v>
      </c>
      <c r="G404" s="75">
        <v>1</v>
      </c>
      <c r="H404" s="75">
        <v>1</v>
      </c>
      <c r="I404" s="75">
        <v>2</v>
      </c>
      <c r="J404" s="75">
        <v>2</v>
      </c>
      <c r="K404" s="75">
        <v>3</v>
      </c>
      <c r="L404" s="75">
        <v>3</v>
      </c>
      <c r="M404" s="75">
        <v>0</v>
      </c>
      <c r="N404" s="75">
        <v>0</v>
      </c>
    </row>
    <row r="405" spans="1:14">
      <c r="A405" s="75" t="s">
        <v>97</v>
      </c>
      <c r="B405" s="75" t="s">
        <v>264</v>
      </c>
      <c r="C405" s="76">
        <v>40296</v>
      </c>
      <c r="D405" s="75" t="s">
        <v>151</v>
      </c>
      <c r="E405" s="77" t="s">
        <v>17</v>
      </c>
      <c r="F405" s="75">
        <v>62</v>
      </c>
      <c r="G405" s="75">
        <v>0</v>
      </c>
      <c r="H405" s="75">
        <v>0</v>
      </c>
      <c r="I405" s="75">
        <v>4</v>
      </c>
      <c r="J405" s="75">
        <v>0</v>
      </c>
      <c r="K405" s="75">
        <v>5</v>
      </c>
      <c r="L405" s="75">
        <v>0</v>
      </c>
      <c r="M405" s="75">
        <v>0</v>
      </c>
      <c r="N405" s="75">
        <v>0</v>
      </c>
    </row>
    <row r="406" spans="1:14">
      <c r="A406" s="75" t="s">
        <v>97</v>
      </c>
      <c r="B406" s="75" t="s">
        <v>155</v>
      </c>
      <c r="C406" s="76">
        <v>40299</v>
      </c>
      <c r="D406" s="75" t="s">
        <v>99</v>
      </c>
      <c r="E406" s="77" t="s">
        <v>154</v>
      </c>
      <c r="F406" s="75">
        <f>90-84</f>
        <v>6</v>
      </c>
      <c r="G406" s="75">
        <v>0</v>
      </c>
      <c r="H406" s="75">
        <v>0</v>
      </c>
      <c r="I406" s="75">
        <v>0</v>
      </c>
      <c r="J406" s="75">
        <v>0</v>
      </c>
      <c r="K406" s="75">
        <v>0</v>
      </c>
      <c r="L406" s="75">
        <v>0</v>
      </c>
      <c r="M406" s="75">
        <v>0</v>
      </c>
      <c r="N406" s="75">
        <v>0</v>
      </c>
    </row>
    <row r="407" spans="1:14">
      <c r="A407" s="75" t="s">
        <v>97</v>
      </c>
      <c r="B407" s="75" t="s">
        <v>457</v>
      </c>
      <c r="C407" s="76">
        <v>40302</v>
      </c>
      <c r="D407" s="75" t="s">
        <v>99</v>
      </c>
      <c r="E407" s="77" t="s">
        <v>103</v>
      </c>
      <c r="F407" s="75">
        <v>65</v>
      </c>
      <c r="G407" s="75">
        <v>0</v>
      </c>
      <c r="H407" s="75">
        <v>0</v>
      </c>
      <c r="I407" s="75">
        <v>4</v>
      </c>
      <c r="J407" s="75">
        <v>1</v>
      </c>
      <c r="K407" s="75">
        <v>1</v>
      </c>
      <c r="L407" s="75">
        <v>2</v>
      </c>
      <c r="M407" s="75">
        <v>0</v>
      </c>
      <c r="N407" s="75">
        <v>0</v>
      </c>
    </row>
    <row r="408" spans="1:14">
      <c r="A408" s="75" t="s">
        <v>97</v>
      </c>
      <c r="B408" s="75" t="s">
        <v>122</v>
      </c>
      <c r="C408" s="76">
        <v>40306</v>
      </c>
      <c r="D408" s="75" t="s">
        <v>99</v>
      </c>
      <c r="E408" s="77" t="s">
        <v>79</v>
      </c>
      <c r="F408" s="75">
        <v>0</v>
      </c>
      <c r="G408" s="75"/>
      <c r="H408" s="75"/>
      <c r="I408" s="75"/>
      <c r="J408" s="75"/>
      <c r="K408" s="75"/>
      <c r="L408" s="75"/>
      <c r="M408" s="75"/>
      <c r="N408" s="75"/>
    </row>
    <row r="409" spans="1:14">
      <c r="A409" s="75" t="s">
        <v>97</v>
      </c>
      <c r="B409" s="75" t="s">
        <v>467</v>
      </c>
      <c r="C409" s="76">
        <v>40314</v>
      </c>
      <c r="D409" s="75" t="s">
        <v>99</v>
      </c>
      <c r="E409" s="77" t="s">
        <v>51</v>
      </c>
      <c r="F409" s="75">
        <f>90-79</f>
        <v>11</v>
      </c>
      <c r="G409" s="75">
        <v>0</v>
      </c>
      <c r="H409" s="75">
        <v>0</v>
      </c>
      <c r="I409" s="75">
        <v>1</v>
      </c>
      <c r="J409" s="75">
        <v>0</v>
      </c>
      <c r="K409" s="75">
        <v>1</v>
      </c>
      <c r="L409" s="75">
        <v>0</v>
      </c>
      <c r="M409" s="75">
        <v>0</v>
      </c>
      <c r="N409" s="75">
        <v>0</v>
      </c>
    </row>
    <row r="410" spans="1:14">
      <c r="A410" s="75" t="s">
        <v>910</v>
      </c>
      <c r="B410" s="75" t="s">
        <v>766</v>
      </c>
      <c r="C410" s="76">
        <v>40401</v>
      </c>
      <c r="D410" s="75" t="s">
        <v>78</v>
      </c>
      <c r="E410" s="77" t="s">
        <v>59</v>
      </c>
      <c r="F410" s="75">
        <v>58</v>
      </c>
      <c r="G410" s="75">
        <v>1</v>
      </c>
      <c r="H410" s="75">
        <v>0</v>
      </c>
      <c r="I410" s="75">
        <v>1</v>
      </c>
      <c r="J410" s="75">
        <v>1</v>
      </c>
      <c r="K410" s="75">
        <v>1</v>
      </c>
      <c r="L410" s="75">
        <v>3</v>
      </c>
      <c r="M410" s="75">
        <v>0</v>
      </c>
      <c r="N410" s="75">
        <v>0</v>
      </c>
    </row>
    <row r="411" spans="1:14">
      <c r="A411" s="75" t="s">
        <v>910</v>
      </c>
      <c r="B411" s="75" t="s">
        <v>766</v>
      </c>
      <c r="C411" s="76">
        <v>40401</v>
      </c>
      <c r="D411" s="75" t="s">
        <v>78</v>
      </c>
      <c r="E411" s="77" t="s">
        <v>59</v>
      </c>
      <c r="F411" s="75">
        <v>58</v>
      </c>
      <c r="G411" s="75">
        <v>1</v>
      </c>
      <c r="H411" s="75">
        <v>0</v>
      </c>
      <c r="I411" s="75">
        <v>1</v>
      </c>
      <c r="J411" s="75">
        <v>1</v>
      </c>
      <c r="K411" s="75">
        <v>1</v>
      </c>
      <c r="L411" s="75">
        <v>3</v>
      </c>
      <c r="M411" s="75">
        <v>0</v>
      </c>
      <c r="N411" s="75">
        <v>0</v>
      </c>
    </row>
    <row r="412" spans="1:14">
      <c r="A412" s="75" t="s">
        <v>910</v>
      </c>
      <c r="B412" s="75" t="s">
        <v>712</v>
      </c>
      <c r="C412" s="76">
        <v>40424</v>
      </c>
      <c r="D412" s="75" t="s">
        <v>494</v>
      </c>
      <c r="E412" s="77" t="s">
        <v>19</v>
      </c>
      <c r="F412" s="75">
        <v>90</v>
      </c>
      <c r="G412" s="75">
        <v>0</v>
      </c>
      <c r="H412" s="75">
        <v>0</v>
      </c>
      <c r="I412" s="75">
        <v>0</v>
      </c>
      <c r="J412" s="75">
        <v>0</v>
      </c>
      <c r="K412" s="75">
        <v>0</v>
      </c>
      <c r="L412" s="75">
        <v>0</v>
      </c>
      <c r="M412" s="75">
        <v>0</v>
      </c>
      <c r="N412" s="75">
        <v>0</v>
      </c>
    </row>
    <row r="413" spans="1:14">
      <c r="A413" s="75" t="s">
        <v>910</v>
      </c>
      <c r="B413" s="75" t="s">
        <v>523</v>
      </c>
      <c r="C413" s="76">
        <v>40428</v>
      </c>
      <c r="D413" s="75" t="s">
        <v>494</v>
      </c>
      <c r="E413" s="77" t="s">
        <v>374</v>
      </c>
      <c r="F413" s="75">
        <v>81</v>
      </c>
      <c r="G413" s="75">
        <v>2</v>
      </c>
      <c r="H413" s="75">
        <v>0</v>
      </c>
      <c r="I413" s="75">
        <v>3</v>
      </c>
      <c r="J413" s="75">
        <v>1</v>
      </c>
      <c r="K413" s="75">
        <v>1</v>
      </c>
      <c r="L413" s="75">
        <v>0</v>
      </c>
      <c r="M413" s="75">
        <v>0</v>
      </c>
      <c r="N413" s="75">
        <v>0</v>
      </c>
    </row>
    <row r="414" spans="1:14">
      <c r="A414" s="75" t="s">
        <v>227</v>
      </c>
      <c r="B414" s="75" t="s">
        <v>302</v>
      </c>
      <c r="C414" s="76">
        <v>40432</v>
      </c>
      <c r="D414" s="75" t="s">
        <v>229</v>
      </c>
      <c r="E414" s="77" t="s">
        <v>158</v>
      </c>
      <c r="F414" s="75">
        <v>90</v>
      </c>
      <c r="G414" s="75">
        <v>0</v>
      </c>
      <c r="H414" s="75">
        <v>0</v>
      </c>
      <c r="I414" s="75">
        <v>4</v>
      </c>
      <c r="J414" s="75">
        <v>2</v>
      </c>
      <c r="K414" s="75">
        <v>1</v>
      </c>
      <c r="L414" s="75">
        <v>0</v>
      </c>
      <c r="M414" s="75">
        <v>0</v>
      </c>
      <c r="N414" s="75">
        <v>0</v>
      </c>
    </row>
    <row r="415" spans="1:14">
      <c r="A415" s="75" t="s">
        <v>227</v>
      </c>
      <c r="B415" s="75" t="s">
        <v>301</v>
      </c>
      <c r="C415" s="76">
        <v>40436</v>
      </c>
      <c r="D415" s="75" t="s">
        <v>151</v>
      </c>
      <c r="E415" s="77" t="s">
        <v>19</v>
      </c>
      <c r="F415" s="75">
        <v>90</v>
      </c>
      <c r="G415" s="75">
        <v>2</v>
      </c>
      <c r="H415" s="75">
        <v>0</v>
      </c>
      <c r="I415" s="75">
        <v>2</v>
      </c>
      <c r="J415" s="75">
        <v>2</v>
      </c>
      <c r="K415" s="75">
        <v>3</v>
      </c>
      <c r="L415" s="75">
        <v>1</v>
      </c>
      <c r="M415" s="75">
        <v>0</v>
      </c>
      <c r="N415" s="75">
        <v>0</v>
      </c>
    </row>
    <row r="416" spans="1:14">
      <c r="A416" s="75" t="s">
        <v>227</v>
      </c>
      <c r="B416" s="75" t="s">
        <v>279</v>
      </c>
      <c r="C416" s="76">
        <v>40439</v>
      </c>
      <c r="D416" s="75" t="s">
        <v>229</v>
      </c>
      <c r="E416" s="77" t="s">
        <v>22</v>
      </c>
      <c r="F416" s="75">
        <v>90</v>
      </c>
      <c r="G416" s="75">
        <v>0</v>
      </c>
      <c r="H416" s="75">
        <v>0</v>
      </c>
      <c r="I416" s="75">
        <v>1</v>
      </c>
      <c r="J416" s="75">
        <v>0</v>
      </c>
      <c r="K416" s="75">
        <v>2</v>
      </c>
      <c r="L416" s="75">
        <v>1</v>
      </c>
      <c r="M416" s="75">
        <v>0</v>
      </c>
      <c r="N416" s="75">
        <v>0</v>
      </c>
    </row>
    <row r="417" spans="1:14">
      <c r="A417" s="75" t="s">
        <v>227</v>
      </c>
      <c r="B417" s="75" t="s">
        <v>245</v>
      </c>
      <c r="C417" s="76">
        <v>40443</v>
      </c>
      <c r="D417" s="75" t="s">
        <v>229</v>
      </c>
      <c r="E417" s="77" t="s">
        <v>22</v>
      </c>
      <c r="F417" s="75">
        <v>90</v>
      </c>
      <c r="G417" s="75">
        <v>1</v>
      </c>
      <c r="H417" s="75">
        <v>0</v>
      </c>
      <c r="I417" s="75">
        <v>5</v>
      </c>
      <c r="J417" s="75">
        <v>3</v>
      </c>
      <c r="K417" s="75">
        <v>2</v>
      </c>
      <c r="L417" s="75">
        <v>1</v>
      </c>
      <c r="M417" s="75">
        <v>0</v>
      </c>
      <c r="N417" s="75">
        <v>0</v>
      </c>
    </row>
    <row r="418" spans="1:14">
      <c r="A418" s="75" t="s">
        <v>227</v>
      </c>
      <c r="B418" s="75" t="s">
        <v>246</v>
      </c>
      <c r="C418" s="76">
        <v>40446</v>
      </c>
      <c r="D418" s="75" t="s">
        <v>229</v>
      </c>
      <c r="E418" s="77" t="s">
        <v>31</v>
      </c>
      <c r="F418" s="75">
        <v>90</v>
      </c>
      <c r="G418" s="75">
        <v>1</v>
      </c>
      <c r="H418" s="75">
        <v>0</v>
      </c>
      <c r="I418" s="75">
        <v>1</v>
      </c>
      <c r="J418" s="75">
        <v>1</v>
      </c>
      <c r="K418" s="75">
        <v>3</v>
      </c>
      <c r="L418" s="75">
        <v>4</v>
      </c>
      <c r="M418" s="75">
        <v>0</v>
      </c>
      <c r="N418" s="75">
        <v>0</v>
      </c>
    </row>
    <row r="419" spans="1:14">
      <c r="A419" s="75" t="s">
        <v>227</v>
      </c>
      <c r="B419" s="75" t="s">
        <v>300</v>
      </c>
      <c r="C419" s="76">
        <v>40449</v>
      </c>
      <c r="D419" s="75" t="s">
        <v>151</v>
      </c>
      <c r="E419" s="77" t="s">
        <v>22</v>
      </c>
      <c r="F419" s="75">
        <v>90</v>
      </c>
      <c r="G419" s="75">
        <v>1</v>
      </c>
      <c r="H419" s="75">
        <v>0</v>
      </c>
      <c r="I419" s="75">
        <v>3</v>
      </c>
      <c r="J419" s="75">
        <v>3</v>
      </c>
      <c r="K419" s="75">
        <v>4</v>
      </c>
      <c r="L419" s="75">
        <v>1</v>
      </c>
      <c r="M419" s="75">
        <v>0</v>
      </c>
      <c r="N419" s="75">
        <v>0</v>
      </c>
    </row>
    <row r="420" spans="1:14">
      <c r="A420" s="75" t="s">
        <v>227</v>
      </c>
      <c r="B420" s="75" t="s">
        <v>280</v>
      </c>
      <c r="C420" s="76">
        <v>40453</v>
      </c>
      <c r="D420" s="75" t="s">
        <v>229</v>
      </c>
      <c r="E420" s="77" t="s">
        <v>24</v>
      </c>
      <c r="F420" s="75">
        <v>90</v>
      </c>
      <c r="G420" s="75">
        <v>0</v>
      </c>
      <c r="H420" s="75">
        <v>0</v>
      </c>
      <c r="I420" s="75">
        <v>7</v>
      </c>
      <c r="J420" s="75">
        <v>6</v>
      </c>
      <c r="K420" s="75">
        <v>5</v>
      </c>
      <c r="L420" s="75">
        <v>2</v>
      </c>
      <c r="M420" s="75">
        <v>1</v>
      </c>
      <c r="N420" s="75">
        <v>0</v>
      </c>
    </row>
    <row r="421" spans="1:14">
      <c r="A421" s="75" t="s">
        <v>910</v>
      </c>
      <c r="B421" s="75" t="s">
        <v>471</v>
      </c>
      <c r="C421" s="76">
        <v>40463</v>
      </c>
      <c r="D421" s="75" t="s">
        <v>494</v>
      </c>
      <c r="E421" s="77" t="s">
        <v>430</v>
      </c>
      <c r="F421" s="75">
        <v>90</v>
      </c>
      <c r="G421" s="75">
        <v>0</v>
      </c>
      <c r="H421" s="75">
        <v>0</v>
      </c>
      <c r="I421" s="75">
        <v>2</v>
      </c>
      <c r="J421" s="75">
        <v>2</v>
      </c>
      <c r="K421" s="75">
        <v>3</v>
      </c>
      <c r="L421" s="75">
        <v>1</v>
      </c>
      <c r="M421" s="75">
        <v>0</v>
      </c>
      <c r="N421" s="75">
        <v>0</v>
      </c>
    </row>
    <row r="422" spans="1:14">
      <c r="A422" s="75" t="s">
        <v>227</v>
      </c>
      <c r="B422" s="75" t="s">
        <v>255</v>
      </c>
      <c r="C422" s="76">
        <v>40467</v>
      </c>
      <c r="D422" s="75" t="s">
        <v>229</v>
      </c>
      <c r="E422" s="77" t="s">
        <v>26</v>
      </c>
      <c r="F422" s="75">
        <v>90</v>
      </c>
      <c r="G422" s="75">
        <v>0</v>
      </c>
      <c r="H422" s="75">
        <v>2</v>
      </c>
      <c r="I422" s="75">
        <v>5</v>
      </c>
      <c r="J422" s="75">
        <v>3</v>
      </c>
      <c r="K422" s="75">
        <v>2</v>
      </c>
      <c r="L422" s="75">
        <v>1</v>
      </c>
      <c r="M422" s="75">
        <v>0</v>
      </c>
      <c r="N422" s="75">
        <v>0</v>
      </c>
    </row>
    <row r="423" spans="1:14">
      <c r="A423" s="75" t="s">
        <v>227</v>
      </c>
      <c r="B423" s="75" t="s">
        <v>104</v>
      </c>
      <c r="C423" s="76">
        <v>40470</v>
      </c>
      <c r="D423" s="75" t="s">
        <v>151</v>
      </c>
      <c r="E423" s="77" t="s">
        <v>158</v>
      </c>
      <c r="F423" s="75">
        <v>90</v>
      </c>
      <c r="G423" s="75">
        <v>0</v>
      </c>
      <c r="H423" s="75">
        <v>0</v>
      </c>
      <c r="I423" s="75">
        <v>1</v>
      </c>
      <c r="J423" s="75">
        <v>0</v>
      </c>
      <c r="K423" s="75">
        <v>3</v>
      </c>
      <c r="L423" s="75">
        <v>0</v>
      </c>
      <c r="M423" s="75">
        <v>0</v>
      </c>
      <c r="N423" s="75">
        <v>0</v>
      </c>
    </row>
    <row r="424" spans="1:14">
      <c r="A424" s="75" t="s">
        <v>227</v>
      </c>
      <c r="B424" s="75" t="s">
        <v>241</v>
      </c>
      <c r="C424" s="76">
        <v>40476</v>
      </c>
      <c r="D424" s="75" t="s">
        <v>229</v>
      </c>
      <c r="E424" s="77" t="s">
        <v>38</v>
      </c>
      <c r="F424" s="75">
        <v>75</v>
      </c>
      <c r="G424" s="75">
        <v>1</v>
      </c>
      <c r="H424" s="75">
        <v>0</v>
      </c>
      <c r="I424" s="75">
        <v>3</v>
      </c>
      <c r="J424" s="75">
        <v>3</v>
      </c>
      <c r="K424" s="75">
        <v>2</v>
      </c>
      <c r="L424" s="75">
        <v>1</v>
      </c>
      <c r="M424" s="75">
        <v>0</v>
      </c>
      <c r="N424" s="75">
        <v>0</v>
      </c>
    </row>
    <row r="425" spans="1:14">
      <c r="A425" s="75" t="s">
        <v>227</v>
      </c>
      <c r="B425" s="75" t="s">
        <v>233</v>
      </c>
      <c r="C425" s="76">
        <v>40481</v>
      </c>
      <c r="D425" s="75" t="s">
        <v>229</v>
      </c>
      <c r="E425" s="77" t="s">
        <v>40</v>
      </c>
      <c r="F425" s="75">
        <v>90</v>
      </c>
      <c r="G425" s="75">
        <v>1</v>
      </c>
      <c r="H425" s="75">
        <v>0</v>
      </c>
      <c r="I425" s="75">
        <v>8</v>
      </c>
      <c r="J425" s="75">
        <v>3</v>
      </c>
      <c r="K425" s="75">
        <v>1</v>
      </c>
      <c r="L425" s="75">
        <v>0</v>
      </c>
      <c r="M425" s="75">
        <v>0</v>
      </c>
      <c r="N425" s="75">
        <v>0</v>
      </c>
    </row>
    <row r="426" spans="1:14">
      <c r="A426" s="75" t="s">
        <v>227</v>
      </c>
      <c r="B426" s="75" t="s">
        <v>160</v>
      </c>
      <c r="C426" s="76">
        <v>40485</v>
      </c>
      <c r="D426" s="75" t="s">
        <v>151</v>
      </c>
      <c r="E426" s="77" t="s">
        <v>53</v>
      </c>
      <c r="F426" s="75">
        <v>90</v>
      </c>
      <c r="G426" s="75">
        <v>0</v>
      </c>
      <c r="H426" s="75">
        <v>0</v>
      </c>
      <c r="I426" s="75">
        <v>2</v>
      </c>
      <c r="J426" s="75">
        <v>1</v>
      </c>
      <c r="K426" s="75">
        <v>3</v>
      </c>
      <c r="L426" s="75">
        <v>2</v>
      </c>
      <c r="M426" s="75">
        <v>1</v>
      </c>
      <c r="N426" s="75">
        <v>0</v>
      </c>
    </row>
    <row r="427" spans="1:14">
      <c r="A427" s="75" t="s">
        <v>227</v>
      </c>
      <c r="B427" s="75" t="s">
        <v>283</v>
      </c>
      <c r="C427" s="76">
        <v>40489</v>
      </c>
      <c r="D427" s="75" t="s">
        <v>229</v>
      </c>
      <c r="E427" s="77" t="s">
        <v>79</v>
      </c>
      <c r="F427" s="75">
        <v>90</v>
      </c>
      <c r="G427" s="75">
        <v>0</v>
      </c>
      <c r="H427" s="75">
        <v>1</v>
      </c>
      <c r="I427" s="75">
        <v>3</v>
      </c>
      <c r="J427" s="75">
        <v>1</v>
      </c>
      <c r="K427" s="75">
        <v>2</v>
      </c>
      <c r="L427" s="75">
        <v>1</v>
      </c>
      <c r="M427" s="75">
        <v>0</v>
      </c>
      <c r="N427" s="75">
        <v>0</v>
      </c>
    </row>
    <row r="428" spans="1:14">
      <c r="A428" s="75" t="s">
        <v>227</v>
      </c>
      <c r="B428" s="75" t="s">
        <v>235</v>
      </c>
      <c r="C428" s="76">
        <v>40492</v>
      </c>
      <c r="D428" s="75" t="s">
        <v>229</v>
      </c>
      <c r="E428" s="77" t="s">
        <v>26</v>
      </c>
      <c r="F428" s="75">
        <v>90</v>
      </c>
      <c r="G428" s="75">
        <v>1</v>
      </c>
      <c r="H428" s="75">
        <v>1</v>
      </c>
      <c r="I428" s="75">
        <v>5</v>
      </c>
      <c r="J428" s="75">
        <v>1</v>
      </c>
      <c r="K428" s="75">
        <v>2</v>
      </c>
      <c r="L428" s="75">
        <v>1</v>
      </c>
      <c r="M428" s="75">
        <v>0</v>
      </c>
      <c r="N428" s="75">
        <v>0</v>
      </c>
    </row>
    <row r="429" spans="1:14">
      <c r="A429" s="75" t="s">
        <v>227</v>
      </c>
      <c r="B429" s="75" t="s">
        <v>243</v>
      </c>
      <c r="C429" s="76">
        <v>40496</v>
      </c>
      <c r="D429" s="75" t="s">
        <v>229</v>
      </c>
      <c r="E429" s="77" t="s">
        <v>24</v>
      </c>
      <c r="F429" s="75">
        <v>90</v>
      </c>
      <c r="G429" s="75">
        <v>1</v>
      </c>
      <c r="H429" s="75">
        <v>0</v>
      </c>
      <c r="I429" s="75">
        <v>2</v>
      </c>
      <c r="J429" s="75">
        <v>1</v>
      </c>
      <c r="K429" s="75">
        <v>4</v>
      </c>
      <c r="L429" s="75">
        <v>2</v>
      </c>
      <c r="M429" s="75">
        <v>1</v>
      </c>
      <c r="N429" s="75">
        <v>0</v>
      </c>
    </row>
    <row r="430" spans="1:14">
      <c r="A430" s="75" t="s">
        <v>227</v>
      </c>
      <c r="B430" s="75" t="s">
        <v>248</v>
      </c>
      <c r="C430" s="76">
        <v>40502</v>
      </c>
      <c r="D430" s="75" t="s">
        <v>229</v>
      </c>
      <c r="E430" s="77" t="s">
        <v>31</v>
      </c>
      <c r="F430" s="75">
        <v>90</v>
      </c>
      <c r="G430" s="75">
        <v>1</v>
      </c>
      <c r="H430" s="75">
        <v>0</v>
      </c>
      <c r="I430" s="75">
        <v>4</v>
      </c>
      <c r="J430" s="75">
        <v>1</v>
      </c>
      <c r="K430" s="75">
        <v>2</v>
      </c>
      <c r="L430" s="75">
        <v>1</v>
      </c>
      <c r="M430" s="75">
        <v>1</v>
      </c>
      <c r="N430" s="75">
        <v>0</v>
      </c>
    </row>
    <row r="431" spans="1:14">
      <c r="A431" s="75" t="s">
        <v>227</v>
      </c>
      <c r="B431" s="75" t="s">
        <v>62</v>
      </c>
      <c r="C431" s="76">
        <v>40505</v>
      </c>
      <c r="D431" s="75" t="s">
        <v>151</v>
      </c>
      <c r="E431" s="77" t="s">
        <v>82</v>
      </c>
      <c r="F431" s="75">
        <v>85</v>
      </c>
      <c r="G431" s="75">
        <v>1</v>
      </c>
      <c r="H431" s="75">
        <v>0</v>
      </c>
      <c r="I431" s="75">
        <v>1</v>
      </c>
      <c r="J431" s="75">
        <v>1</v>
      </c>
      <c r="K431" s="75">
        <v>1</v>
      </c>
      <c r="L431" s="75">
        <v>0</v>
      </c>
      <c r="M431" s="75">
        <v>0</v>
      </c>
      <c r="N431" s="75">
        <v>0</v>
      </c>
    </row>
    <row r="432" spans="1:14">
      <c r="A432" s="75" t="s">
        <v>227</v>
      </c>
      <c r="B432" s="75" t="s">
        <v>278</v>
      </c>
      <c r="C432" s="76">
        <v>40509</v>
      </c>
      <c r="D432" s="75" t="s">
        <v>229</v>
      </c>
      <c r="E432" s="77" t="s">
        <v>22</v>
      </c>
      <c r="F432" s="75">
        <v>90</v>
      </c>
      <c r="G432" s="75">
        <v>0</v>
      </c>
      <c r="H432" s="75">
        <v>1</v>
      </c>
      <c r="I432" s="75">
        <v>3</v>
      </c>
      <c r="J432" s="75">
        <v>2</v>
      </c>
      <c r="K432" s="75">
        <v>4</v>
      </c>
      <c r="L432" s="75">
        <v>2</v>
      </c>
      <c r="M432" s="75">
        <v>0</v>
      </c>
      <c r="N432" s="75">
        <v>0</v>
      </c>
    </row>
    <row r="433" spans="1:14">
      <c r="A433" s="75" t="s">
        <v>227</v>
      </c>
      <c r="B433" s="75" t="s">
        <v>299</v>
      </c>
      <c r="C433" s="76">
        <v>40516</v>
      </c>
      <c r="D433" s="75" t="s">
        <v>229</v>
      </c>
      <c r="E433" s="77" t="s">
        <v>59</v>
      </c>
      <c r="F433" s="75">
        <v>69</v>
      </c>
      <c r="G433" s="75">
        <v>1</v>
      </c>
      <c r="H433" s="75">
        <v>1</v>
      </c>
      <c r="I433" s="75">
        <v>2</v>
      </c>
      <c r="J433" s="75">
        <v>1</v>
      </c>
      <c r="K433" s="75">
        <v>0</v>
      </c>
      <c r="L433" s="75">
        <v>1</v>
      </c>
      <c r="M433" s="75">
        <v>0</v>
      </c>
      <c r="N433" s="75">
        <v>0</v>
      </c>
    </row>
    <row r="434" spans="1:14">
      <c r="A434" s="75" t="s">
        <v>227</v>
      </c>
      <c r="B434" s="75" t="s">
        <v>298</v>
      </c>
      <c r="C434" s="76">
        <v>40520</v>
      </c>
      <c r="D434" s="75" t="s">
        <v>151</v>
      </c>
      <c r="E434" s="77" t="s">
        <v>135</v>
      </c>
      <c r="F434" s="75">
        <f>90-62</f>
        <v>28</v>
      </c>
      <c r="G434" s="75">
        <v>0</v>
      </c>
      <c r="H434" s="75">
        <v>0</v>
      </c>
      <c r="I434" s="75">
        <v>3</v>
      </c>
      <c r="J434" s="75">
        <v>2</v>
      </c>
      <c r="K434" s="75">
        <v>2</v>
      </c>
      <c r="L434" s="75">
        <v>0</v>
      </c>
      <c r="M434" s="75">
        <v>0</v>
      </c>
      <c r="N434" s="75">
        <v>0</v>
      </c>
    </row>
    <row r="435" spans="1:14">
      <c r="A435" s="75" t="s">
        <v>227</v>
      </c>
      <c r="B435" s="75" t="s">
        <v>247</v>
      </c>
      <c r="C435" s="76">
        <v>40524</v>
      </c>
      <c r="D435" s="75" t="s">
        <v>229</v>
      </c>
      <c r="E435" s="77" t="s">
        <v>67</v>
      </c>
      <c r="F435" s="75">
        <v>90</v>
      </c>
      <c r="G435" s="75">
        <v>1</v>
      </c>
      <c r="H435" s="75">
        <v>1</v>
      </c>
      <c r="I435" s="75">
        <v>4</v>
      </c>
      <c r="J435" s="75">
        <v>3</v>
      </c>
      <c r="K435" s="75">
        <v>2</v>
      </c>
      <c r="L435" s="75">
        <v>1</v>
      </c>
      <c r="M435" s="75">
        <v>0</v>
      </c>
      <c r="N435" s="75">
        <v>0</v>
      </c>
    </row>
    <row r="436" spans="1:14">
      <c r="A436" s="75" t="s">
        <v>227</v>
      </c>
      <c r="B436" s="75" t="s">
        <v>230</v>
      </c>
      <c r="C436" s="76">
        <v>40530</v>
      </c>
      <c r="D436" s="75" t="s">
        <v>229</v>
      </c>
      <c r="E436" s="77" t="s">
        <v>64</v>
      </c>
      <c r="F436" s="75">
        <v>90</v>
      </c>
      <c r="G436" s="75">
        <v>0</v>
      </c>
      <c r="H436" s="75">
        <v>0</v>
      </c>
      <c r="I436" s="75">
        <v>3</v>
      </c>
      <c r="J436" s="75">
        <v>1</v>
      </c>
      <c r="K436" s="75">
        <v>0</v>
      </c>
      <c r="L436" s="75">
        <v>1</v>
      </c>
      <c r="M436" s="75">
        <v>1</v>
      </c>
      <c r="N436" s="75">
        <v>0</v>
      </c>
    </row>
    <row r="437" spans="1:14">
      <c r="A437" s="75" t="s">
        <v>227</v>
      </c>
      <c r="B437" s="75" t="s">
        <v>180</v>
      </c>
      <c r="C437" s="76">
        <v>40552</v>
      </c>
      <c r="D437" s="75" t="s">
        <v>229</v>
      </c>
      <c r="E437" s="77" t="s">
        <v>946</v>
      </c>
      <c r="F437" s="75">
        <v>90</v>
      </c>
      <c r="G437" s="75">
        <v>1</v>
      </c>
      <c r="H437" s="75">
        <v>1</v>
      </c>
      <c r="I437" s="75">
        <v>5</v>
      </c>
      <c r="J437" s="75">
        <v>3</v>
      </c>
      <c r="K437" s="75">
        <v>1</v>
      </c>
      <c r="L437" s="75">
        <v>0</v>
      </c>
      <c r="M437" s="75">
        <v>0</v>
      </c>
      <c r="N437" s="75">
        <v>0</v>
      </c>
    </row>
    <row r="438" spans="1:14">
      <c r="A438" s="75" t="s">
        <v>227</v>
      </c>
      <c r="B438" s="75" t="s">
        <v>256</v>
      </c>
      <c r="C438" s="76">
        <v>40559</v>
      </c>
      <c r="D438" s="75" t="s">
        <v>229</v>
      </c>
      <c r="E438" s="77" t="s">
        <v>22</v>
      </c>
      <c r="F438" s="75">
        <v>90</v>
      </c>
      <c r="G438" s="75">
        <v>1</v>
      </c>
      <c r="H438" s="75">
        <v>0</v>
      </c>
      <c r="I438" s="75">
        <v>5</v>
      </c>
      <c r="J438" s="75">
        <v>3</v>
      </c>
      <c r="K438" s="75">
        <v>2</v>
      </c>
      <c r="L438" s="75">
        <v>0</v>
      </c>
      <c r="M438" s="75">
        <v>0</v>
      </c>
      <c r="N438" s="75">
        <v>0</v>
      </c>
    </row>
    <row r="439" spans="1:14">
      <c r="A439" s="75" t="s">
        <v>227</v>
      </c>
      <c r="B439" s="75" t="s">
        <v>291</v>
      </c>
      <c r="C439" s="76">
        <v>40563</v>
      </c>
      <c r="D439" s="75" t="s">
        <v>876</v>
      </c>
      <c r="E439" s="77" t="s">
        <v>59</v>
      </c>
      <c r="F439" s="75">
        <v>90</v>
      </c>
      <c r="G439" s="75">
        <v>1</v>
      </c>
      <c r="H439" s="75">
        <v>0</v>
      </c>
      <c r="I439" s="75">
        <v>0</v>
      </c>
      <c r="J439" s="75">
        <v>0</v>
      </c>
      <c r="K439" s="75">
        <v>0</v>
      </c>
      <c r="L439" s="75">
        <v>0</v>
      </c>
      <c r="M439" s="75">
        <v>0</v>
      </c>
      <c r="N439" s="75">
        <v>0</v>
      </c>
    </row>
    <row r="440" spans="1:14">
      <c r="A440" s="75" t="s">
        <v>227</v>
      </c>
      <c r="B440" s="75" t="s">
        <v>882</v>
      </c>
      <c r="C440" s="76">
        <v>40566</v>
      </c>
      <c r="D440" s="75" t="s">
        <v>229</v>
      </c>
      <c r="E440" s="77" t="s">
        <v>19</v>
      </c>
      <c r="F440" s="75">
        <v>90</v>
      </c>
      <c r="G440" s="75">
        <v>1</v>
      </c>
      <c r="H440" s="75">
        <v>0</v>
      </c>
      <c r="I440" s="75">
        <v>6</v>
      </c>
      <c r="J440" s="75">
        <v>4</v>
      </c>
      <c r="K440" s="75">
        <v>2</v>
      </c>
      <c r="L440" s="75">
        <v>0</v>
      </c>
      <c r="M440" s="75">
        <v>0</v>
      </c>
      <c r="N440" s="75">
        <v>0</v>
      </c>
    </row>
    <row r="441" spans="1:14">
      <c r="A441" s="75" t="s">
        <v>227</v>
      </c>
      <c r="B441" s="75" t="s">
        <v>278</v>
      </c>
      <c r="C441" s="76">
        <v>40569</v>
      </c>
      <c r="D441" s="75" t="s">
        <v>876</v>
      </c>
      <c r="E441" s="77" t="s">
        <v>38</v>
      </c>
      <c r="F441" s="75">
        <f>90-86</f>
        <v>4</v>
      </c>
      <c r="G441" s="75">
        <v>0</v>
      </c>
      <c r="H441" s="75">
        <v>0</v>
      </c>
      <c r="I441" s="75">
        <v>0</v>
      </c>
      <c r="J441" s="75">
        <v>0</v>
      </c>
      <c r="K441" s="75">
        <v>0</v>
      </c>
      <c r="L441" s="75">
        <v>0</v>
      </c>
      <c r="M441" s="75">
        <v>0</v>
      </c>
      <c r="N441" s="75">
        <v>0</v>
      </c>
    </row>
    <row r="442" spans="1:14">
      <c r="A442" s="75" t="s">
        <v>227</v>
      </c>
      <c r="B442" s="75" t="s">
        <v>234</v>
      </c>
      <c r="C442" s="76">
        <v>40572</v>
      </c>
      <c r="D442" s="75" t="s">
        <v>229</v>
      </c>
      <c r="E442" s="77" t="s">
        <v>82</v>
      </c>
      <c r="F442" s="75">
        <v>90</v>
      </c>
      <c r="G442" s="75">
        <v>1</v>
      </c>
      <c r="H442" s="75">
        <v>0</v>
      </c>
      <c r="I442" s="75">
        <v>5</v>
      </c>
      <c r="J442" s="75">
        <v>3</v>
      </c>
      <c r="K442" s="75">
        <v>7</v>
      </c>
      <c r="L442" s="75">
        <v>4</v>
      </c>
      <c r="M442" s="75">
        <v>0</v>
      </c>
      <c r="N442" s="75">
        <v>0</v>
      </c>
    </row>
    <row r="443" spans="1:14">
      <c r="A443" s="75" t="s">
        <v>227</v>
      </c>
      <c r="B443" s="75" t="s">
        <v>266</v>
      </c>
      <c r="C443" s="76">
        <v>40575</v>
      </c>
      <c r="D443" s="75" t="s">
        <v>229</v>
      </c>
      <c r="E443" s="77" t="s">
        <v>33</v>
      </c>
      <c r="F443" s="75">
        <v>90</v>
      </c>
      <c r="G443" s="75">
        <v>0</v>
      </c>
      <c r="H443" s="75">
        <v>0</v>
      </c>
      <c r="I443" s="75">
        <v>5</v>
      </c>
      <c r="J443" s="75">
        <v>0</v>
      </c>
      <c r="K443" s="75">
        <v>1</v>
      </c>
      <c r="L443" s="75">
        <v>0</v>
      </c>
      <c r="M443" s="75">
        <v>0</v>
      </c>
      <c r="N443" s="75">
        <v>0</v>
      </c>
    </row>
    <row r="444" spans="1:14">
      <c r="A444" s="75" t="s">
        <v>227</v>
      </c>
      <c r="B444" s="75" t="s">
        <v>268</v>
      </c>
      <c r="C444" s="76">
        <v>40580</v>
      </c>
      <c r="D444" s="75" t="s">
        <v>229</v>
      </c>
      <c r="E444" s="77" t="s">
        <v>22</v>
      </c>
      <c r="F444" s="75">
        <v>90</v>
      </c>
      <c r="G444" s="75">
        <v>0</v>
      </c>
      <c r="H444" s="75">
        <v>1</v>
      </c>
      <c r="I444" s="75">
        <v>5</v>
      </c>
      <c r="J444" s="75">
        <v>1</v>
      </c>
      <c r="K444" s="75">
        <v>3</v>
      </c>
      <c r="L444" s="75">
        <v>1</v>
      </c>
      <c r="M444" s="75">
        <v>1</v>
      </c>
      <c r="N444" s="75">
        <v>0</v>
      </c>
    </row>
    <row r="445" spans="1:14">
      <c r="A445" s="75" t="s">
        <v>227</v>
      </c>
      <c r="B445" s="75" t="s">
        <v>290</v>
      </c>
      <c r="C445" s="76">
        <v>40586</v>
      </c>
      <c r="D445" s="75" t="s">
        <v>229</v>
      </c>
      <c r="E445" s="77" t="s">
        <v>51</v>
      </c>
      <c r="F445" s="75">
        <v>67</v>
      </c>
      <c r="G445" s="75">
        <v>0</v>
      </c>
      <c r="H445" s="75">
        <v>1</v>
      </c>
      <c r="I445" s="75">
        <v>3</v>
      </c>
      <c r="J445" s="75">
        <v>1</v>
      </c>
      <c r="K445" s="75">
        <v>3</v>
      </c>
      <c r="L445" s="75">
        <v>3</v>
      </c>
      <c r="M445" s="75">
        <v>0</v>
      </c>
      <c r="N445" s="75">
        <v>0</v>
      </c>
    </row>
    <row r="446" spans="1:14">
      <c r="A446" s="75" t="s">
        <v>227</v>
      </c>
      <c r="B446" s="75" t="s">
        <v>610</v>
      </c>
      <c r="C446" s="76">
        <v>40589</v>
      </c>
      <c r="D446" s="75" t="s">
        <v>151</v>
      </c>
      <c r="E446" s="77" t="s">
        <v>64</v>
      </c>
      <c r="F446" s="75">
        <v>90</v>
      </c>
      <c r="G446" s="75">
        <v>0</v>
      </c>
      <c r="H446" s="75">
        <v>0</v>
      </c>
      <c r="I446" s="75">
        <v>4</v>
      </c>
      <c r="J446" s="75">
        <v>1</v>
      </c>
      <c r="K446" s="75">
        <v>3</v>
      </c>
      <c r="L446" s="75">
        <v>1</v>
      </c>
      <c r="M446" s="75">
        <v>0</v>
      </c>
      <c r="N446" s="75">
        <v>0</v>
      </c>
    </row>
    <row r="447" spans="1:14">
      <c r="A447" s="75" t="s">
        <v>227</v>
      </c>
      <c r="B447" s="75" t="s">
        <v>237</v>
      </c>
      <c r="C447" s="76">
        <v>40594</v>
      </c>
      <c r="D447" s="75" t="s">
        <v>229</v>
      </c>
      <c r="E447" s="77" t="s">
        <v>38</v>
      </c>
      <c r="F447" s="75">
        <v>90</v>
      </c>
      <c r="G447" s="75">
        <v>0</v>
      </c>
      <c r="H447" s="75">
        <v>1</v>
      </c>
      <c r="I447" s="75">
        <v>5</v>
      </c>
      <c r="J447" s="75">
        <v>3</v>
      </c>
      <c r="K447" s="75">
        <v>4</v>
      </c>
      <c r="L447" s="75">
        <v>2</v>
      </c>
      <c r="M447" s="75">
        <v>0</v>
      </c>
      <c r="N447" s="75">
        <v>0</v>
      </c>
    </row>
    <row r="448" spans="1:14">
      <c r="A448" s="75" t="s">
        <v>227</v>
      </c>
      <c r="B448" s="75" t="s">
        <v>258</v>
      </c>
      <c r="C448" s="76">
        <v>40602</v>
      </c>
      <c r="D448" s="75" t="s">
        <v>229</v>
      </c>
      <c r="E448" s="77" t="s">
        <v>59</v>
      </c>
      <c r="F448" s="75">
        <v>90</v>
      </c>
      <c r="G448" s="75">
        <v>1</v>
      </c>
      <c r="H448" s="75">
        <v>0</v>
      </c>
      <c r="I448" s="75">
        <v>4</v>
      </c>
      <c r="J448" s="75">
        <v>1</v>
      </c>
      <c r="K448" s="75">
        <v>2</v>
      </c>
      <c r="L448" s="75">
        <v>2</v>
      </c>
      <c r="M448" s="75">
        <v>0</v>
      </c>
      <c r="N448" s="75">
        <v>0</v>
      </c>
    </row>
    <row r="449" spans="1:14">
      <c r="A449" s="75" t="s">
        <v>227</v>
      </c>
      <c r="B449" s="75" t="s">
        <v>251</v>
      </c>
      <c r="C449" s="76">
        <v>40607</v>
      </c>
      <c r="D449" s="75" t="s">
        <v>229</v>
      </c>
      <c r="E449" s="77" t="s">
        <v>24</v>
      </c>
      <c r="F449" s="75">
        <v>90</v>
      </c>
      <c r="G449" s="75">
        <v>0</v>
      </c>
      <c r="H449" s="75">
        <v>0</v>
      </c>
      <c r="I449" s="75">
        <v>2</v>
      </c>
      <c r="J449" s="75">
        <v>1</v>
      </c>
      <c r="K449" s="75">
        <v>2</v>
      </c>
      <c r="L449" s="75">
        <v>0</v>
      </c>
      <c r="M449" s="75">
        <v>1</v>
      </c>
      <c r="N449" s="75">
        <v>0</v>
      </c>
    </row>
    <row r="450" spans="1:14">
      <c r="A450" s="75" t="s">
        <v>227</v>
      </c>
      <c r="B450" s="75" t="s">
        <v>624</v>
      </c>
      <c r="C450" s="76">
        <v>40611</v>
      </c>
      <c r="D450" s="75" t="s">
        <v>151</v>
      </c>
      <c r="E450" s="77" t="s">
        <v>110</v>
      </c>
      <c r="F450" s="75">
        <v>90</v>
      </c>
      <c r="G450" s="75">
        <v>0</v>
      </c>
      <c r="H450" s="75">
        <v>0</v>
      </c>
      <c r="I450" s="75">
        <v>2</v>
      </c>
      <c r="J450" s="75">
        <v>1</v>
      </c>
      <c r="K450" s="75">
        <v>1</v>
      </c>
      <c r="L450" s="75">
        <v>1</v>
      </c>
      <c r="M450" s="75">
        <v>0</v>
      </c>
      <c r="N450" s="75">
        <v>0</v>
      </c>
    </row>
    <row r="451" spans="1:14">
      <c r="A451" s="75" t="s">
        <v>227</v>
      </c>
      <c r="B451" s="75" t="s">
        <v>291</v>
      </c>
      <c r="C451" s="76">
        <v>40615</v>
      </c>
      <c r="D451" s="75" t="s">
        <v>229</v>
      </c>
      <c r="E451" s="77" t="s">
        <v>22</v>
      </c>
      <c r="F451" s="75">
        <v>90</v>
      </c>
      <c r="G451" s="75">
        <v>0</v>
      </c>
      <c r="H451" s="75">
        <v>0</v>
      </c>
      <c r="I451" s="75">
        <v>5</v>
      </c>
      <c r="J451" s="75">
        <v>1</v>
      </c>
      <c r="K451" s="75">
        <v>3</v>
      </c>
      <c r="L451" s="75">
        <v>2</v>
      </c>
      <c r="M451" s="75">
        <v>1</v>
      </c>
      <c r="N451" s="75">
        <v>1</v>
      </c>
    </row>
    <row r="452" spans="1:14">
      <c r="A452" s="75" t="s">
        <v>910</v>
      </c>
      <c r="B452" s="75" t="s">
        <v>877</v>
      </c>
      <c r="C452" s="76">
        <v>40631</v>
      </c>
      <c r="D452" s="75" t="s">
        <v>494</v>
      </c>
      <c r="E452" s="77" t="s">
        <v>63</v>
      </c>
      <c r="F452" s="75">
        <v>90</v>
      </c>
      <c r="G452" s="75">
        <v>0</v>
      </c>
      <c r="H452" s="75">
        <v>1</v>
      </c>
      <c r="I452" s="75">
        <v>7</v>
      </c>
      <c r="J452" s="75">
        <v>4</v>
      </c>
      <c r="K452" s="75">
        <v>1</v>
      </c>
      <c r="L452" s="75">
        <v>2</v>
      </c>
      <c r="M452" s="75">
        <v>0</v>
      </c>
      <c r="N452" s="75">
        <v>0</v>
      </c>
    </row>
    <row r="453" spans="1:14">
      <c r="A453" s="75" t="s">
        <v>227</v>
      </c>
      <c r="B453" s="75" t="s">
        <v>228</v>
      </c>
      <c r="C453" s="76">
        <v>40643</v>
      </c>
      <c r="D453" s="75" t="s">
        <v>229</v>
      </c>
      <c r="E453" s="77" t="s">
        <v>38</v>
      </c>
      <c r="F453" s="75">
        <v>90</v>
      </c>
      <c r="G453" s="75">
        <v>0</v>
      </c>
      <c r="H453" s="75">
        <v>0</v>
      </c>
      <c r="I453" s="75">
        <v>4</v>
      </c>
      <c r="J453" s="75">
        <v>1</v>
      </c>
      <c r="K453" s="75">
        <v>2</v>
      </c>
      <c r="L453" s="75">
        <v>2</v>
      </c>
      <c r="M453" s="75">
        <v>1</v>
      </c>
      <c r="N453" s="75">
        <v>1</v>
      </c>
    </row>
    <row r="454" spans="1:14">
      <c r="A454" s="75" t="s">
        <v>227</v>
      </c>
      <c r="B454" s="75" t="s">
        <v>235</v>
      </c>
      <c r="C454" s="76">
        <v>40653</v>
      </c>
      <c r="D454" s="75" t="s">
        <v>876</v>
      </c>
      <c r="E454" s="77" t="s">
        <v>53</v>
      </c>
      <c r="F454" s="75">
        <v>90</v>
      </c>
      <c r="G454" s="75">
        <v>1</v>
      </c>
      <c r="H454" s="75">
        <v>0</v>
      </c>
      <c r="I454" s="75">
        <v>0</v>
      </c>
      <c r="J454" s="75">
        <v>0</v>
      </c>
      <c r="K454" s="75">
        <v>0</v>
      </c>
      <c r="L454" s="75">
        <v>0</v>
      </c>
      <c r="M454" s="75">
        <v>0</v>
      </c>
      <c r="N454" s="75">
        <v>0</v>
      </c>
    </row>
    <row r="455" spans="1:14">
      <c r="A455" s="75" t="s">
        <v>227</v>
      </c>
      <c r="B455" s="75" t="s">
        <v>249</v>
      </c>
      <c r="C455" s="76">
        <v>40670</v>
      </c>
      <c r="D455" s="75" t="s">
        <v>229</v>
      </c>
      <c r="E455" s="77" t="s">
        <v>33</v>
      </c>
      <c r="F455" s="75">
        <v>90</v>
      </c>
      <c r="G455" s="75">
        <v>0</v>
      </c>
      <c r="H455" s="75">
        <v>0</v>
      </c>
      <c r="I455" s="75">
        <v>2</v>
      </c>
      <c r="J455" s="75">
        <v>1</v>
      </c>
      <c r="K455" s="75">
        <v>3</v>
      </c>
      <c r="L455" s="75">
        <v>4</v>
      </c>
      <c r="M455" s="75">
        <v>0</v>
      </c>
      <c r="N455" s="75">
        <v>0</v>
      </c>
    </row>
    <row r="456" spans="1:14">
      <c r="A456" s="75" t="s">
        <v>227</v>
      </c>
      <c r="B456" s="75" t="s">
        <v>252</v>
      </c>
      <c r="C456" s="76">
        <v>40673</v>
      </c>
      <c r="D456" s="75" t="s">
        <v>876</v>
      </c>
      <c r="E456" s="77" t="s">
        <v>85</v>
      </c>
      <c r="F456" s="75">
        <f>90-65</f>
        <v>25</v>
      </c>
      <c r="G456" s="75">
        <v>1</v>
      </c>
      <c r="H456" s="75">
        <v>0</v>
      </c>
      <c r="I456" s="75">
        <v>0</v>
      </c>
      <c r="J456" s="75">
        <v>0</v>
      </c>
      <c r="K456" s="75">
        <v>0</v>
      </c>
      <c r="L456" s="75">
        <v>0</v>
      </c>
      <c r="M456" s="75">
        <v>1</v>
      </c>
      <c r="N456" s="75">
        <v>0</v>
      </c>
    </row>
    <row r="457" spans="1:14">
      <c r="A457" s="75" t="s">
        <v>910</v>
      </c>
      <c r="B457" s="75" t="s">
        <v>702</v>
      </c>
      <c r="C457" s="76">
        <v>40701</v>
      </c>
      <c r="D457" s="75" t="s">
        <v>494</v>
      </c>
      <c r="E457" s="77" t="s">
        <v>35</v>
      </c>
      <c r="F457" s="75">
        <f>90-24</f>
        <v>66</v>
      </c>
      <c r="G457" s="75">
        <v>3</v>
      </c>
      <c r="H457" s="75">
        <v>1</v>
      </c>
      <c r="I457" s="75">
        <v>3</v>
      </c>
      <c r="J457" s="75">
        <v>1</v>
      </c>
      <c r="K457" s="75">
        <v>2</v>
      </c>
      <c r="L457" s="75">
        <v>0</v>
      </c>
      <c r="M457" s="75">
        <v>0</v>
      </c>
      <c r="N457" s="75">
        <v>0</v>
      </c>
    </row>
    <row r="458" spans="1:14">
      <c r="A458" s="75" t="s">
        <v>227</v>
      </c>
      <c r="B458" s="75" t="s">
        <v>264</v>
      </c>
      <c r="C458" s="76">
        <v>40761</v>
      </c>
      <c r="D458" s="75" t="s">
        <v>736</v>
      </c>
      <c r="E458" s="77" t="s">
        <v>63</v>
      </c>
      <c r="F458" s="75">
        <v>90</v>
      </c>
      <c r="G458" s="75">
        <v>1</v>
      </c>
      <c r="H458" s="75">
        <v>0</v>
      </c>
      <c r="I458" s="75">
        <v>4</v>
      </c>
      <c r="J458" s="75">
        <v>1</v>
      </c>
      <c r="K458" s="75">
        <v>4</v>
      </c>
      <c r="L458" s="75">
        <v>2</v>
      </c>
      <c r="M458" s="75">
        <v>0</v>
      </c>
      <c r="N458" s="75">
        <v>0</v>
      </c>
    </row>
    <row r="459" spans="1:14">
      <c r="A459" s="75" t="s">
        <v>910</v>
      </c>
      <c r="B459" s="75" t="s">
        <v>167</v>
      </c>
      <c r="C459" s="76">
        <v>40788</v>
      </c>
      <c r="D459" s="75" t="s">
        <v>494</v>
      </c>
      <c r="E459" s="77" t="s">
        <v>85</v>
      </c>
      <c r="F459" s="75">
        <v>90</v>
      </c>
      <c r="G459" s="75">
        <v>0</v>
      </c>
      <c r="H459" s="75">
        <v>0</v>
      </c>
      <c r="I459" s="75">
        <v>3</v>
      </c>
      <c r="J459" s="75">
        <v>1</v>
      </c>
      <c r="K459" s="75">
        <v>2</v>
      </c>
      <c r="L459" s="75">
        <v>2</v>
      </c>
      <c r="M459" s="75">
        <v>1</v>
      </c>
      <c r="N459" s="75">
        <v>0</v>
      </c>
    </row>
    <row r="460" spans="1:14">
      <c r="A460" s="75" t="s">
        <v>910</v>
      </c>
      <c r="B460" s="75" t="s">
        <v>518</v>
      </c>
      <c r="C460" s="76">
        <v>40792</v>
      </c>
      <c r="D460" s="75" t="s">
        <v>494</v>
      </c>
      <c r="E460" s="77" t="s">
        <v>277</v>
      </c>
      <c r="F460" s="75">
        <v>90</v>
      </c>
      <c r="G460" s="75">
        <v>0</v>
      </c>
      <c r="H460" s="75">
        <v>1</v>
      </c>
      <c r="I460" s="75">
        <v>2</v>
      </c>
      <c r="J460" s="75">
        <v>0</v>
      </c>
      <c r="K460" s="75">
        <v>0</v>
      </c>
      <c r="L460" s="75">
        <v>0</v>
      </c>
      <c r="M460" s="75">
        <v>0</v>
      </c>
      <c r="N460" s="75">
        <v>0</v>
      </c>
    </row>
    <row r="461" spans="1:14">
      <c r="A461" s="75" t="s">
        <v>227</v>
      </c>
      <c r="B461" s="75" t="s">
        <v>266</v>
      </c>
      <c r="C461" s="76">
        <v>40795</v>
      </c>
      <c r="D461" s="75" t="s">
        <v>229</v>
      </c>
      <c r="E461" s="77" t="s">
        <v>53</v>
      </c>
      <c r="F461" s="75">
        <v>90</v>
      </c>
      <c r="G461" s="75">
        <v>1</v>
      </c>
      <c r="H461" s="75">
        <v>0</v>
      </c>
      <c r="I461" s="75">
        <v>3</v>
      </c>
      <c r="J461" s="75">
        <v>2</v>
      </c>
      <c r="K461" s="75">
        <v>1</v>
      </c>
      <c r="L461" s="75">
        <v>2</v>
      </c>
      <c r="M461" s="75">
        <v>0</v>
      </c>
      <c r="N461" s="75">
        <v>0</v>
      </c>
    </row>
    <row r="462" spans="1:14">
      <c r="A462" s="75" t="s">
        <v>227</v>
      </c>
      <c r="B462" s="75" t="s">
        <v>582</v>
      </c>
      <c r="C462" s="76">
        <v>40814</v>
      </c>
      <c r="D462" s="75" t="s">
        <v>151</v>
      </c>
      <c r="E462" s="77" t="s">
        <v>19</v>
      </c>
      <c r="F462" s="75">
        <v>90</v>
      </c>
      <c r="G462" s="75">
        <v>1</v>
      </c>
      <c r="H462" s="75">
        <v>1</v>
      </c>
      <c r="I462" s="75">
        <v>3</v>
      </c>
      <c r="J462" s="75">
        <v>3</v>
      </c>
      <c r="K462" s="75">
        <v>2</v>
      </c>
      <c r="L462" s="75">
        <v>2</v>
      </c>
      <c r="M462" s="75">
        <v>0</v>
      </c>
      <c r="N462" s="75">
        <v>0</v>
      </c>
    </row>
    <row r="463" spans="1:14">
      <c r="A463" s="75" t="s">
        <v>227</v>
      </c>
      <c r="B463" s="75" t="s">
        <v>251</v>
      </c>
      <c r="C463" s="76">
        <v>40818</v>
      </c>
      <c r="D463" s="75" t="s">
        <v>229</v>
      </c>
      <c r="E463" s="77" t="s">
        <v>158</v>
      </c>
      <c r="F463" s="75">
        <v>90</v>
      </c>
      <c r="G463" s="75">
        <v>0</v>
      </c>
      <c r="H463" s="75">
        <v>0</v>
      </c>
      <c r="I463" s="75">
        <v>0</v>
      </c>
      <c r="J463" s="75">
        <v>0</v>
      </c>
      <c r="K463" s="75">
        <v>5</v>
      </c>
      <c r="L463" s="75">
        <v>0</v>
      </c>
      <c r="M463" s="75">
        <v>0</v>
      </c>
      <c r="N463" s="75">
        <v>0</v>
      </c>
    </row>
    <row r="464" spans="1:14">
      <c r="A464" s="75" t="s">
        <v>910</v>
      </c>
      <c r="B464" s="75" t="s">
        <v>711</v>
      </c>
      <c r="C464" s="76">
        <v>40823</v>
      </c>
      <c r="D464" s="75" t="s">
        <v>494</v>
      </c>
      <c r="E464" s="77" t="s">
        <v>38</v>
      </c>
      <c r="F464" s="75">
        <v>90</v>
      </c>
      <c r="G464" s="75">
        <v>0</v>
      </c>
      <c r="H464" s="75">
        <v>0</v>
      </c>
      <c r="I464" s="75">
        <v>2</v>
      </c>
      <c r="J464" s="75">
        <v>1</v>
      </c>
      <c r="K464" s="75">
        <v>0</v>
      </c>
      <c r="L464" s="75">
        <v>2</v>
      </c>
      <c r="M464" s="75">
        <v>1</v>
      </c>
      <c r="N464" s="75">
        <v>0</v>
      </c>
    </row>
    <row r="465" spans="1:14">
      <c r="A465" s="75" t="s">
        <v>227</v>
      </c>
      <c r="B465" s="75" t="s">
        <v>235</v>
      </c>
      <c r="C465" s="76">
        <v>40831</v>
      </c>
      <c r="D465" s="75" t="s">
        <v>229</v>
      </c>
      <c r="E465" s="77" t="s">
        <v>59</v>
      </c>
      <c r="F465" s="75">
        <v>90</v>
      </c>
      <c r="G465" s="75">
        <v>0</v>
      </c>
      <c r="H465" s="75">
        <v>1</v>
      </c>
      <c r="I465" s="75">
        <v>6</v>
      </c>
      <c r="J465" s="75">
        <v>2</v>
      </c>
      <c r="K465" s="75">
        <v>1</v>
      </c>
      <c r="L465" s="75">
        <v>0</v>
      </c>
      <c r="M465" s="75">
        <v>0</v>
      </c>
      <c r="N465" s="75">
        <v>0</v>
      </c>
    </row>
    <row r="466" spans="1:14">
      <c r="A466" s="75" t="s">
        <v>227</v>
      </c>
      <c r="B466" s="75" t="s">
        <v>538</v>
      </c>
      <c r="C466" s="76">
        <v>40835</v>
      </c>
      <c r="D466" s="75" t="s">
        <v>151</v>
      </c>
      <c r="E466" s="77" t="s">
        <v>19</v>
      </c>
      <c r="F466" s="75">
        <v>90</v>
      </c>
      <c r="G466" s="75">
        <v>1</v>
      </c>
      <c r="H466" s="75">
        <v>0</v>
      </c>
      <c r="I466" s="75">
        <v>10</v>
      </c>
      <c r="J466" s="75">
        <v>1</v>
      </c>
      <c r="K466" s="75">
        <v>5</v>
      </c>
      <c r="L466" s="75">
        <v>2</v>
      </c>
      <c r="M466" s="75">
        <v>0</v>
      </c>
      <c r="N466" s="75">
        <v>0</v>
      </c>
    </row>
    <row r="467" spans="1:14">
      <c r="A467" s="75" t="s">
        <v>227</v>
      </c>
      <c r="B467" s="75" t="s">
        <v>256</v>
      </c>
      <c r="C467" s="76">
        <v>40839</v>
      </c>
      <c r="D467" s="75" t="s">
        <v>229</v>
      </c>
      <c r="E467" s="77" t="s">
        <v>619</v>
      </c>
      <c r="F467" s="75">
        <v>90</v>
      </c>
      <c r="G467" s="75">
        <v>0</v>
      </c>
      <c r="H467" s="75">
        <v>0</v>
      </c>
      <c r="I467" s="75">
        <v>1</v>
      </c>
      <c r="J467" s="75">
        <v>0</v>
      </c>
      <c r="K467" s="75">
        <v>4</v>
      </c>
      <c r="L467" s="75">
        <v>2</v>
      </c>
      <c r="M467" s="75">
        <v>0</v>
      </c>
      <c r="N467" s="75">
        <v>0</v>
      </c>
    </row>
    <row r="468" spans="1:14">
      <c r="A468" s="75" t="s">
        <v>227</v>
      </c>
      <c r="B468" s="75" t="s">
        <v>290</v>
      </c>
      <c r="C468" s="76">
        <v>40842</v>
      </c>
      <c r="D468" s="75" t="s">
        <v>229</v>
      </c>
      <c r="E468" s="77" t="s">
        <v>103</v>
      </c>
      <c r="F468" s="75">
        <v>73</v>
      </c>
      <c r="G468" s="75">
        <v>1</v>
      </c>
      <c r="H468" s="75">
        <v>0</v>
      </c>
      <c r="I468" s="75">
        <v>4</v>
      </c>
      <c r="J468" s="75">
        <v>1</v>
      </c>
      <c r="K468" s="75">
        <v>0</v>
      </c>
      <c r="L468" s="75">
        <v>0</v>
      </c>
      <c r="M468" s="75">
        <v>0</v>
      </c>
      <c r="N468" s="75">
        <v>0</v>
      </c>
    </row>
    <row r="469" spans="1:14">
      <c r="A469" s="75" t="s">
        <v>227</v>
      </c>
      <c r="B469" s="75" t="s">
        <v>249</v>
      </c>
      <c r="C469" s="76">
        <v>40845</v>
      </c>
      <c r="D469" s="75" t="s">
        <v>229</v>
      </c>
      <c r="E469" s="77" t="s">
        <v>79</v>
      </c>
      <c r="F469" s="75">
        <v>90</v>
      </c>
      <c r="G469" s="75">
        <v>2</v>
      </c>
      <c r="H469" s="75">
        <v>0</v>
      </c>
      <c r="I469" s="75">
        <v>5</v>
      </c>
      <c r="J469" s="75">
        <v>2</v>
      </c>
      <c r="K469" s="75">
        <v>1</v>
      </c>
      <c r="L469" s="75">
        <v>1</v>
      </c>
      <c r="M469" s="75">
        <v>0</v>
      </c>
      <c r="N469" s="75">
        <v>0</v>
      </c>
    </row>
    <row r="470" spans="1:14">
      <c r="A470" s="75" t="s">
        <v>227</v>
      </c>
      <c r="B470" s="75" t="s">
        <v>532</v>
      </c>
      <c r="C470" s="76">
        <v>40848</v>
      </c>
      <c r="D470" s="75" t="s">
        <v>151</v>
      </c>
      <c r="E470" s="77" t="s">
        <v>22</v>
      </c>
      <c r="F470" s="75">
        <v>90</v>
      </c>
      <c r="G470" s="75">
        <v>1</v>
      </c>
      <c r="H470" s="75">
        <v>0</v>
      </c>
      <c r="I470" s="75">
        <v>7</v>
      </c>
      <c r="J470" s="75">
        <v>5</v>
      </c>
      <c r="K470" s="75">
        <v>1</v>
      </c>
      <c r="L470" s="75">
        <v>2</v>
      </c>
      <c r="M470" s="75">
        <v>0</v>
      </c>
      <c r="N470" s="75">
        <v>0</v>
      </c>
    </row>
    <row r="471" spans="1:14">
      <c r="A471" s="75" t="s">
        <v>227</v>
      </c>
      <c r="B471" s="75" t="s">
        <v>279</v>
      </c>
      <c r="C471" s="76">
        <v>40853</v>
      </c>
      <c r="D471" s="75" t="s">
        <v>229</v>
      </c>
      <c r="E471" s="77" t="s">
        <v>51</v>
      </c>
      <c r="F471" s="75">
        <v>90</v>
      </c>
      <c r="G471" s="75">
        <v>1</v>
      </c>
      <c r="H471" s="75">
        <v>1</v>
      </c>
      <c r="I471" s="75">
        <v>4</v>
      </c>
      <c r="J471" s="75">
        <v>1</v>
      </c>
      <c r="K471" s="75">
        <v>6</v>
      </c>
      <c r="L471" s="75">
        <v>1</v>
      </c>
      <c r="M471" s="75">
        <v>1</v>
      </c>
      <c r="N471" s="75">
        <v>0</v>
      </c>
    </row>
    <row r="472" spans="1:14">
      <c r="A472" s="75" t="s">
        <v>910</v>
      </c>
      <c r="B472" s="75" t="s">
        <v>713</v>
      </c>
      <c r="C472" s="76">
        <v>40858</v>
      </c>
      <c r="D472" s="75" t="s">
        <v>78</v>
      </c>
      <c r="E472" s="77" t="s">
        <v>158</v>
      </c>
      <c r="F472" s="75">
        <v>64</v>
      </c>
      <c r="G472" s="75">
        <v>0</v>
      </c>
      <c r="H472" s="75">
        <v>0</v>
      </c>
      <c r="I472" s="75">
        <v>0</v>
      </c>
      <c r="J472" s="75">
        <v>0</v>
      </c>
      <c r="K472" s="75">
        <v>0</v>
      </c>
      <c r="L472" s="75">
        <v>0</v>
      </c>
      <c r="M472" s="75">
        <v>0</v>
      </c>
      <c r="N472" s="75">
        <v>0</v>
      </c>
    </row>
    <row r="473" spans="1:14">
      <c r="A473" s="75" t="s">
        <v>910</v>
      </c>
      <c r="B473" s="75" t="s">
        <v>402</v>
      </c>
      <c r="C473" s="76">
        <v>40862</v>
      </c>
      <c r="D473" s="75" t="s">
        <v>78</v>
      </c>
      <c r="E473" s="77" t="s">
        <v>17</v>
      </c>
      <c r="F473" s="75">
        <v>45</v>
      </c>
      <c r="G473" s="75">
        <v>0</v>
      </c>
      <c r="H473" s="75">
        <v>0</v>
      </c>
      <c r="I473" s="75">
        <v>2</v>
      </c>
      <c r="J473" s="75">
        <v>1</v>
      </c>
      <c r="K473" s="75">
        <v>1</v>
      </c>
      <c r="L473" s="75">
        <v>0</v>
      </c>
      <c r="M473" s="75">
        <v>0</v>
      </c>
      <c r="N473" s="75">
        <v>0</v>
      </c>
    </row>
    <row r="474" spans="1:14">
      <c r="A474" s="75" t="s">
        <v>910</v>
      </c>
      <c r="B474" s="75" t="s">
        <v>402</v>
      </c>
      <c r="C474" s="76">
        <v>40862</v>
      </c>
      <c r="D474" s="75" t="s">
        <v>78</v>
      </c>
      <c r="E474" s="77" t="s">
        <v>149</v>
      </c>
      <c r="F474" s="75">
        <v>90</v>
      </c>
      <c r="G474" s="75">
        <v>4</v>
      </c>
      <c r="H474" s="75">
        <v>0</v>
      </c>
      <c r="I474" s="75">
        <v>9</v>
      </c>
      <c r="J474" s="75">
        <v>4</v>
      </c>
      <c r="K474" s="75">
        <v>1</v>
      </c>
      <c r="L474" s="75">
        <v>3</v>
      </c>
      <c r="M474" s="75">
        <v>1</v>
      </c>
      <c r="N474" s="75">
        <v>0</v>
      </c>
    </row>
    <row r="475" spans="1:14">
      <c r="A475" s="75" t="s">
        <v>227</v>
      </c>
      <c r="B475" s="75" t="s">
        <v>228</v>
      </c>
      <c r="C475" s="76">
        <v>40866</v>
      </c>
      <c r="D475" s="75" t="s">
        <v>229</v>
      </c>
      <c r="E475" s="77" t="s">
        <v>33</v>
      </c>
      <c r="F475" s="75">
        <v>90</v>
      </c>
      <c r="G475" s="75">
        <v>0</v>
      </c>
      <c r="H475" s="75">
        <v>0</v>
      </c>
      <c r="I475" s="75">
        <v>6</v>
      </c>
      <c r="J475" s="75">
        <v>1</v>
      </c>
      <c r="K475" s="75">
        <v>0</v>
      </c>
      <c r="L475" s="75">
        <v>1</v>
      </c>
      <c r="M475" s="75">
        <v>0</v>
      </c>
      <c r="N475" s="75">
        <v>0</v>
      </c>
    </row>
    <row r="476" spans="1:14">
      <c r="A476" s="75" t="s">
        <v>227</v>
      </c>
      <c r="B476" s="75" t="s">
        <v>464</v>
      </c>
      <c r="C476" s="76">
        <v>40870</v>
      </c>
      <c r="D476" s="75" t="s">
        <v>151</v>
      </c>
      <c r="E476" s="77" t="s">
        <v>231</v>
      </c>
      <c r="F476" s="75">
        <v>90</v>
      </c>
      <c r="G476" s="75">
        <v>1</v>
      </c>
      <c r="H476" s="75">
        <v>0</v>
      </c>
      <c r="I476" s="75">
        <v>1</v>
      </c>
      <c r="J476" s="75">
        <v>1</v>
      </c>
      <c r="K476" s="75">
        <v>7</v>
      </c>
      <c r="L476" s="75">
        <v>0</v>
      </c>
      <c r="M476" s="75">
        <v>0</v>
      </c>
      <c r="N476" s="75">
        <v>0</v>
      </c>
    </row>
    <row r="477" spans="1:14">
      <c r="A477" s="75" t="s">
        <v>227</v>
      </c>
      <c r="B477" s="75" t="s">
        <v>255</v>
      </c>
      <c r="C477" s="76">
        <v>40874</v>
      </c>
      <c r="D477" s="75" t="s">
        <v>229</v>
      </c>
      <c r="E477" s="77" t="s">
        <v>51</v>
      </c>
      <c r="F477" s="75">
        <v>67</v>
      </c>
      <c r="G477" s="75">
        <v>2</v>
      </c>
      <c r="H477" s="75">
        <v>0</v>
      </c>
      <c r="I477" s="75">
        <v>5</v>
      </c>
      <c r="J477" s="75">
        <v>2</v>
      </c>
      <c r="K477" s="75">
        <v>0</v>
      </c>
      <c r="L477" s="75">
        <v>0</v>
      </c>
      <c r="M477" s="75">
        <v>0</v>
      </c>
      <c r="N477" s="75">
        <v>0</v>
      </c>
    </row>
    <row r="478" spans="1:14">
      <c r="A478" s="75" t="s">
        <v>227</v>
      </c>
      <c r="B478" s="75" t="s">
        <v>268</v>
      </c>
      <c r="C478" s="76">
        <v>40879</v>
      </c>
      <c r="D478" s="75" t="s">
        <v>229</v>
      </c>
      <c r="E478" s="77" t="s">
        <v>82</v>
      </c>
      <c r="F478" s="75">
        <v>90</v>
      </c>
      <c r="G478" s="75">
        <v>1</v>
      </c>
      <c r="H478" s="75">
        <v>0</v>
      </c>
      <c r="I478" s="75">
        <v>6</v>
      </c>
      <c r="J478" s="75">
        <v>2</v>
      </c>
      <c r="K478" s="75">
        <v>0</v>
      </c>
      <c r="L478" s="75">
        <v>3</v>
      </c>
      <c r="M478" s="75">
        <v>0</v>
      </c>
      <c r="N478" s="75">
        <v>0</v>
      </c>
    </row>
    <row r="479" spans="1:14">
      <c r="A479" s="75" t="s">
        <v>227</v>
      </c>
      <c r="B479" s="75" t="s">
        <v>583</v>
      </c>
      <c r="C479" s="76">
        <v>40883</v>
      </c>
      <c r="D479" s="75" t="s">
        <v>151</v>
      </c>
      <c r="E479" s="77" t="s">
        <v>53</v>
      </c>
      <c r="F479" s="75">
        <v>0</v>
      </c>
      <c r="G479" s="75"/>
      <c r="H479" s="75"/>
      <c r="I479" s="75"/>
      <c r="J479" s="75"/>
      <c r="K479" s="75"/>
      <c r="L479" s="75"/>
      <c r="M479" s="75"/>
      <c r="N479" s="75"/>
    </row>
    <row r="480" spans="1:14">
      <c r="A480" s="75" t="s">
        <v>227</v>
      </c>
      <c r="B480" s="75" t="s">
        <v>247</v>
      </c>
      <c r="C480" s="76">
        <v>40888</v>
      </c>
      <c r="D480" s="75" t="s">
        <v>229</v>
      </c>
      <c r="E480" s="77" t="s">
        <v>53</v>
      </c>
      <c r="F480" s="75">
        <v>90</v>
      </c>
      <c r="G480" s="75">
        <v>1</v>
      </c>
      <c r="H480" s="75">
        <v>0</v>
      </c>
      <c r="I480" s="75">
        <v>2</v>
      </c>
      <c r="J480" s="75">
        <v>1</v>
      </c>
      <c r="K480" s="75">
        <v>2</v>
      </c>
      <c r="L480" s="75">
        <v>3</v>
      </c>
      <c r="M480" s="75">
        <v>0</v>
      </c>
      <c r="N480" s="75">
        <v>0</v>
      </c>
    </row>
    <row r="481" spans="1:14">
      <c r="A481" s="75" t="s">
        <v>227</v>
      </c>
      <c r="B481" s="75" t="s">
        <v>286</v>
      </c>
      <c r="C481" s="76">
        <v>40894</v>
      </c>
      <c r="D481" s="75" t="s">
        <v>229</v>
      </c>
      <c r="E481" s="77" t="s">
        <v>19</v>
      </c>
      <c r="F481" s="75">
        <v>90</v>
      </c>
      <c r="G481" s="75">
        <v>1</v>
      </c>
      <c r="H481" s="75">
        <v>0</v>
      </c>
      <c r="I481" s="75">
        <v>5</v>
      </c>
      <c r="J481" s="75">
        <v>1</v>
      </c>
      <c r="K481" s="75">
        <v>2</v>
      </c>
      <c r="L481" s="75">
        <v>0</v>
      </c>
      <c r="M481" s="75">
        <v>0</v>
      </c>
      <c r="N481" s="75">
        <v>0</v>
      </c>
    </row>
    <row r="482" spans="1:14">
      <c r="A482" s="75" t="s">
        <v>227</v>
      </c>
      <c r="B482" s="75" t="s">
        <v>262</v>
      </c>
      <c r="C482" s="76">
        <v>40897</v>
      </c>
      <c r="D482" s="75" t="s">
        <v>229</v>
      </c>
      <c r="E482" s="77" t="s">
        <v>82</v>
      </c>
      <c r="F482" s="75">
        <v>90</v>
      </c>
      <c r="G482" s="75">
        <v>1</v>
      </c>
      <c r="H482" s="75">
        <v>0</v>
      </c>
      <c r="I482" s="75">
        <v>1</v>
      </c>
      <c r="J482" s="75">
        <v>1</v>
      </c>
      <c r="K482" s="75">
        <v>2</v>
      </c>
      <c r="L482" s="75">
        <v>0</v>
      </c>
      <c r="M482" s="75">
        <v>0</v>
      </c>
      <c r="N482" s="75">
        <v>0</v>
      </c>
    </row>
    <row r="483" spans="1:14">
      <c r="A483" s="75" t="s">
        <v>227</v>
      </c>
      <c r="B483" s="75" t="s">
        <v>259</v>
      </c>
      <c r="C483" s="76">
        <v>40916</v>
      </c>
      <c r="D483" s="75" t="s">
        <v>229</v>
      </c>
      <c r="E483" s="77" t="s">
        <v>82</v>
      </c>
      <c r="F483" s="75">
        <v>90</v>
      </c>
      <c r="G483" s="75">
        <v>1</v>
      </c>
      <c r="H483" s="75">
        <v>1</v>
      </c>
      <c r="I483" s="75">
        <v>6</v>
      </c>
      <c r="J483" s="75">
        <v>2</v>
      </c>
      <c r="K483" s="75">
        <v>1</v>
      </c>
      <c r="L483" s="75">
        <v>2</v>
      </c>
      <c r="M483" s="75">
        <v>0</v>
      </c>
      <c r="N483" s="75">
        <v>0</v>
      </c>
    </row>
    <row r="484" spans="1:14">
      <c r="A484" s="75" t="s">
        <v>227</v>
      </c>
      <c r="B484" s="75" t="s">
        <v>264</v>
      </c>
      <c r="C484" s="76">
        <v>40923</v>
      </c>
      <c r="D484" s="75" t="s">
        <v>229</v>
      </c>
      <c r="E484" s="77" t="s">
        <v>64</v>
      </c>
      <c r="F484" s="75">
        <v>90</v>
      </c>
      <c r="G484" s="75">
        <v>0</v>
      </c>
      <c r="H484" s="75">
        <v>0</v>
      </c>
      <c r="I484" s="75">
        <v>4</v>
      </c>
      <c r="J484" s="75">
        <v>1</v>
      </c>
      <c r="K484" s="75">
        <v>3</v>
      </c>
      <c r="L484" s="75">
        <v>2</v>
      </c>
      <c r="M484" s="75">
        <v>0</v>
      </c>
      <c r="N484" s="75">
        <v>0</v>
      </c>
    </row>
    <row r="485" spans="1:14">
      <c r="A485" s="75" t="s">
        <v>227</v>
      </c>
      <c r="B485" s="75" t="s">
        <v>891</v>
      </c>
      <c r="C485" s="76">
        <v>40926</v>
      </c>
      <c r="D485" s="75" t="s">
        <v>876</v>
      </c>
      <c r="E485" s="77" t="s">
        <v>63</v>
      </c>
      <c r="F485" s="75">
        <v>0</v>
      </c>
      <c r="G485" s="75"/>
      <c r="H485" s="75"/>
      <c r="I485" s="75"/>
      <c r="J485" s="75"/>
      <c r="K485" s="75"/>
      <c r="L485" s="75"/>
      <c r="M485" s="75"/>
      <c r="N485" s="75"/>
    </row>
    <row r="486" spans="1:14">
      <c r="A486" s="75" t="s">
        <v>227</v>
      </c>
      <c r="B486" s="75" t="s">
        <v>890</v>
      </c>
      <c r="C486" s="76">
        <v>40930</v>
      </c>
      <c r="D486" s="75" t="s">
        <v>229</v>
      </c>
      <c r="E486" s="77" t="s">
        <v>67</v>
      </c>
      <c r="F486" s="75">
        <v>90</v>
      </c>
      <c r="G486" s="75">
        <v>2</v>
      </c>
      <c r="H486" s="75">
        <v>0</v>
      </c>
      <c r="I486" s="75">
        <v>8</v>
      </c>
      <c r="J486" s="75">
        <v>6</v>
      </c>
      <c r="K486" s="75">
        <v>2</v>
      </c>
      <c r="L486" s="75">
        <v>3</v>
      </c>
      <c r="M486" s="75">
        <v>0</v>
      </c>
      <c r="N486" s="75">
        <v>0</v>
      </c>
    </row>
    <row r="487" spans="1:14">
      <c r="A487" s="75" t="s">
        <v>227</v>
      </c>
      <c r="B487" s="75" t="s">
        <v>266</v>
      </c>
      <c r="C487" s="76">
        <v>40934</v>
      </c>
      <c r="D487" s="75" t="s">
        <v>876</v>
      </c>
      <c r="E487" s="77" t="s">
        <v>26</v>
      </c>
      <c r="F487" s="75">
        <f>90-70</f>
        <v>20</v>
      </c>
      <c r="G487" s="75">
        <v>1</v>
      </c>
      <c r="H487" s="75">
        <v>0</v>
      </c>
      <c r="I487" s="75">
        <v>0</v>
      </c>
      <c r="J487" s="75">
        <v>0</v>
      </c>
      <c r="K487" s="75">
        <v>0</v>
      </c>
      <c r="L487" s="75">
        <v>0</v>
      </c>
      <c r="M487" s="75">
        <v>0</v>
      </c>
      <c r="N487" s="75">
        <v>0</v>
      </c>
    </row>
    <row r="488" spans="1:14">
      <c r="A488" s="75" t="s">
        <v>227</v>
      </c>
      <c r="B488" s="75" t="s">
        <v>288</v>
      </c>
      <c r="C488" s="76">
        <v>40937</v>
      </c>
      <c r="D488" s="75" t="s">
        <v>229</v>
      </c>
      <c r="E488" s="77" t="s">
        <v>59</v>
      </c>
      <c r="F488" s="75">
        <v>83</v>
      </c>
      <c r="G488" s="75">
        <v>1</v>
      </c>
      <c r="H488" s="75">
        <v>1</v>
      </c>
      <c r="I488" s="75">
        <v>2</v>
      </c>
      <c r="J488" s="75">
        <v>1</v>
      </c>
      <c r="K488" s="75">
        <v>1</v>
      </c>
      <c r="L488" s="75">
        <v>1</v>
      </c>
      <c r="M488" s="75">
        <v>0</v>
      </c>
      <c r="N488" s="75">
        <v>0</v>
      </c>
    </row>
    <row r="489" spans="1:14">
      <c r="A489" s="75" t="s">
        <v>227</v>
      </c>
      <c r="B489" s="75" t="s">
        <v>245</v>
      </c>
      <c r="C489" s="76">
        <v>40940</v>
      </c>
      <c r="D489" s="75" t="s">
        <v>229</v>
      </c>
      <c r="E489" s="77" t="s">
        <v>158</v>
      </c>
      <c r="F489" s="75">
        <v>90</v>
      </c>
      <c r="G489" s="75">
        <v>0</v>
      </c>
      <c r="H489" s="75">
        <v>0</v>
      </c>
      <c r="I489" s="75">
        <v>4</v>
      </c>
      <c r="J489" s="75">
        <v>1</v>
      </c>
      <c r="K489" s="75">
        <v>0</v>
      </c>
      <c r="L489" s="75">
        <v>0</v>
      </c>
      <c r="M489" s="75">
        <v>0</v>
      </c>
      <c r="N489" s="75">
        <v>0</v>
      </c>
    </row>
    <row r="490" spans="1:14">
      <c r="A490" s="75" t="s">
        <v>227</v>
      </c>
      <c r="B490" s="75" t="s">
        <v>258</v>
      </c>
      <c r="C490" s="76">
        <v>40944</v>
      </c>
      <c r="D490" s="75" t="s">
        <v>229</v>
      </c>
      <c r="E490" s="77" t="s">
        <v>33</v>
      </c>
      <c r="F490" s="75">
        <v>90</v>
      </c>
      <c r="G490" s="75">
        <v>0</v>
      </c>
      <c r="H490" s="75">
        <v>0</v>
      </c>
      <c r="I490" s="75">
        <v>2</v>
      </c>
      <c r="J490" s="75">
        <v>1</v>
      </c>
      <c r="K490" s="75">
        <v>2</v>
      </c>
      <c r="L490" s="75">
        <v>0</v>
      </c>
      <c r="M490" s="75">
        <v>0</v>
      </c>
      <c r="N490" s="75">
        <v>1</v>
      </c>
    </row>
    <row r="491" spans="1:14">
      <c r="A491" s="75" t="s">
        <v>227</v>
      </c>
      <c r="B491" s="75" t="s">
        <v>233</v>
      </c>
      <c r="C491" s="76">
        <v>40947</v>
      </c>
      <c r="D491" s="75" t="s">
        <v>876</v>
      </c>
      <c r="E491" s="77" t="s">
        <v>40</v>
      </c>
      <c r="F491" s="75">
        <v>90</v>
      </c>
      <c r="G491" s="75">
        <v>0</v>
      </c>
      <c r="H491" s="75">
        <v>0</v>
      </c>
      <c r="I491" s="75">
        <v>0</v>
      </c>
      <c r="J491" s="75">
        <v>0</v>
      </c>
      <c r="K491" s="75">
        <v>0</v>
      </c>
      <c r="L491" s="75">
        <v>0</v>
      </c>
      <c r="M491" s="75">
        <v>0</v>
      </c>
      <c r="N491" s="75">
        <v>0</v>
      </c>
    </row>
    <row r="492" spans="1:14">
      <c r="A492" s="75" t="s">
        <v>227</v>
      </c>
      <c r="B492" s="75" t="s">
        <v>169</v>
      </c>
      <c r="C492" s="76">
        <v>40954</v>
      </c>
      <c r="D492" s="75" t="s">
        <v>151</v>
      </c>
      <c r="E492" s="77" t="s">
        <v>51</v>
      </c>
      <c r="F492" s="75">
        <v>90</v>
      </c>
      <c r="G492" s="75">
        <v>1</v>
      </c>
      <c r="H492" s="75">
        <v>2</v>
      </c>
      <c r="I492" s="75">
        <v>2</v>
      </c>
      <c r="J492" s="75">
        <v>1</v>
      </c>
      <c r="K492" s="75">
        <v>4</v>
      </c>
      <c r="L492" s="75">
        <v>3</v>
      </c>
      <c r="M492" s="75">
        <v>0</v>
      </c>
      <c r="N492" s="75">
        <v>0</v>
      </c>
    </row>
    <row r="493" spans="1:14">
      <c r="A493" s="75" t="s">
        <v>910</v>
      </c>
      <c r="B493" s="75" t="s">
        <v>775</v>
      </c>
      <c r="C493" s="76">
        <v>40968</v>
      </c>
      <c r="D493" s="75" t="s">
        <v>78</v>
      </c>
      <c r="E493" s="77" t="s">
        <v>107</v>
      </c>
      <c r="F493" s="75">
        <v>83</v>
      </c>
      <c r="G493" s="75">
        <v>1</v>
      </c>
      <c r="H493" s="75">
        <v>0</v>
      </c>
      <c r="I493" s="75">
        <v>0</v>
      </c>
      <c r="J493" s="75">
        <v>0</v>
      </c>
      <c r="K493" s="75">
        <v>0</v>
      </c>
      <c r="L493" s="75">
        <v>0</v>
      </c>
      <c r="M493" s="75">
        <v>0</v>
      </c>
      <c r="N493" s="75">
        <v>0</v>
      </c>
    </row>
    <row r="494" spans="1:14">
      <c r="A494" s="75" t="s">
        <v>227</v>
      </c>
      <c r="B494" s="75" t="s">
        <v>252</v>
      </c>
      <c r="C494" s="76">
        <v>40971</v>
      </c>
      <c r="D494" s="75" t="s">
        <v>229</v>
      </c>
      <c r="E494" s="77" t="s">
        <v>95</v>
      </c>
      <c r="F494" s="75">
        <v>90</v>
      </c>
      <c r="G494" s="75">
        <v>3</v>
      </c>
      <c r="H494" s="75">
        <v>0</v>
      </c>
      <c r="I494" s="75">
        <v>7</v>
      </c>
      <c r="J494" s="75">
        <v>6</v>
      </c>
      <c r="K494" s="75">
        <v>3</v>
      </c>
      <c r="L494" s="75">
        <v>2</v>
      </c>
      <c r="M494" s="75">
        <v>0</v>
      </c>
      <c r="N494" s="75">
        <v>0</v>
      </c>
    </row>
    <row r="495" spans="1:14">
      <c r="A495" s="75" t="s">
        <v>227</v>
      </c>
      <c r="B495" s="75" t="s">
        <v>502</v>
      </c>
      <c r="C495" s="76">
        <v>40974</v>
      </c>
      <c r="D495" s="75" t="s">
        <v>151</v>
      </c>
      <c r="E495" s="77" t="s">
        <v>59</v>
      </c>
      <c r="F495" s="75">
        <v>90</v>
      </c>
      <c r="G495" s="75">
        <v>0</v>
      </c>
      <c r="H495" s="75">
        <v>0</v>
      </c>
      <c r="I495" s="75">
        <v>6</v>
      </c>
      <c r="J495" s="75">
        <v>2</v>
      </c>
      <c r="K495" s="75">
        <v>2</v>
      </c>
      <c r="L495" s="75">
        <v>4</v>
      </c>
      <c r="M495" s="75">
        <v>1</v>
      </c>
      <c r="N495" s="75">
        <v>0</v>
      </c>
    </row>
    <row r="496" spans="1:14">
      <c r="A496" s="75" t="s">
        <v>227</v>
      </c>
      <c r="B496" s="75" t="s">
        <v>238</v>
      </c>
      <c r="C496" s="76">
        <v>40979</v>
      </c>
      <c r="D496" s="75" t="s">
        <v>229</v>
      </c>
      <c r="E496" s="77" t="s">
        <v>19</v>
      </c>
      <c r="F496" s="75">
        <v>90</v>
      </c>
      <c r="G496" s="75">
        <v>1</v>
      </c>
      <c r="H496" s="75">
        <v>1</v>
      </c>
      <c r="I496" s="75">
        <v>5</v>
      </c>
      <c r="J496" s="75">
        <v>3</v>
      </c>
      <c r="K496" s="75">
        <v>2</v>
      </c>
      <c r="L496" s="75">
        <v>1</v>
      </c>
      <c r="M496" s="75">
        <v>1</v>
      </c>
      <c r="N496" s="75">
        <v>0</v>
      </c>
    </row>
    <row r="497" spans="1:14">
      <c r="A497" s="75" t="s">
        <v>227</v>
      </c>
      <c r="B497" s="75" t="s">
        <v>280</v>
      </c>
      <c r="C497" s="76">
        <v>40985</v>
      </c>
      <c r="D497" s="75" t="s">
        <v>229</v>
      </c>
      <c r="E497" s="77" t="s">
        <v>82</v>
      </c>
      <c r="F497" s="75">
        <v>90</v>
      </c>
      <c r="G497" s="75">
        <v>1</v>
      </c>
      <c r="H497" s="75">
        <v>0</v>
      </c>
      <c r="I497" s="75">
        <v>5</v>
      </c>
      <c r="J497" s="75">
        <v>4</v>
      </c>
      <c r="K497" s="75">
        <v>2</v>
      </c>
      <c r="L497" s="75">
        <v>2</v>
      </c>
      <c r="M497" s="75">
        <v>0</v>
      </c>
      <c r="N497" s="75">
        <v>0</v>
      </c>
    </row>
    <row r="498" spans="1:14">
      <c r="A498" s="75" t="s">
        <v>227</v>
      </c>
      <c r="B498" s="75" t="s">
        <v>251</v>
      </c>
      <c r="C498" s="76">
        <v>40988</v>
      </c>
      <c r="D498" s="75" t="s">
        <v>876</v>
      </c>
      <c r="E498" s="77" t="s">
        <v>578</v>
      </c>
      <c r="F498" s="75">
        <v>46</v>
      </c>
      <c r="G498" s="75">
        <v>0</v>
      </c>
      <c r="H498" s="75">
        <v>0</v>
      </c>
      <c r="I498" s="75">
        <v>0</v>
      </c>
      <c r="J498" s="75">
        <v>0</v>
      </c>
      <c r="K498" s="75">
        <v>0</v>
      </c>
      <c r="L498" s="75">
        <v>0</v>
      </c>
      <c r="M498" s="75">
        <v>0</v>
      </c>
      <c r="N498" s="75">
        <v>0</v>
      </c>
    </row>
    <row r="499" spans="1:14">
      <c r="A499" s="75" t="s">
        <v>227</v>
      </c>
      <c r="B499" s="75" t="s">
        <v>230</v>
      </c>
      <c r="C499" s="76">
        <v>40992</v>
      </c>
      <c r="D499" s="75" t="s">
        <v>229</v>
      </c>
      <c r="E499" s="77" t="s">
        <v>63</v>
      </c>
      <c r="F499" s="75">
        <v>90</v>
      </c>
      <c r="G499" s="75">
        <v>2</v>
      </c>
      <c r="H499" s="75">
        <v>0</v>
      </c>
      <c r="I499" s="75">
        <v>9</v>
      </c>
      <c r="J499" s="75">
        <v>6</v>
      </c>
      <c r="K499" s="75">
        <v>3</v>
      </c>
      <c r="L499" s="75">
        <v>1</v>
      </c>
      <c r="M499" s="75">
        <v>1</v>
      </c>
      <c r="N499" s="75">
        <v>0</v>
      </c>
    </row>
    <row r="500" spans="1:14">
      <c r="A500" s="75" t="s">
        <v>227</v>
      </c>
      <c r="B500" s="75" t="s">
        <v>464</v>
      </c>
      <c r="C500" s="76">
        <v>40996</v>
      </c>
      <c r="D500" s="75" t="s">
        <v>151</v>
      </c>
      <c r="E500" s="77" t="s">
        <v>33</v>
      </c>
      <c r="F500" s="75">
        <v>90</v>
      </c>
      <c r="G500" s="75">
        <v>0</v>
      </c>
      <c r="H500" s="75">
        <v>0</v>
      </c>
      <c r="I500" s="75">
        <v>1</v>
      </c>
      <c r="J500" s="75">
        <v>1</v>
      </c>
      <c r="K500" s="75">
        <v>2</v>
      </c>
      <c r="L500" s="75">
        <v>2</v>
      </c>
      <c r="M500" s="75">
        <v>0</v>
      </c>
      <c r="N500" s="75">
        <v>0</v>
      </c>
    </row>
    <row r="501" spans="1:14">
      <c r="A501" s="75" t="s">
        <v>227</v>
      </c>
      <c r="B501" s="75" t="s">
        <v>234</v>
      </c>
      <c r="C501" s="76">
        <v>40999</v>
      </c>
      <c r="D501" s="75" t="s">
        <v>229</v>
      </c>
      <c r="E501" s="77" t="s">
        <v>22</v>
      </c>
      <c r="F501" s="75">
        <v>90</v>
      </c>
      <c r="G501" s="75">
        <v>0</v>
      </c>
      <c r="H501" s="75">
        <v>1</v>
      </c>
      <c r="I501" s="75">
        <v>6</v>
      </c>
      <c r="J501" s="75">
        <v>4</v>
      </c>
      <c r="K501" s="75">
        <v>0</v>
      </c>
      <c r="L501" s="75">
        <v>2</v>
      </c>
      <c r="M501" s="75">
        <v>0</v>
      </c>
      <c r="N501" s="75">
        <v>0</v>
      </c>
    </row>
    <row r="502" spans="1:14">
      <c r="A502" s="75" t="s">
        <v>227</v>
      </c>
      <c r="B502" s="75" t="s">
        <v>459</v>
      </c>
      <c r="C502" s="76">
        <v>41002</v>
      </c>
      <c r="D502" s="75" t="s">
        <v>151</v>
      </c>
      <c r="E502" s="77" t="s">
        <v>74</v>
      </c>
      <c r="F502" s="75">
        <v>90</v>
      </c>
      <c r="G502" s="75">
        <v>0</v>
      </c>
      <c r="H502" s="75">
        <v>1</v>
      </c>
      <c r="I502" s="75">
        <v>1</v>
      </c>
      <c r="J502" s="75">
        <v>0</v>
      </c>
      <c r="K502" s="75">
        <v>1</v>
      </c>
      <c r="L502" s="75">
        <v>0</v>
      </c>
      <c r="M502" s="75">
        <v>0</v>
      </c>
      <c r="N502" s="75">
        <v>0</v>
      </c>
    </row>
    <row r="503" spans="1:14">
      <c r="A503" s="75" t="s">
        <v>227</v>
      </c>
      <c r="B503" s="75" t="s">
        <v>248</v>
      </c>
      <c r="C503" s="76">
        <v>41006</v>
      </c>
      <c r="D503" s="75" t="s">
        <v>229</v>
      </c>
      <c r="E503" s="77" t="s">
        <v>40</v>
      </c>
      <c r="F503" s="75">
        <v>90</v>
      </c>
      <c r="G503" s="75">
        <v>1</v>
      </c>
      <c r="H503" s="75">
        <v>0</v>
      </c>
      <c r="I503" s="75">
        <v>5</v>
      </c>
      <c r="J503" s="75">
        <v>2</v>
      </c>
      <c r="K503" s="75">
        <v>0</v>
      </c>
      <c r="L503" s="75">
        <v>0</v>
      </c>
      <c r="M503" s="75">
        <v>0</v>
      </c>
      <c r="N503" s="75">
        <v>0</v>
      </c>
    </row>
    <row r="504" spans="1:14">
      <c r="A504" s="75" t="s">
        <v>227</v>
      </c>
      <c r="B504" s="75" t="s">
        <v>237</v>
      </c>
      <c r="C504" s="76">
        <v>41009</v>
      </c>
      <c r="D504" s="75" t="s">
        <v>229</v>
      </c>
      <c r="E504" s="77" t="s">
        <v>24</v>
      </c>
      <c r="F504" s="75">
        <v>90</v>
      </c>
      <c r="G504" s="75">
        <v>0</v>
      </c>
      <c r="H504" s="75">
        <v>0</v>
      </c>
      <c r="I504" s="75">
        <v>2</v>
      </c>
      <c r="J504" s="75">
        <v>0</v>
      </c>
      <c r="K504" s="75">
        <v>1</v>
      </c>
      <c r="L504" s="75">
        <v>1</v>
      </c>
      <c r="M504" s="75">
        <v>0</v>
      </c>
      <c r="N504" s="75">
        <v>0</v>
      </c>
    </row>
    <row r="505" spans="1:14">
      <c r="A505" s="75" t="s">
        <v>227</v>
      </c>
      <c r="B505" s="75" t="s">
        <v>270</v>
      </c>
      <c r="C505" s="76">
        <v>41021</v>
      </c>
      <c r="D505" s="75" t="s">
        <v>229</v>
      </c>
      <c r="E505" s="77" t="s">
        <v>22</v>
      </c>
      <c r="F505" s="75">
        <v>90</v>
      </c>
      <c r="G505" s="75">
        <v>1</v>
      </c>
      <c r="H505" s="75">
        <v>0</v>
      </c>
      <c r="I505" s="75">
        <v>5</v>
      </c>
      <c r="J505" s="75">
        <v>2</v>
      </c>
      <c r="K505" s="75">
        <v>0</v>
      </c>
      <c r="L505" s="75">
        <v>1</v>
      </c>
      <c r="M505" s="75">
        <v>0</v>
      </c>
      <c r="N505" s="75">
        <v>0</v>
      </c>
    </row>
    <row r="506" spans="1:14">
      <c r="A506" s="75" t="s">
        <v>227</v>
      </c>
      <c r="B506" s="75" t="s">
        <v>246</v>
      </c>
      <c r="C506" s="76">
        <v>41024</v>
      </c>
      <c r="D506" s="75" t="s">
        <v>229</v>
      </c>
      <c r="E506" s="77" t="s">
        <v>31</v>
      </c>
      <c r="F506" s="75">
        <v>90</v>
      </c>
      <c r="G506" s="75">
        <v>0</v>
      </c>
      <c r="H506" s="75">
        <v>0</v>
      </c>
      <c r="I506" s="75">
        <v>4</v>
      </c>
      <c r="J506" s="75">
        <v>1</v>
      </c>
      <c r="K506" s="75">
        <v>1</v>
      </c>
      <c r="L506" s="75">
        <v>2</v>
      </c>
      <c r="M506" s="75">
        <v>0</v>
      </c>
      <c r="N506" s="75">
        <v>0</v>
      </c>
    </row>
    <row r="507" spans="1:14">
      <c r="A507" s="75" t="s">
        <v>227</v>
      </c>
      <c r="B507" s="75" t="s">
        <v>242</v>
      </c>
      <c r="C507" s="76">
        <v>41028</v>
      </c>
      <c r="D507" s="75" t="s">
        <v>229</v>
      </c>
      <c r="E507" s="77" t="s">
        <v>154</v>
      </c>
      <c r="F507" s="75">
        <v>90</v>
      </c>
      <c r="G507" s="75">
        <v>2</v>
      </c>
      <c r="H507" s="75">
        <v>0</v>
      </c>
      <c r="I507" s="75">
        <v>4</v>
      </c>
      <c r="J507" s="75">
        <v>3</v>
      </c>
      <c r="K507" s="75">
        <v>0</v>
      </c>
      <c r="L507" s="75">
        <v>1</v>
      </c>
      <c r="M507" s="75">
        <v>0</v>
      </c>
      <c r="N507" s="75">
        <v>0</v>
      </c>
    </row>
    <row r="508" spans="1:14">
      <c r="A508" s="75" t="s">
        <v>227</v>
      </c>
      <c r="B508" s="75" t="s">
        <v>282</v>
      </c>
      <c r="C508" s="76">
        <v>41031</v>
      </c>
      <c r="D508" s="75" t="s">
        <v>229</v>
      </c>
      <c r="E508" s="77" t="s">
        <v>19</v>
      </c>
      <c r="F508" s="75">
        <v>90</v>
      </c>
      <c r="G508" s="75">
        <v>0</v>
      </c>
      <c r="H508" s="75">
        <v>0</v>
      </c>
      <c r="I508" s="75">
        <v>8</v>
      </c>
      <c r="J508" s="75">
        <v>4</v>
      </c>
      <c r="K508" s="75">
        <v>0</v>
      </c>
      <c r="L508" s="75">
        <v>0</v>
      </c>
      <c r="M508" s="75">
        <v>0</v>
      </c>
      <c r="N508" s="75">
        <v>0</v>
      </c>
    </row>
    <row r="509" spans="1:14">
      <c r="A509" s="75" t="s">
        <v>227</v>
      </c>
      <c r="B509" s="75" t="s">
        <v>243</v>
      </c>
      <c r="C509" s="76">
        <v>41035</v>
      </c>
      <c r="D509" s="75" t="s">
        <v>229</v>
      </c>
      <c r="E509" s="77" t="s">
        <v>149</v>
      </c>
      <c r="F509" s="75">
        <v>90</v>
      </c>
      <c r="G509" s="75">
        <v>2</v>
      </c>
      <c r="H509" s="75">
        <v>0</v>
      </c>
      <c r="I509" s="75">
        <v>6</v>
      </c>
      <c r="J509" s="75">
        <v>3</v>
      </c>
      <c r="K509" s="75">
        <v>2</v>
      </c>
      <c r="L509" s="75">
        <v>3</v>
      </c>
      <c r="M509" s="75">
        <v>0</v>
      </c>
      <c r="N509" s="75">
        <v>0</v>
      </c>
    </row>
    <row r="510" spans="1:14">
      <c r="A510" s="75" t="s">
        <v>227</v>
      </c>
      <c r="B510" s="75" t="s">
        <v>891</v>
      </c>
      <c r="C510" s="76">
        <v>41042</v>
      </c>
      <c r="D510" s="75" t="s">
        <v>229</v>
      </c>
      <c r="E510" s="77" t="s">
        <v>63</v>
      </c>
      <c r="F510" s="75">
        <v>90</v>
      </c>
      <c r="G510" s="75">
        <v>0</v>
      </c>
      <c r="H510" s="75">
        <v>0</v>
      </c>
      <c r="I510" s="75">
        <v>1</v>
      </c>
      <c r="J510" s="75">
        <v>1</v>
      </c>
      <c r="K510" s="75">
        <v>2</v>
      </c>
      <c r="L510" s="75">
        <v>2</v>
      </c>
      <c r="M510" s="75">
        <v>0</v>
      </c>
      <c r="N510" s="75">
        <v>0</v>
      </c>
    </row>
    <row r="511" spans="1:14">
      <c r="A511" s="75" t="s">
        <v>910</v>
      </c>
      <c r="B511" s="75" t="s">
        <v>732</v>
      </c>
      <c r="C511" s="76">
        <v>41059</v>
      </c>
      <c r="D511" s="75" t="s">
        <v>78</v>
      </c>
      <c r="E511" s="77" t="s">
        <v>115</v>
      </c>
      <c r="F511" s="75">
        <v>61</v>
      </c>
      <c r="G511" s="75">
        <v>1</v>
      </c>
      <c r="H511" s="75">
        <v>1</v>
      </c>
      <c r="I511" s="75">
        <v>2</v>
      </c>
      <c r="J511" s="75">
        <v>1</v>
      </c>
      <c r="K511" s="75">
        <v>0</v>
      </c>
      <c r="L511" s="75">
        <v>1</v>
      </c>
      <c r="M511" s="75">
        <v>0</v>
      </c>
      <c r="N511" s="75">
        <v>0</v>
      </c>
    </row>
    <row r="512" spans="1:14">
      <c r="A512" s="75" t="s">
        <v>910</v>
      </c>
      <c r="B512" s="75" t="s">
        <v>705</v>
      </c>
      <c r="C512" s="76">
        <v>41065</v>
      </c>
      <c r="D512" s="75" t="s">
        <v>78</v>
      </c>
      <c r="E512" s="77" t="s">
        <v>63</v>
      </c>
      <c r="F512" s="75">
        <v>80</v>
      </c>
      <c r="G512" s="75">
        <v>1</v>
      </c>
      <c r="H512" s="75">
        <v>0</v>
      </c>
      <c r="I512" s="75">
        <v>2</v>
      </c>
      <c r="J512" s="75">
        <v>1</v>
      </c>
      <c r="K512" s="75">
        <v>2</v>
      </c>
      <c r="L512" s="75">
        <v>3</v>
      </c>
      <c r="M512" s="75">
        <v>0</v>
      </c>
      <c r="N512" s="75">
        <v>0</v>
      </c>
    </row>
    <row r="513" spans="1:14">
      <c r="A513" s="75" t="s">
        <v>910</v>
      </c>
      <c r="B513" s="75" t="s">
        <v>499</v>
      </c>
      <c r="C513" s="76">
        <v>41071</v>
      </c>
      <c r="D513" s="75" t="s">
        <v>487</v>
      </c>
      <c r="E513" s="77" t="s">
        <v>85</v>
      </c>
      <c r="F513" s="75">
        <v>90</v>
      </c>
      <c r="G513" s="75">
        <v>1</v>
      </c>
      <c r="H513" s="75">
        <v>0</v>
      </c>
      <c r="I513" s="75">
        <v>4</v>
      </c>
      <c r="J513" s="75">
        <v>2</v>
      </c>
      <c r="K513" s="75">
        <v>4</v>
      </c>
      <c r="L513" s="75">
        <v>1</v>
      </c>
      <c r="M513" s="75">
        <v>0</v>
      </c>
      <c r="N513" s="75">
        <v>0</v>
      </c>
    </row>
    <row r="514" spans="1:14">
      <c r="A514" s="75" t="s">
        <v>910</v>
      </c>
      <c r="B514" s="75" t="s">
        <v>90</v>
      </c>
      <c r="C514" s="76">
        <v>41075</v>
      </c>
      <c r="D514" s="75" t="s">
        <v>487</v>
      </c>
      <c r="E514" s="77" t="s">
        <v>231</v>
      </c>
      <c r="F514" s="75">
        <v>90</v>
      </c>
      <c r="G514" s="75">
        <v>0</v>
      </c>
      <c r="H514" s="75">
        <v>0</v>
      </c>
      <c r="I514" s="75">
        <v>6</v>
      </c>
      <c r="J514" s="75">
        <v>4</v>
      </c>
      <c r="K514" s="75">
        <v>0</v>
      </c>
      <c r="L514" s="75">
        <v>0</v>
      </c>
      <c r="M514" s="75">
        <v>0</v>
      </c>
      <c r="N514" s="75">
        <v>0</v>
      </c>
    </row>
    <row r="515" spans="1:14">
      <c r="A515" s="75" t="s">
        <v>910</v>
      </c>
      <c r="B515" s="75" t="s">
        <v>210</v>
      </c>
      <c r="C515" s="76">
        <v>41079</v>
      </c>
      <c r="D515" s="75" t="s">
        <v>487</v>
      </c>
      <c r="E515" s="77" t="s">
        <v>19</v>
      </c>
      <c r="F515" s="75">
        <v>90</v>
      </c>
      <c r="G515" s="75">
        <v>1</v>
      </c>
      <c r="H515" s="75">
        <v>0</v>
      </c>
      <c r="I515" s="75">
        <v>1</v>
      </c>
      <c r="J515" s="75">
        <v>1</v>
      </c>
      <c r="K515" s="75">
        <v>2</v>
      </c>
      <c r="L515" s="75">
        <v>4</v>
      </c>
      <c r="M515" s="75">
        <v>0</v>
      </c>
      <c r="N515" s="75">
        <v>0</v>
      </c>
    </row>
    <row r="516" spans="1:14">
      <c r="A516" s="75" t="s">
        <v>14</v>
      </c>
      <c r="B516" s="75" t="s">
        <v>826</v>
      </c>
      <c r="C516" s="76">
        <v>41118</v>
      </c>
      <c r="D516" s="75" t="s">
        <v>295</v>
      </c>
      <c r="E516" s="77" t="s">
        <v>22</v>
      </c>
      <c r="F516" s="75">
        <v>38</v>
      </c>
      <c r="G516" s="75">
        <v>1</v>
      </c>
      <c r="H516" s="75">
        <v>0</v>
      </c>
      <c r="I516" s="75">
        <v>3</v>
      </c>
      <c r="J516" s="75">
        <v>1</v>
      </c>
      <c r="K516" s="75">
        <v>0</v>
      </c>
      <c r="L516" s="75">
        <v>1</v>
      </c>
      <c r="M516" s="75">
        <v>0</v>
      </c>
      <c r="N516" s="75">
        <v>0</v>
      </c>
    </row>
    <row r="517" spans="1:14">
      <c r="A517" s="75" t="s">
        <v>14</v>
      </c>
      <c r="B517" s="75" t="s">
        <v>34</v>
      </c>
      <c r="C517" s="76">
        <v>41132</v>
      </c>
      <c r="D517" s="75" t="s">
        <v>16</v>
      </c>
      <c r="E517" s="77" t="s">
        <v>53</v>
      </c>
      <c r="F517" s="75">
        <v>90</v>
      </c>
      <c r="G517" s="75">
        <v>2</v>
      </c>
      <c r="H517" s="75">
        <v>0</v>
      </c>
      <c r="I517" s="75">
        <v>8</v>
      </c>
      <c r="J517" s="75">
        <v>3</v>
      </c>
      <c r="K517" s="75">
        <v>1</v>
      </c>
      <c r="L517" s="75">
        <v>2</v>
      </c>
      <c r="M517" s="75">
        <v>0</v>
      </c>
      <c r="N517" s="75">
        <v>0</v>
      </c>
    </row>
    <row r="518" spans="1:14">
      <c r="A518" s="75" t="s">
        <v>14</v>
      </c>
      <c r="B518" s="75" t="s">
        <v>30</v>
      </c>
      <c r="C518" s="76">
        <v>41147</v>
      </c>
      <c r="D518" s="75" t="s">
        <v>16</v>
      </c>
      <c r="E518" s="77" t="s">
        <v>33</v>
      </c>
      <c r="F518" s="75">
        <v>90</v>
      </c>
      <c r="G518" s="75">
        <v>0</v>
      </c>
      <c r="H518" s="75">
        <v>0</v>
      </c>
      <c r="I518" s="75">
        <v>3</v>
      </c>
      <c r="J518" s="75">
        <v>0</v>
      </c>
      <c r="K518" s="75">
        <v>2</v>
      </c>
      <c r="L518" s="75">
        <v>2</v>
      </c>
      <c r="M518" s="75">
        <v>0</v>
      </c>
      <c r="N518" s="75">
        <v>0</v>
      </c>
    </row>
    <row r="519" spans="1:14">
      <c r="A519" s="75" t="s">
        <v>14</v>
      </c>
      <c r="B519" s="75" t="s">
        <v>15</v>
      </c>
      <c r="C519" s="76">
        <v>41154</v>
      </c>
      <c r="D519" s="75" t="s">
        <v>16</v>
      </c>
      <c r="E519" s="77" t="s">
        <v>38</v>
      </c>
      <c r="F519" s="75">
        <v>90</v>
      </c>
      <c r="G519" s="75">
        <v>2</v>
      </c>
      <c r="H519" s="75">
        <v>0</v>
      </c>
      <c r="I519" s="75">
        <v>7</v>
      </c>
      <c r="J519" s="75">
        <v>3</v>
      </c>
      <c r="K519" s="75">
        <v>5</v>
      </c>
      <c r="L519" s="75">
        <v>3</v>
      </c>
      <c r="M519" s="75">
        <v>0</v>
      </c>
      <c r="N519" s="75">
        <v>0</v>
      </c>
    </row>
    <row r="520" spans="1:14">
      <c r="A520" s="75" t="s">
        <v>910</v>
      </c>
      <c r="B520" s="75" t="s">
        <v>92</v>
      </c>
      <c r="C520" s="76">
        <v>41158</v>
      </c>
      <c r="D520" s="75" t="s">
        <v>78</v>
      </c>
      <c r="E520" s="77" t="s">
        <v>31</v>
      </c>
      <c r="F520" s="75">
        <v>46</v>
      </c>
      <c r="G520" s="75">
        <v>0</v>
      </c>
      <c r="H520" s="75">
        <v>0</v>
      </c>
      <c r="I520" s="75">
        <v>0</v>
      </c>
      <c r="J520" s="75">
        <v>0</v>
      </c>
      <c r="K520" s="75">
        <v>0</v>
      </c>
      <c r="L520" s="75">
        <v>0</v>
      </c>
      <c r="M520" s="75">
        <v>0</v>
      </c>
      <c r="N520" s="75">
        <v>0</v>
      </c>
    </row>
    <row r="521" spans="1:14">
      <c r="A521" s="75" t="s">
        <v>910</v>
      </c>
      <c r="B521" s="75" t="s">
        <v>708</v>
      </c>
      <c r="C521" s="76">
        <v>41163</v>
      </c>
      <c r="D521" s="75" t="s">
        <v>216</v>
      </c>
      <c r="E521" s="77" t="s">
        <v>19</v>
      </c>
      <c r="F521" s="75">
        <v>90</v>
      </c>
      <c r="G521" s="75">
        <v>0</v>
      </c>
      <c r="H521" s="75">
        <v>1</v>
      </c>
      <c r="I521" s="75">
        <v>6</v>
      </c>
      <c r="J521" s="75">
        <v>3</v>
      </c>
      <c r="K521" s="75">
        <v>0</v>
      </c>
      <c r="L521" s="75">
        <v>0</v>
      </c>
      <c r="M521" s="75">
        <v>1</v>
      </c>
      <c r="N521" s="75">
        <v>0</v>
      </c>
    </row>
    <row r="522" spans="1:14">
      <c r="A522" s="75" t="s">
        <v>14</v>
      </c>
      <c r="B522" s="75" t="s">
        <v>918</v>
      </c>
      <c r="C522" s="76">
        <v>41166</v>
      </c>
      <c r="D522" s="75" t="s">
        <v>16</v>
      </c>
      <c r="E522" s="77" t="s">
        <v>19</v>
      </c>
      <c r="F522" s="75">
        <v>90</v>
      </c>
      <c r="G522" s="75">
        <v>1</v>
      </c>
      <c r="H522" s="75">
        <v>0</v>
      </c>
      <c r="I522" s="75">
        <v>4</v>
      </c>
      <c r="J522" s="75">
        <v>3</v>
      </c>
      <c r="K522" s="75">
        <v>1</v>
      </c>
      <c r="L522" s="75">
        <v>1</v>
      </c>
      <c r="M522" s="75">
        <v>0</v>
      </c>
      <c r="N522" s="75">
        <v>0</v>
      </c>
    </row>
    <row r="523" spans="1:14">
      <c r="A523" s="75" t="s">
        <v>14</v>
      </c>
      <c r="B523" s="75" t="s">
        <v>482</v>
      </c>
      <c r="C523" s="76">
        <v>41170</v>
      </c>
      <c r="D523" s="75" t="s">
        <v>151</v>
      </c>
      <c r="E523" s="77" t="s">
        <v>103</v>
      </c>
      <c r="F523" s="75">
        <v>72</v>
      </c>
      <c r="G523" s="75">
        <v>1</v>
      </c>
      <c r="H523" s="75">
        <v>0</v>
      </c>
      <c r="I523" s="75">
        <v>5</v>
      </c>
      <c r="J523" s="75">
        <v>3</v>
      </c>
      <c r="K523" s="75">
        <v>4</v>
      </c>
      <c r="L523" s="75">
        <v>1</v>
      </c>
      <c r="M523" s="75">
        <v>0</v>
      </c>
      <c r="N523" s="75">
        <v>0</v>
      </c>
    </row>
    <row r="524" spans="1:14">
      <c r="A524" s="75" t="s">
        <v>14</v>
      </c>
      <c r="B524" s="75" t="s">
        <v>27</v>
      </c>
      <c r="C524" s="76">
        <v>41174</v>
      </c>
      <c r="D524" s="75" t="s">
        <v>16</v>
      </c>
      <c r="E524" s="77" t="s">
        <v>95</v>
      </c>
      <c r="F524" s="75">
        <v>90</v>
      </c>
      <c r="G524" s="75">
        <v>2</v>
      </c>
      <c r="H524" s="75">
        <v>1</v>
      </c>
      <c r="I524" s="75">
        <v>3</v>
      </c>
      <c r="J524" s="75">
        <v>2</v>
      </c>
      <c r="K524" s="75">
        <v>4</v>
      </c>
      <c r="L524" s="75">
        <v>2</v>
      </c>
      <c r="M524" s="75">
        <v>1</v>
      </c>
      <c r="N524" s="75">
        <v>0</v>
      </c>
    </row>
    <row r="525" spans="1:14">
      <c r="A525" s="75" t="s">
        <v>14</v>
      </c>
      <c r="B525" s="75" t="s">
        <v>61</v>
      </c>
      <c r="C525" s="76">
        <v>41181</v>
      </c>
      <c r="D525" s="75" t="s">
        <v>16</v>
      </c>
      <c r="E525" s="77" t="s">
        <v>19</v>
      </c>
      <c r="F525" s="75">
        <v>90</v>
      </c>
      <c r="G525" s="75">
        <v>0</v>
      </c>
      <c r="H525" s="75">
        <v>0</v>
      </c>
      <c r="I525" s="75">
        <v>1</v>
      </c>
      <c r="J525" s="75">
        <v>0</v>
      </c>
      <c r="K525" s="75">
        <v>1</v>
      </c>
      <c r="L525" s="75">
        <v>1</v>
      </c>
      <c r="M525" s="75">
        <v>0</v>
      </c>
      <c r="N525" s="75">
        <v>0</v>
      </c>
    </row>
    <row r="526" spans="1:14">
      <c r="A526" s="75" t="s">
        <v>14</v>
      </c>
      <c r="B526" s="75" t="s">
        <v>476</v>
      </c>
      <c r="C526" s="76">
        <v>41185</v>
      </c>
      <c r="D526" s="75" t="s">
        <v>151</v>
      </c>
      <c r="E526" s="77" t="s">
        <v>17</v>
      </c>
      <c r="F526" s="75">
        <v>90</v>
      </c>
      <c r="G526" s="75">
        <v>0</v>
      </c>
      <c r="H526" s="75">
        <v>0</v>
      </c>
      <c r="I526" s="75">
        <v>2</v>
      </c>
      <c r="J526" s="75">
        <v>1</v>
      </c>
      <c r="K526" s="75">
        <v>1</v>
      </c>
      <c r="L526" s="75">
        <v>0</v>
      </c>
      <c r="M526" s="75">
        <v>0</v>
      </c>
      <c r="N526" s="75">
        <v>0</v>
      </c>
    </row>
    <row r="527" spans="1:14">
      <c r="A527" s="75" t="s">
        <v>14</v>
      </c>
      <c r="B527" s="75" t="s">
        <v>20</v>
      </c>
      <c r="C527" s="76">
        <v>41189</v>
      </c>
      <c r="D527" s="75" t="s">
        <v>16</v>
      </c>
      <c r="E527" s="77" t="s">
        <v>53</v>
      </c>
      <c r="F527" s="75">
        <v>90</v>
      </c>
      <c r="G527" s="75">
        <v>2</v>
      </c>
      <c r="H527" s="75">
        <v>0</v>
      </c>
      <c r="I527" s="75">
        <v>3</v>
      </c>
      <c r="J527" s="75">
        <v>2</v>
      </c>
      <c r="K527" s="75">
        <v>0</v>
      </c>
      <c r="L527" s="75">
        <v>2</v>
      </c>
      <c r="M527" s="75">
        <v>0</v>
      </c>
      <c r="N527" s="75">
        <v>0</v>
      </c>
    </row>
    <row r="528" spans="1:14">
      <c r="A528" s="75" t="s">
        <v>910</v>
      </c>
      <c r="B528" s="75" t="s">
        <v>790</v>
      </c>
      <c r="C528" s="76">
        <v>41194</v>
      </c>
      <c r="D528" s="75" t="s">
        <v>216</v>
      </c>
      <c r="E528" s="77" t="s">
        <v>38</v>
      </c>
      <c r="F528" s="75">
        <v>90</v>
      </c>
      <c r="G528" s="75">
        <v>1</v>
      </c>
      <c r="H528" s="75">
        <v>1</v>
      </c>
      <c r="I528" s="75">
        <v>9</v>
      </c>
      <c r="J528" s="75">
        <v>4</v>
      </c>
      <c r="K528" s="75">
        <v>0</v>
      </c>
      <c r="L528" s="75">
        <v>0</v>
      </c>
      <c r="M528" s="75">
        <v>0</v>
      </c>
      <c r="N528" s="75">
        <v>0</v>
      </c>
    </row>
    <row r="529" spans="1:14">
      <c r="A529" s="75" t="s">
        <v>910</v>
      </c>
      <c r="B529" s="75" t="s">
        <v>88</v>
      </c>
      <c r="C529" s="76">
        <v>41198</v>
      </c>
      <c r="D529" s="75" t="s">
        <v>216</v>
      </c>
      <c r="E529" s="77" t="s">
        <v>946</v>
      </c>
      <c r="F529" s="75">
        <v>90</v>
      </c>
      <c r="G529" s="75">
        <v>1</v>
      </c>
      <c r="H529" s="75">
        <v>0</v>
      </c>
      <c r="I529" s="75">
        <v>0</v>
      </c>
      <c r="J529" s="75">
        <v>0</v>
      </c>
      <c r="K529" s="75">
        <v>0</v>
      </c>
      <c r="L529" s="75">
        <v>0</v>
      </c>
      <c r="M529" s="75">
        <v>0</v>
      </c>
      <c r="N529" s="75">
        <v>0</v>
      </c>
    </row>
    <row r="530" spans="1:14">
      <c r="A530" s="75" t="s">
        <v>14</v>
      </c>
      <c r="B530" s="75" t="s">
        <v>917</v>
      </c>
      <c r="C530" s="76">
        <v>41202</v>
      </c>
      <c r="D530" s="75" t="s">
        <v>16</v>
      </c>
      <c r="E530" s="77" t="s">
        <v>31</v>
      </c>
      <c r="F530" s="75">
        <v>90</v>
      </c>
      <c r="G530" s="75">
        <v>0</v>
      </c>
      <c r="H530" s="75">
        <v>0</v>
      </c>
      <c r="I530" s="75">
        <v>9</v>
      </c>
      <c r="J530" s="75">
        <v>3</v>
      </c>
      <c r="K530" s="75">
        <v>3</v>
      </c>
      <c r="L530" s="75">
        <v>0</v>
      </c>
      <c r="M530" s="75">
        <v>0</v>
      </c>
      <c r="N530" s="75">
        <v>0</v>
      </c>
    </row>
    <row r="531" spans="1:14">
      <c r="A531" s="75" t="s">
        <v>14</v>
      </c>
      <c r="B531" s="75" t="s">
        <v>734</v>
      </c>
      <c r="C531" s="76">
        <v>41206</v>
      </c>
      <c r="D531" s="75" t="s">
        <v>151</v>
      </c>
      <c r="E531" s="77" t="s">
        <v>82</v>
      </c>
      <c r="F531" s="75">
        <v>90</v>
      </c>
      <c r="G531" s="75">
        <v>1</v>
      </c>
      <c r="H531" s="75">
        <v>0</v>
      </c>
      <c r="I531" s="75">
        <v>9</v>
      </c>
      <c r="J531" s="75">
        <v>5</v>
      </c>
      <c r="K531" s="75">
        <v>0</v>
      </c>
      <c r="L531" s="75">
        <v>1</v>
      </c>
      <c r="M531" s="75">
        <v>0</v>
      </c>
      <c r="N531" s="75">
        <v>0</v>
      </c>
    </row>
    <row r="532" spans="1:14">
      <c r="A532" s="75" t="s">
        <v>14</v>
      </c>
      <c r="B532" s="75" t="s">
        <v>945</v>
      </c>
      <c r="C532" s="76">
        <v>41209</v>
      </c>
      <c r="D532" s="75" t="s">
        <v>16</v>
      </c>
      <c r="E532" s="77" t="s">
        <v>24</v>
      </c>
      <c r="F532" s="75">
        <v>90</v>
      </c>
      <c r="G532" s="75">
        <v>1</v>
      </c>
      <c r="H532" s="75">
        <v>0</v>
      </c>
      <c r="I532" s="75">
        <v>3</v>
      </c>
      <c r="J532" s="75">
        <v>1</v>
      </c>
      <c r="K532" s="75">
        <v>0</v>
      </c>
      <c r="L532" s="75">
        <v>1</v>
      </c>
      <c r="M532" s="75">
        <v>0</v>
      </c>
      <c r="N532" s="75">
        <v>0</v>
      </c>
    </row>
    <row r="533" spans="1:14">
      <c r="A533" s="75" t="s">
        <v>14</v>
      </c>
      <c r="B533" s="75" t="s">
        <v>923</v>
      </c>
      <c r="C533" s="76">
        <v>41216</v>
      </c>
      <c r="D533" s="75" t="s">
        <v>16</v>
      </c>
      <c r="E533" s="77" t="s">
        <v>40</v>
      </c>
      <c r="F533" s="75">
        <v>90</v>
      </c>
      <c r="G533" s="75">
        <v>0</v>
      </c>
      <c r="H533" s="75">
        <v>0</v>
      </c>
      <c r="I533" s="75">
        <v>1</v>
      </c>
      <c r="J533" s="75">
        <v>1</v>
      </c>
      <c r="K533" s="75">
        <v>1</v>
      </c>
      <c r="L533" s="75">
        <v>0</v>
      </c>
      <c r="M533" s="75">
        <v>0</v>
      </c>
      <c r="N533" s="75">
        <v>1</v>
      </c>
    </row>
    <row r="534" spans="1:14">
      <c r="A534" s="75" t="s">
        <v>14</v>
      </c>
      <c r="B534" s="75" t="s">
        <v>731</v>
      </c>
      <c r="C534" s="76">
        <v>41219</v>
      </c>
      <c r="D534" s="75" t="s">
        <v>151</v>
      </c>
      <c r="E534" s="77" t="s">
        <v>51</v>
      </c>
      <c r="F534" s="75">
        <v>90</v>
      </c>
      <c r="G534" s="75">
        <v>0</v>
      </c>
      <c r="H534" s="75">
        <v>4</v>
      </c>
      <c r="I534" s="75">
        <v>5</v>
      </c>
      <c r="J534" s="75">
        <v>1</v>
      </c>
      <c r="K534" s="75">
        <v>1</v>
      </c>
      <c r="L534" s="75">
        <v>0</v>
      </c>
      <c r="M534" s="75">
        <v>0</v>
      </c>
      <c r="N534" s="75">
        <v>0</v>
      </c>
    </row>
    <row r="535" spans="1:14">
      <c r="A535" s="75" t="s">
        <v>14</v>
      </c>
      <c r="B535" s="75" t="s">
        <v>481</v>
      </c>
      <c r="C535" s="76">
        <v>41234</v>
      </c>
      <c r="D535" s="75" t="s">
        <v>151</v>
      </c>
      <c r="E535" s="77" t="s">
        <v>82</v>
      </c>
      <c r="F535" s="75">
        <v>90</v>
      </c>
      <c r="G535" s="75">
        <v>0</v>
      </c>
      <c r="H535" s="75">
        <v>1</v>
      </c>
      <c r="I535" s="75">
        <v>2</v>
      </c>
      <c r="J535" s="75">
        <v>1</v>
      </c>
      <c r="K535" s="75">
        <v>2</v>
      </c>
      <c r="L535" s="75">
        <v>4</v>
      </c>
      <c r="M535" s="75">
        <v>0</v>
      </c>
      <c r="N535" s="75">
        <v>0</v>
      </c>
    </row>
    <row r="536" spans="1:14">
      <c r="A536" s="75" t="s">
        <v>14</v>
      </c>
      <c r="B536" s="75" t="s">
        <v>25</v>
      </c>
      <c r="C536" s="76">
        <v>41237</v>
      </c>
      <c r="D536" s="75" t="s">
        <v>16</v>
      </c>
      <c r="E536" s="77" t="s">
        <v>51</v>
      </c>
      <c r="F536" s="75">
        <v>90</v>
      </c>
      <c r="G536" s="75">
        <v>2</v>
      </c>
      <c r="H536" s="75">
        <v>1</v>
      </c>
      <c r="I536" s="75">
        <v>4</v>
      </c>
      <c r="J536" s="75">
        <v>3</v>
      </c>
      <c r="K536" s="75">
        <v>1</v>
      </c>
      <c r="L536" s="75">
        <v>1</v>
      </c>
      <c r="M536" s="75">
        <v>0</v>
      </c>
      <c r="N536" s="75">
        <v>0</v>
      </c>
    </row>
    <row r="537" spans="1:14">
      <c r="A537" s="75" t="s">
        <v>14</v>
      </c>
      <c r="B537" s="75" t="s">
        <v>916</v>
      </c>
      <c r="C537" s="76">
        <v>41240</v>
      </c>
      <c r="D537" s="75" t="s">
        <v>913</v>
      </c>
      <c r="E537" s="77" t="s">
        <v>944</v>
      </c>
      <c r="F537" s="75">
        <v>90</v>
      </c>
      <c r="G537" s="75">
        <v>0</v>
      </c>
      <c r="H537" s="75">
        <v>0</v>
      </c>
      <c r="I537" s="75">
        <v>0</v>
      </c>
      <c r="J537" s="75">
        <v>0</v>
      </c>
      <c r="K537" s="75">
        <v>0</v>
      </c>
      <c r="L537" s="75">
        <v>0</v>
      </c>
      <c r="M537" s="75">
        <v>0</v>
      </c>
      <c r="N537" s="75">
        <v>0</v>
      </c>
    </row>
    <row r="538" spans="1:14">
      <c r="A538" s="75" t="s">
        <v>14</v>
      </c>
      <c r="B538" s="75" t="s">
        <v>924</v>
      </c>
      <c r="C538" s="76">
        <v>41244</v>
      </c>
      <c r="D538" s="75" t="s">
        <v>16</v>
      </c>
      <c r="E538" s="77" t="s">
        <v>85</v>
      </c>
      <c r="F538" s="75">
        <v>90</v>
      </c>
      <c r="G538" s="75">
        <v>1</v>
      </c>
      <c r="H538" s="75">
        <v>0</v>
      </c>
      <c r="I538" s="75">
        <v>9</v>
      </c>
      <c r="J538" s="75">
        <v>3</v>
      </c>
      <c r="K538" s="75">
        <v>3</v>
      </c>
      <c r="L538" s="75">
        <v>2</v>
      </c>
      <c r="M538" s="75">
        <v>1</v>
      </c>
      <c r="N538" s="75">
        <v>0</v>
      </c>
    </row>
    <row r="539" spans="1:14">
      <c r="A539" s="75" t="s">
        <v>14</v>
      </c>
      <c r="B539" s="75" t="s">
        <v>612</v>
      </c>
      <c r="C539" s="76">
        <v>41247</v>
      </c>
      <c r="D539" s="75" t="s">
        <v>151</v>
      </c>
      <c r="E539" s="77" t="s">
        <v>63</v>
      </c>
      <c r="F539" s="75">
        <v>90</v>
      </c>
      <c r="G539" s="75">
        <v>0</v>
      </c>
      <c r="H539" s="75">
        <v>0</v>
      </c>
      <c r="I539" s="75">
        <v>6</v>
      </c>
      <c r="J539" s="75">
        <v>1</v>
      </c>
      <c r="K539" s="75">
        <v>5</v>
      </c>
      <c r="L539" s="75">
        <v>0</v>
      </c>
      <c r="M539" s="75">
        <v>0</v>
      </c>
      <c r="N539" s="75">
        <v>0</v>
      </c>
    </row>
    <row r="540" spans="1:14">
      <c r="A540" s="75" t="s">
        <v>14</v>
      </c>
      <c r="B540" s="75" t="s">
        <v>932</v>
      </c>
      <c r="C540" s="76">
        <v>41251</v>
      </c>
      <c r="D540" s="75" t="s">
        <v>16</v>
      </c>
      <c r="E540" s="77" t="s">
        <v>51</v>
      </c>
      <c r="F540" s="75">
        <v>90</v>
      </c>
      <c r="G540" s="75">
        <v>1</v>
      </c>
      <c r="H540" s="75">
        <v>1</v>
      </c>
      <c r="I540" s="75">
        <v>7</v>
      </c>
      <c r="J540" s="75">
        <v>2</v>
      </c>
      <c r="K540" s="75">
        <v>1</v>
      </c>
      <c r="L540" s="75">
        <v>0</v>
      </c>
      <c r="M540" s="75">
        <v>0</v>
      </c>
      <c r="N540" s="75">
        <v>0</v>
      </c>
    </row>
    <row r="541" spans="1:14">
      <c r="A541" s="75" t="s">
        <v>14</v>
      </c>
      <c r="B541" s="75" t="s">
        <v>940</v>
      </c>
      <c r="C541" s="76">
        <v>41254</v>
      </c>
      <c r="D541" s="75" t="s">
        <v>16</v>
      </c>
      <c r="E541" s="77" t="s">
        <v>95</v>
      </c>
      <c r="F541" s="75">
        <v>90</v>
      </c>
      <c r="G541" s="75">
        <v>3</v>
      </c>
      <c r="H541" s="75">
        <v>0</v>
      </c>
      <c r="I541" s="75">
        <v>7</v>
      </c>
      <c r="J541" s="75">
        <v>5</v>
      </c>
      <c r="K541" s="75">
        <v>0</v>
      </c>
      <c r="L541" s="75">
        <v>2</v>
      </c>
      <c r="M541" s="75">
        <v>0</v>
      </c>
      <c r="N541" s="75">
        <v>0</v>
      </c>
    </row>
    <row r="542" spans="1:14">
      <c r="A542" s="75" t="s">
        <v>14</v>
      </c>
      <c r="B542" s="75" t="s">
        <v>52</v>
      </c>
      <c r="C542" s="76">
        <v>41259</v>
      </c>
      <c r="D542" s="75" t="s">
        <v>16</v>
      </c>
      <c r="E542" s="77" t="s">
        <v>31</v>
      </c>
      <c r="F542" s="75">
        <v>90</v>
      </c>
      <c r="G542" s="75">
        <v>0</v>
      </c>
      <c r="H542" s="75">
        <v>1</v>
      </c>
      <c r="I542" s="75">
        <v>2</v>
      </c>
      <c r="J542" s="75">
        <v>1</v>
      </c>
      <c r="K542" s="75">
        <v>2</v>
      </c>
      <c r="L542" s="75">
        <v>2</v>
      </c>
      <c r="M542" s="75">
        <v>0</v>
      </c>
      <c r="N542" s="75">
        <v>0</v>
      </c>
    </row>
    <row r="543" spans="1:14">
      <c r="A543" s="75" t="s">
        <v>14</v>
      </c>
      <c r="B543" s="75" t="s">
        <v>938</v>
      </c>
      <c r="C543" s="76">
        <v>41264</v>
      </c>
      <c r="D543" s="75" t="s">
        <v>16</v>
      </c>
      <c r="E543" s="77" t="s">
        <v>67</v>
      </c>
      <c r="F543" s="75">
        <v>90</v>
      </c>
      <c r="G543" s="75">
        <v>1</v>
      </c>
      <c r="H543" s="75">
        <v>0</v>
      </c>
      <c r="I543" s="75">
        <v>13</v>
      </c>
      <c r="J543" s="75">
        <v>6</v>
      </c>
      <c r="K543" s="75">
        <v>0</v>
      </c>
      <c r="L543" s="75">
        <v>2</v>
      </c>
      <c r="M543" s="75">
        <v>1</v>
      </c>
      <c r="N543" s="75">
        <v>0</v>
      </c>
    </row>
    <row r="544" spans="1:14">
      <c r="A544" s="75" t="s">
        <v>14</v>
      </c>
      <c r="B544" s="75" t="s">
        <v>87</v>
      </c>
      <c r="C544" s="76">
        <v>41285</v>
      </c>
      <c r="D544" s="75" t="s">
        <v>16</v>
      </c>
      <c r="E544" s="77" t="s">
        <v>33</v>
      </c>
      <c r="F544" s="75">
        <v>90</v>
      </c>
      <c r="G544" s="75">
        <v>0</v>
      </c>
      <c r="H544" s="75">
        <v>0</v>
      </c>
      <c r="I544" s="75">
        <v>6</v>
      </c>
      <c r="J544" s="75">
        <v>1</v>
      </c>
      <c r="K544" s="75">
        <v>3</v>
      </c>
      <c r="L544" s="75">
        <v>1</v>
      </c>
      <c r="M544" s="75">
        <v>1</v>
      </c>
      <c r="N544" s="75">
        <v>0</v>
      </c>
    </row>
    <row r="545" spans="1:14">
      <c r="A545" s="75" t="s">
        <v>14</v>
      </c>
      <c r="B545" s="75" t="s">
        <v>54</v>
      </c>
      <c r="C545" s="76">
        <v>41294</v>
      </c>
      <c r="D545" s="75" t="s">
        <v>16</v>
      </c>
      <c r="E545" s="77" t="s">
        <v>24</v>
      </c>
      <c r="F545" s="75">
        <v>90</v>
      </c>
      <c r="G545" s="75">
        <v>1</v>
      </c>
      <c r="H545" s="75">
        <v>0</v>
      </c>
      <c r="I545" s="75">
        <v>3</v>
      </c>
      <c r="J545" s="75">
        <v>3</v>
      </c>
      <c r="K545" s="75">
        <v>2</v>
      </c>
      <c r="L545" s="75">
        <v>1</v>
      </c>
      <c r="M545" s="75">
        <v>0</v>
      </c>
      <c r="N545" s="75">
        <v>0</v>
      </c>
    </row>
    <row r="546" spans="1:14">
      <c r="A546" s="75" t="s">
        <v>14</v>
      </c>
      <c r="B546" s="75" t="s">
        <v>71</v>
      </c>
      <c r="C546" s="76">
        <v>41301</v>
      </c>
      <c r="D546" s="75" t="s">
        <v>16</v>
      </c>
      <c r="E546" s="77" t="s">
        <v>31</v>
      </c>
      <c r="F546" s="75">
        <v>90</v>
      </c>
      <c r="G546" s="75">
        <v>0</v>
      </c>
      <c r="H546" s="75">
        <v>0</v>
      </c>
      <c r="I546" s="75">
        <v>4</v>
      </c>
      <c r="J546" s="75">
        <v>1</v>
      </c>
      <c r="K546" s="75">
        <v>1</v>
      </c>
      <c r="L546" s="75">
        <v>0</v>
      </c>
      <c r="M546" s="75">
        <v>0</v>
      </c>
      <c r="N546" s="75">
        <v>0</v>
      </c>
    </row>
    <row r="547" spans="1:14">
      <c r="A547" s="75" t="s">
        <v>14</v>
      </c>
      <c r="B547" s="75" t="s">
        <v>920</v>
      </c>
      <c r="C547" s="76">
        <v>41306</v>
      </c>
      <c r="D547" s="75" t="s">
        <v>16</v>
      </c>
      <c r="E547" s="77" t="s">
        <v>95</v>
      </c>
      <c r="F547" s="75">
        <v>90</v>
      </c>
      <c r="G547" s="75">
        <v>1</v>
      </c>
      <c r="H547" s="75">
        <v>1</v>
      </c>
      <c r="I547" s="75">
        <v>5</v>
      </c>
      <c r="J547" s="75">
        <v>3</v>
      </c>
      <c r="K547" s="75">
        <v>1</v>
      </c>
      <c r="L547" s="75">
        <v>1</v>
      </c>
      <c r="M547" s="75">
        <v>0</v>
      </c>
      <c r="N547" s="75">
        <v>0</v>
      </c>
    </row>
    <row r="548" spans="1:14">
      <c r="A548" s="75" t="s">
        <v>910</v>
      </c>
      <c r="B548" s="75" t="s">
        <v>183</v>
      </c>
      <c r="C548" s="76">
        <v>41311</v>
      </c>
      <c r="D548" s="75" t="s">
        <v>78</v>
      </c>
      <c r="E548" s="77" t="s">
        <v>231</v>
      </c>
      <c r="F548" s="75">
        <v>46</v>
      </c>
      <c r="G548" s="75">
        <v>0</v>
      </c>
      <c r="H548" s="75">
        <v>0</v>
      </c>
      <c r="I548" s="75">
        <v>0</v>
      </c>
      <c r="J548" s="75">
        <v>0</v>
      </c>
      <c r="K548" s="75">
        <v>0</v>
      </c>
      <c r="L548" s="75">
        <v>0</v>
      </c>
      <c r="M548" s="75">
        <v>0</v>
      </c>
      <c r="N548" s="75">
        <v>0</v>
      </c>
    </row>
    <row r="549" spans="1:14">
      <c r="A549" s="75" t="s">
        <v>14</v>
      </c>
      <c r="B549" s="75" t="s">
        <v>48</v>
      </c>
      <c r="C549" s="76">
        <v>41313</v>
      </c>
      <c r="D549" s="75" t="s">
        <v>16</v>
      </c>
      <c r="E549" s="77" t="s">
        <v>26</v>
      </c>
      <c r="F549" s="75">
        <f>90-65</f>
        <v>25</v>
      </c>
      <c r="G549" s="75">
        <v>1</v>
      </c>
      <c r="H549" s="75">
        <v>0</v>
      </c>
      <c r="I549" s="75">
        <v>1</v>
      </c>
      <c r="J549" s="75">
        <v>1</v>
      </c>
      <c r="K549" s="75">
        <v>0</v>
      </c>
      <c r="L549" s="75">
        <v>0</v>
      </c>
      <c r="M549" s="75">
        <v>0</v>
      </c>
      <c r="N549" s="75">
        <v>0</v>
      </c>
    </row>
    <row r="550" spans="1:14">
      <c r="A550" s="75" t="s">
        <v>14</v>
      </c>
      <c r="B550" s="75" t="s">
        <v>119</v>
      </c>
      <c r="C550" s="76">
        <v>41317</v>
      </c>
      <c r="D550" s="75" t="s">
        <v>151</v>
      </c>
      <c r="E550" s="77" t="s">
        <v>38</v>
      </c>
      <c r="F550" s="75">
        <v>90</v>
      </c>
      <c r="G550" s="75">
        <v>0</v>
      </c>
      <c r="H550" s="75">
        <v>0</v>
      </c>
      <c r="I550" s="75">
        <v>3</v>
      </c>
      <c r="J550" s="75">
        <v>2</v>
      </c>
      <c r="K550" s="75">
        <v>2</v>
      </c>
      <c r="L550" s="75">
        <v>1</v>
      </c>
      <c r="M550" s="75">
        <v>0</v>
      </c>
      <c r="N550" s="75">
        <v>1</v>
      </c>
    </row>
    <row r="551" spans="1:14">
      <c r="A551" s="75" t="s">
        <v>14</v>
      </c>
      <c r="B551" s="75" t="s">
        <v>65</v>
      </c>
      <c r="C551" s="76">
        <v>41322</v>
      </c>
      <c r="D551" s="75" t="s">
        <v>16</v>
      </c>
      <c r="E551" s="77" t="s">
        <v>69</v>
      </c>
      <c r="F551" s="75">
        <v>90</v>
      </c>
      <c r="G551" s="75">
        <v>0</v>
      </c>
      <c r="H551" s="75">
        <v>0</v>
      </c>
      <c r="I551" s="75">
        <v>3</v>
      </c>
      <c r="J551" s="75">
        <v>1</v>
      </c>
      <c r="K551" s="75">
        <v>2</v>
      </c>
      <c r="L551" s="75">
        <v>1</v>
      </c>
      <c r="M551" s="75">
        <v>1</v>
      </c>
      <c r="N551" s="75">
        <v>0</v>
      </c>
    </row>
    <row r="552" spans="1:14">
      <c r="A552" s="75" t="s">
        <v>14</v>
      </c>
      <c r="B552" s="75" t="s">
        <v>43</v>
      </c>
      <c r="C552" s="76">
        <v>41329</v>
      </c>
      <c r="D552" s="75" t="s">
        <v>16</v>
      </c>
      <c r="E552" s="77" t="s">
        <v>19</v>
      </c>
      <c r="F552" s="75">
        <v>90</v>
      </c>
      <c r="G552" s="75">
        <v>1</v>
      </c>
      <c r="H552" s="75">
        <v>0</v>
      </c>
      <c r="I552" s="75">
        <v>7</v>
      </c>
      <c r="J552" s="75">
        <v>2</v>
      </c>
      <c r="K552" s="75">
        <v>4</v>
      </c>
      <c r="L552" s="75">
        <v>2</v>
      </c>
      <c r="M552" s="75">
        <v>0</v>
      </c>
      <c r="N552" s="75">
        <v>0</v>
      </c>
    </row>
    <row r="553" spans="1:14">
      <c r="A553" s="75" t="s">
        <v>14</v>
      </c>
      <c r="B553" s="75" t="s">
        <v>43</v>
      </c>
      <c r="C553" s="76">
        <v>41332</v>
      </c>
      <c r="D553" s="75" t="s">
        <v>911</v>
      </c>
      <c r="E553" s="77" t="s">
        <v>19</v>
      </c>
      <c r="F553" s="75">
        <v>76</v>
      </c>
      <c r="G553" s="75">
        <v>2</v>
      </c>
      <c r="H553" s="75">
        <v>0</v>
      </c>
      <c r="I553" s="75">
        <v>0</v>
      </c>
      <c r="J553" s="75">
        <v>0</v>
      </c>
      <c r="K553" s="75">
        <v>0</v>
      </c>
      <c r="L553" s="75">
        <v>0</v>
      </c>
      <c r="M553" s="75">
        <v>0</v>
      </c>
      <c r="N553" s="75">
        <v>0</v>
      </c>
    </row>
    <row r="554" spans="1:14">
      <c r="A554" s="75" t="s">
        <v>14</v>
      </c>
      <c r="B554" s="75" t="s">
        <v>927</v>
      </c>
      <c r="C554" s="76">
        <v>41335</v>
      </c>
      <c r="D554" s="75" t="s">
        <v>16</v>
      </c>
      <c r="E554" s="77" t="s">
        <v>17</v>
      </c>
      <c r="F554" s="75">
        <v>90</v>
      </c>
      <c r="G554" s="75">
        <v>0</v>
      </c>
      <c r="H554" s="75">
        <v>0</v>
      </c>
      <c r="I554" s="75">
        <v>4</v>
      </c>
      <c r="J554" s="75">
        <v>2</v>
      </c>
      <c r="K554" s="75">
        <v>3</v>
      </c>
      <c r="L554" s="75">
        <v>1</v>
      </c>
      <c r="M554" s="75">
        <v>0</v>
      </c>
      <c r="N554" s="75">
        <v>0</v>
      </c>
    </row>
    <row r="555" spans="1:14">
      <c r="A555" s="75" t="s">
        <v>14</v>
      </c>
      <c r="B555" s="75" t="s">
        <v>943</v>
      </c>
      <c r="C555" s="76">
        <v>41342</v>
      </c>
      <c r="D555" s="75" t="s">
        <v>16</v>
      </c>
      <c r="E555" s="77" t="s">
        <v>63</v>
      </c>
      <c r="F555" s="75">
        <v>90</v>
      </c>
      <c r="G555" s="75">
        <v>2</v>
      </c>
      <c r="H555" s="75">
        <v>0</v>
      </c>
      <c r="I555" s="75">
        <v>4</v>
      </c>
      <c r="J555" s="75">
        <v>4</v>
      </c>
      <c r="K555" s="75">
        <v>3</v>
      </c>
      <c r="L555" s="75">
        <v>3</v>
      </c>
      <c r="M555" s="75">
        <v>1</v>
      </c>
      <c r="N555" s="75">
        <v>0</v>
      </c>
    </row>
    <row r="556" spans="1:14">
      <c r="A556" s="75" t="s">
        <v>14</v>
      </c>
      <c r="B556" s="75" t="s">
        <v>916</v>
      </c>
      <c r="C556" s="76">
        <v>41350</v>
      </c>
      <c r="D556" s="75" t="s">
        <v>16</v>
      </c>
      <c r="E556" s="77" t="s">
        <v>53</v>
      </c>
      <c r="F556" s="75">
        <v>90</v>
      </c>
      <c r="G556" s="75">
        <v>1</v>
      </c>
      <c r="H556" s="75">
        <v>0</v>
      </c>
      <c r="I556" s="75">
        <v>2</v>
      </c>
      <c r="J556" s="75">
        <v>1</v>
      </c>
      <c r="K556" s="75">
        <v>5</v>
      </c>
      <c r="L556" s="75">
        <v>2</v>
      </c>
      <c r="M556" s="75">
        <v>0</v>
      </c>
      <c r="N556" s="75">
        <v>0</v>
      </c>
    </row>
    <row r="557" spans="1:14">
      <c r="A557" s="75" t="s">
        <v>910</v>
      </c>
      <c r="B557" s="75" t="s">
        <v>789</v>
      </c>
      <c r="C557" s="76">
        <v>41355</v>
      </c>
      <c r="D557" s="75" t="s">
        <v>216</v>
      </c>
      <c r="E557" s="77" t="s">
        <v>33</v>
      </c>
      <c r="F557" s="75">
        <v>90</v>
      </c>
      <c r="G557" s="75">
        <v>0</v>
      </c>
      <c r="H557" s="75">
        <v>0</v>
      </c>
      <c r="I557" s="75">
        <v>3</v>
      </c>
      <c r="J557" s="75">
        <v>0</v>
      </c>
      <c r="K557" s="75">
        <v>1</v>
      </c>
      <c r="L557" s="75">
        <v>1</v>
      </c>
      <c r="M557" s="75">
        <v>0</v>
      </c>
      <c r="N557" s="75">
        <v>0</v>
      </c>
    </row>
    <row r="558" spans="1:14">
      <c r="A558" s="75" t="s">
        <v>910</v>
      </c>
      <c r="B558" s="75" t="s">
        <v>789</v>
      </c>
      <c r="C558" s="76">
        <v>41355</v>
      </c>
      <c r="D558" s="75" t="s">
        <v>216</v>
      </c>
      <c r="E558" s="77" t="s">
        <v>33</v>
      </c>
      <c r="F558" s="75">
        <v>90</v>
      </c>
      <c r="G558" s="75">
        <v>0</v>
      </c>
      <c r="H558" s="75">
        <v>0</v>
      </c>
      <c r="I558" s="75">
        <v>3</v>
      </c>
      <c r="J558" s="75">
        <v>0</v>
      </c>
      <c r="K558" s="75">
        <v>1</v>
      </c>
      <c r="L558" s="75">
        <v>1</v>
      </c>
      <c r="M558" s="75">
        <v>0</v>
      </c>
      <c r="N558" s="75">
        <v>0</v>
      </c>
    </row>
    <row r="559" spans="1:14">
      <c r="A559" s="75" t="s">
        <v>14</v>
      </c>
      <c r="B559" s="75" t="s">
        <v>55</v>
      </c>
      <c r="C559" s="76">
        <v>41362</v>
      </c>
      <c r="D559" s="75" t="s">
        <v>16</v>
      </c>
      <c r="E559" s="77" t="s">
        <v>31</v>
      </c>
      <c r="F559" s="75">
        <v>90</v>
      </c>
      <c r="G559" s="75">
        <v>0</v>
      </c>
      <c r="H559" s="75">
        <v>1</v>
      </c>
      <c r="I559" s="75">
        <v>5</v>
      </c>
      <c r="J559" s="75">
        <v>1</v>
      </c>
      <c r="K559" s="75">
        <v>1</v>
      </c>
      <c r="L559" s="75">
        <v>2</v>
      </c>
      <c r="M559" s="75">
        <v>1</v>
      </c>
      <c r="N559" s="75">
        <v>0</v>
      </c>
    </row>
    <row r="560" spans="1:14">
      <c r="A560" s="75" t="s">
        <v>14</v>
      </c>
      <c r="B560" s="75" t="s">
        <v>464</v>
      </c>
      <c r="C560" s="76">
        <v>41366</v>
      </c>
      <c r="D560" s="75" t="s">
        <v>151</v>
      </c>
      <c r="E560" s="77" t="s">
        <v>53</v>
      </c>
      <c r="F560" s="75">
        <v>90</v>
      </c>
      <c r="G560" s="75">
        <v>1</v>
      </c>
      <c r="H560" s="75">
        <v>1</v>
      </c>
      <c r="I560" s="75">
        <v>4</v>
      </c>
      <c r="J560" s="75">
        <v>3</v>
      </c>
      <c r="K560" s="75">
        <v>2</v>
      </c>
      <c r="L560" s="75">
        <v>1</v>
      </c>
      <c r="M560" s="75">
        <v>1</v>
      </c>
      <c r="N560" s="75">
        <v>0</v>
      </c>
    </row>
    <row r="561" spans="1:14">
      <c r="A561" s="75" t="s">
        <v>14</v>
      </c>
      <c r="B561" s="75" t="s">
        <v>37</v>
      </c>
      <c r="C561" s="76">
        <v>41370</v>
      </c>
      <c r="D561" s="75" t="s">
        <v>16</v>
      </c>
      <c r="E561" s="77" t="s">
        <v>82</v>
      </c>
      <c r="F561" s="75">
        <v>90</v>
      </c>
      <c r="G561" s="75">
        <v>1</v>
      </c>
      <c r="H561" s="75">
        <v>0</v>
      </c>
      <c r="I561" s="75">
        <v>5</v>
      </c>
      <c r="J561" s="75">
        <v>2</v>
      </c>
      <c r="K561" s="75">
        <v>4</v>
      </c>
      <c r="L561" s="75">
        <v>2</v>
      </c>
      <c r="M561" s="75">
        <v>0</v>
      </c>
      <c r="N561" s="75">
        <v>0</v>
      </c>
    </row>
    <row r="562" spans="1:14">
      <c r="A562" s="75" t="s">
        <v>14</v>
      </c>
      <c r="B562" s="75" t="s">
        <v>459</v>
      </c>
      <c r="C562" s="76">
        <v>41374</v>
      </c>
      <c r="D562" s="75" t="s">
        <v>151</v>
      </c>
      <c r="E562" s="77" t="s">
        <v>22</v>
      </c>
      <c r="F562" s="75">
        <v>90</v>
      </c>
      <c r="G562" s="75">
        <v>0</v>
      </c>
      <c r="H562" s="75">
        <v>1</v>
      </c>
      <c r="I562" s="75">
        <v>3</v>
      </c>
      <c r="J562" s="75">
        <v>1</v>
      </c>
      <c r="K562" s="75">
        <v>4</v>
      </c>
      <c r="L562" s="75">
        <v>0</v>
      </c>
      <c r="M562" s="75">
        <v>0</v>
      </c>
      <c r="N562" s="75">
        <v>0</v>
      </c>
    </row>
    <row r="563" spans="1:14">
      <c r="A563" s="75" t="s">
        <v>14</v>
      </c>
      <c r="B563" s="75" t="s">
        <v>939</v>
      </c>
      <c r="C563" s="76">
        <v>41381</v>
      </c>
      <c r="D563" s="75" t="s">
        <v>911</v>
      </c>
      <c r="E563" s="77" t="s">
        <v>942</v>
      </c>
      <c r="F563" s="75">
        <v>90</v>
      </c>
      <c r="G563" s="75">
        <v>0</v>
      </c>
      <c r="H563" s="75">
        <v>0</v>
      </c>
      <c r="I563" s="75">
        <v>0</v>
      </c>
      <c r="J563" s="75">
        <v>0</v>
      </c>
      <c r="K563" s="75">
        <v>0</v>
      </c>
      <c r="L563" s="75">
        <v>0</v>
      </c>
      <c r="M563" s="75">
        <v>0</v>
      </c>
      <c r="N563" s="75">
        <v>0</v>
      </c>
    </row>
    <row r="564" spans="1:14">
      <c r="A564" s="75" t="s">
        <v>14</v>
      </c>
      <c r="B564" s="75" t="s">
        <v>86</v>
      </c>
      <c r="C564" s="76">
        <v>41385</v>
      </c>
      <c r="D564" s="75" t="s">
        <v>16</v>
      </c>
      <c r="E564" s="77" t="s">
        <v>59</v>
      </c>
      <c r="F564" s="75">
        <v>90</v>
      </c>
      <c r="G564" s="75">
        <v>1</v>
      </c>
      <c r="H564" s="75">
        <v>1</v>
      </c>
      <c r="I564" s="75">
        <v>4</v>
      </c>
      <c r="J564" s="75">
        <v>2</v>
      </c>
      <c r="K564" s="75">
        <v>4</v>
      </c>
      <c r="L564" s="75">
        <v>1</v>
      </c>
      <c r="M564" s="75">
        <v>1</v>
      </c>
      <c r="N564" s="75">
        <v>0</v>
      </c>
    </row>
    <row r="565" spans="1:14">
      <c r="A565" s="75" t="s">
        <v>14</v>
      </c>
      <c r="B565" s="75" t="s">
        <v>939</v>
      </c>
      <c r="C565" s="76">
        <v>41392</v>
      </c>
      <c r="D565" s="75" t="s">
        <v>16</v>
      </c>
      <c r="E565" s="77" t="s">
        <v>24</v>
      </c>
      <c r="F565" s="75">
        <v>90</v>
      </c>
      <c r="G565" s="75">
        <v>0</v>
      </c>
      <c r="H565" s="75">
        <v>0</v>
      </c>
      <c r="I565" s="75">
        <v>4</v>
      </c>
      <c r="J565" s="75">
        <v>2</v>
      </c>
      <c r="K565" s="75">
        <v>3</v>
      </c>
      <c r="L565" s="75">
        <v>1</v>
      </c>
      <c r="M565" s="75">
        <v>0</v>
      </c>
      <c r="N565" s="75">
        <v>0</v>
      </c>
    </row>
    <row r="566" spans="1:14">
      <c r="A566" s="75" t="s">
        <v>14</v>
      </c>
      <c r="B566" s="75" t="s">
        <v>936</v>
      </c>
      <c r="C566" s="76">
        <v>41399</v>
      </c>
      <c r="D566" s="75" t="s">
        <v>16</v>
      </c>
      <c r="E566" s="77" t="s">
        <v>22</v>
      </c>
      <c r="F566" s="75">
        <v>90</v>
      </c>
      <c r="G566" s="75">
        <v>0</v>
      </c>
      <c r="H566" s="75">
        <v>0</v>
      </c>
      <c r="I566" s="75">
        <v>5</v>
      </c>
      <c r="J566" s="75">
        <v>0</v>
      </c>
      <c r="K566" s="75">
        <v>0</v>
      </c>
      <c r="L566" s="75">
        <v>1</v>
      </c>
      <c r="M566" s="75">
        <v>1</v>
      </c>
      <c r="N566" s="75">
        <v>0</v>
      </c>
    </row>
    <row r="567" spans="1:14">
      <c r="A567" s="75" t="s">
        <v>14</v>
      </c>
      <c r="B567" s="75" t="s">
        <v>28</v>
      </c>
      <c r="C567" s="76">
        <v>41406</v>
      </c>
      <c r="D567" s="75" t="s">
        <v>16</v>
      </c>
      <c r="E567" s="77" t="s">
        <v>24</v>
      </c>
      <c r="F567" s="75">
        <v>90</v>
      </c>
      <c r="G567" s="75">
        <v>0</v>
      </c>
      <c r="H567" s="75">
        <v>0</v>
      </c>
      <c r="I567" s="75">
        <v>4</v>
      </c>
      <c r="J567" s="75">
        <v>1</v>
      </c>
      <c r="K567" s="75">
        <v>1</v>
      </c>
      <c r="L567" s="75">
        <v>6</v>
      </c>
      <c r="M567" s="75">
        <v>0</v>
      </c>
      <c r="N567" s="75">
        <v>0</v>
      </c>
    </row>
    <row r="568" spans="1:14">
      <c r="A568" s="75" t="s">
        <v>14</v>
      </c>
      <c r="B568" s="75" t="s">
        <v>941</v>
      </c>
      <c r="C568" s="76">
        <v>41412</v>
      </c>
      <c r="D568" s="75" t="s">
        <v>16</v>
      </c>
      <c r="E568" s="77" t="s">
        <v>26</v>
      </c>
      <c r="F568" s="75">
        <v>90</v>
      </c>
      <c r="G568" s="75">
        <v>2</v>
      </c>
      <c r="H568" s="75">
        <v>0</v>
      </c>
      <c r="I568" s="75">
        <v>4</v>
      </c>
      <c r="J568" s="75">
        <v>2</v>
      </c>
      <c r="K568" s="75">
        <v>3</v>
      </c>
      <c r="L568" s="75">
        <v>0</v>
      </c>
      <c r="M568" s="75">
        <v>0</v>
      </c>
      <c r="N568" s="75">
        <v>0</v>
      </c>
    </row>
    <row r="569" spans="1:14">
      <c r="A569" s="75" t="s">
        <v>14</v>
      </c>
      <c r="B569" s="75" t="s">
        <v>56</v>
      </c>
      <c r="C569" s="76">
        <v>41420</v>
      </c>
      <c r="D569" s="75" t="s">
        <v>16</v>
      </c>
      <c r="E569" s="77" t="s">
        <v>107</v>
      </c>
      <c r="F569" s="75">
        <v>90</v>
      </c>
      <c r="G569" s="75">
        <v>1</v>
      </c>
      <c r="H569" s="75">
        <v>1</v>
      </c>
      <c r="I569" s="75">
        <v>3</v>
      </c>
      <c r="J569" s="75">
        <v>2</v>
      </c>
      <c r="K569" s="75">
        <v>0</v>
      </c>
      <c r="L569" s="75">
        <v>1</v>
      </c>
      <c r="M569" s="75">
        <v>0</v>
      </c>
      <c r="N569" s="75">
        <v>0</v>
      </c>
    </row>
    <row r="570" spans="1:14">
      <c r="A570" s="75" t="s">
        <v>910</v>
      </c>
      <c r="B570" s="75" t="s">
        <v>794</v>
      </c>
      <c r="C570" s="76">
        <v>41432</v>
      </c>
      <c r="D570" s="75" t="s">
        <v>216</v>
      </c>
      <c r="E570" s="77" t="s">
        <v>85</v>
      </c>
      <c r="F570" s="75">
        <v>90</v>
      </c>
      <c r="G570" s="75">
        <v>0</v>
      </c>
      <c r="H570" s="75">
        <v>1</v>
      </c>
      <c r="I570" s="75">
        <v>3</v>
      </c>
      <c r="J570" s="75">
        <v>2</v>
      </c>
      <c r="K570" s="75">
        <v>1</v>
      </c>
      <c r="L570" s="75">
        <v>2</v>
      </c>
      <c r="M570" s="75">
        <v>0</v>
      </c>
      <c r="N570" s="75">
        <v>0</v>
      </c>
    </row>
    <row r="571" spans="1:14">
      <c r="A571" s="75" t="s">
        <v>910</v>
      </c>
      <c r="B571" s="75" t="s">
        <v>788</v>
      </c>
      <c r="C571" s="76">
        <v>41436</v>
      </c>
      <c r="D571" s="75" t="s">
        <v>216</v>
      </c>
      <c r="E571" s="77" t="s">
        <v>19</v>
      </c>
      <c r="F571" s="75">
        <v>90</v>
      </c>
      <c r="G571" s="75">
        <v>2</v>
      </c>
      <c r="H571" s="75">
        <v>0</v>
      </c>
      <c r="I571" s="75">
        <v>10</v>
      </c>
      <c r="J571" s="75">
        <v>5</v>
      </c>
      <c r="K571" s="75">
        <v>0</v>
      </c>
      <c r="L571" s="75">
        <v>4</v>
      </c>
      <c r="M571" s="75">
        <v>0</v>
      </c>
      <c r="N571" s="75">
        <v>0</v>
      </c>
    </row>
    <row r="572" spans="1:14">
      <c r="A572" s="75" t="s">
        <v>14</v>
      </c>
      <c r="B572" s="75" t="s">
        <v>32</v>
      </c>
      <c r="C572" s="76">
        <v>41495</v>
      </c>
      <c r="D572" s="75" t="s">
        <v>16</v>
      </c>
      <c r="E572" s="77" t="s">
        <v>22</v>
      </c>
      <c r="F572" s="75">
        <v>90</v>
      </c>
      <c r="G572" s="75">
        <v>0</v>
      </c>
      <c r="H572" s="75">
        <v>1</v>
      </c>
      <c r="I572" s="75">
        <v>2</v>
      </c>
      <c r="J572" s="75">
        <v>1</v>
      </c>
      <c r="K572" s="75">
        <v>4</v>
      </c>
      <c r="L572" s="75">
        <v>3</v>
      </c>
      <c r="M572" s="75">
        <v>0</v>
      </c>
      <c r="N572" s="75">
        <v>0</v>
      </c>
    </row>
    <row r="573" spans="1:14">
      <c r="A573" s="75" t="s">
        <v>910</v>
      </c>
      <c r="B573" s="75" t="s">
        <v>495</v>
      </c>
      <c r="C573" s="76">
        <v>41500</v>
      </c>
      <c r="D573" s="75" t="s">
        <v>78</v>
      </c>
      <c r="E573" s="77" t="s">
        <v>68</v>
      </c>
      <c r="F573" s="75">
        <v>90</v>
      </c>
      <c r="G573" s="75">
        <v>3</v>
      </c>
      <c r="H573" s="75">
        <v>0</v>
      </c>
      <c r="I573" s="75">
        <v>8</v>
      </c>
      <c r="J573" s="75">
        <v>5</v>
      </c>
      <c r="K573" s="75">
        <v>1</v>
      </c>
      <c r="L573" s="75">
        <v>0</v>
      </c>
      <c r="M573" s="75">
        <v>0</v>
      </c>
      <c r="N573" s="75">
        <v>0</v>
      </c>
    </row>
    <row r="574" spans="1:14">
      <c r="A574" s="75" t="s">
        <v>14</v>
      </c>
      <c r="B574" s="75" t="s">
        <v>87</v>
      </c>
      <c r="C574" s="76">
        <v>41504</v>
      </c>
      <c r="D574" s="75" t="s">
        <v>16</v>
      </c>
      <c r="E574" s="77" t="s">
        <v>22</v>
      </c>
      <c r="F574" s="75">
        <v>90</v>
      </c>
      <c r="G574" s="75">
        <v>0</v>
      </c>
      <c r="H574" s="75">
        <v>0</v>
      </c>
      <c r="I574" s="75">
        <v>10</v>
      </c>
      <c r="J574" s="75">
        <v>4</v>
      </c>
      <c r="K574" s="75">
        <v>5</v>
      </c>
      <c r="L574" s="75">
        <v>0</v>
      </c>
      <c r="M574" s="75">
        <v>0</v>
      </c>
      <c r="N574" s="75">
        <v>0</v>
      </c>
    </row>
    <row r="575" spans="1:14">
      <c r="A575" s="75" t="s">
        <v>14</v>
      </c>
      <c r="B575" s="75" t="s">
        <v>44</v>
      </c>
      <c r="C575" s="76">
        <v>41511</v>
      </c>
      <c r="D575" s="75" t="s">
        <v>16</v>
      </c>
      <c r="E575" s="77" t="s">
        <v>38</v>
      </c>
      <c r="F575" s="75">
        <v>90</v>
      </c>
      <c r="G575" s="75">
        <v>0</v>
      </c>
      <c r="H575" s="75">
        <v>1</v>
      </c>
      <c r="I575" s="75">
        <v>3</v>
      </c>
      <c r="J575" s="75">
        <v>1</v>
      </c>
      <c r="K575" s="75">
        <v>3</v>
      </c>
      <c r="L575" s="75">
        <v>2</v>
      </c>
      <c r="M575" s="75">
        <v>0</v>
      </c>
      <c r="N575" s="75">
        <v>0</v>
      </c>
    </row>
    <row r="576" spans="1:14">
      <c r="A576" s="75" t="s">
        <v>14</v>
      </c>
      <c r="B576" s="75" t="s">
        <v>46</v>
      </c>
      <c r="C576" s="76">
        <v>41517</v>
      </c>
      <c r="D576" s="75" t="s">
        <v>16</v>
      </c>
      <c r="E576" s="77" t="s">
        <v>19</v>
      </c>
      <c r="F576" s="75">
        <v>90</v>
      </c>
      <c r="G576" s="75">
        <v>1</v>
      </c>
      <c r="H576" s="75">
        <v>0</v>
      </c>
      <c r="I576" s="75">
        <v>7</v>
      </c>
      <c r="J576" s="75">
        <v>1</v>
      </c>
      <c r="K576" s="75">
        <v>3</v>
      </c>
      <c r="L576" s="75">
        <v>2</v>
      </c>
      <c r="M576" s="75">
        <v>0</v>
      </c>
      <c r="N576" s="75">
        <v>0</v>
      </c>
    </row>
    <row r="577" spans="1:14">
      <c r="A577" s="75" t="s">
        <v>910</v>
      </c>
      <c r="B577" s="75" t="s">
        <v>168</v>
      </c>
      <c r="C577" s="76">
        <v>41523</v>
      </c>
      <c r="D577" s="75" t="s">
        <v>216</v>
      </c>
      <c r="E577" s="77" t="s">
        <v>38</v>
      </c>
      <c r="F577" s="75">
        <v>90</v>
      </c>
      <c r="G577" s="75">
        <v>0</v>
      </c>
      <c r="H577" s="75">
        <v>1</v>
      </c>
      <c r="I577" s="75">
        <v>4</v>
      </c>
      <c r="J577" s="75">
        <v>0</v>
      </c>
      <c r="K577" s="75">
        <v>1</v>
      </c>
      <c r="L577" s="75">
        <v>1</v>
      </c>
      <c r="M577" s="75">
        <v>0</v>
      </c>
      <c r="N577" s="75">
        <v>0</v>
      </c>
    </row>
    <row r="578" spans="1:14">
      <c r="A578" s="75" t="s">
        <v>910</v>
      </c>
      <c r="B578" s="75" t="s">
        <v>703</v>
      </c>
      <c r="C578" s="76">
        <v>41527</v>
      </c>
      <c r="D578" s="75" t="s">
        <v>216</v>
      </c>
      <c r="E578" s="77" t="s">
        <v>24</v>
      </c>
      <c r="F578" s="75">
        <v>90</v>
      </c>
      <c r="G578" s="75">
        <v>1</v>
      </c>
      <c r="H578" s="75">
        <v>0</v>
      </c>
      <c r="I578" s="75">
        <v>7</v>
      </c>
      <c r="J578" s="75">
        <v>2</v>
      </c>
      <c r="K578" s="75">
        <v>1</v>
      </c>
      <c r="L578" s="75">
        <v>1</v>
      </c>
      <c r="M578" s="75">
        <v>0</v>
      </c>
      <c r="N578" s="75">
        <v>0</v>
      </c>
    </row>
    <row r="579" spans="1:14">
      <c r="A579" s="75" t="s">
        <v>14</v>
      </c>
      <c r="B579" s="75" t="s">
        <v>54</v>
      </c>
      <c r="C579" s="76">
        <v>41530</v>
      </c>
      <c r="D579" s="75" t="s">
        <v>16</v>
      </c>
      <c r="E579" s="77" t="s">
        <v>82</v>
      </c>
      <c r="F579" s="75">
        <v>80</v>
      </c>
      <c r="G579" s="75">
        <v>0</v>
      </c>
      <c r="H579" s="75">
        <v>0</v>
      </c>
      <c r="I579" s="75">
        <v>6</v>
      </c>
      <c r="J579" s="75">
        <v>3</v>
      </c>
      <c r="K579" s="75">
        <v>2</v>
      </c>
      <c r="L579" s="75">
        <v>1</v>
      </c>
      <c r="M579" s="75">
        <v>0</v>
      </c>
      <c r="N579" s="75">
        <v>0</v>
      </c>
    </row>
    <row r="580" spans="1:14">
      <c r="A580" s="75" t="s">
        <v>14</v>
      </c>
      <c r="B580" s="75" t="s">
        <v>527</v>
      </c>
      <c r="C580" s="76">
        <v>41534</v>
      </c>
      <c r="D580" s="75" t="s">
        <v>151</v>
      </c>
      <c r="E580" s="77" t="s">
        <v>154</v>
      </c>
      <c r="F580" s="75">
        <v>90</v>
      </c>
      <c r="G580" s="75">
        <v>0</v>
      </c>
      <c r="H580" s="75">
        <v>0</v>
      </c>
      <c r="I580" s="75">
        <v>3</v>
      </c>
      <c r="J580" s="75">
        <v>2</v>
      </c>
      <c r="K580" s="75">
        <v>1</v>
      </c>
      <c r="L580" s="75">
        <v>2</v>
      </c>
      <c r="M580" s="75">
        <v>0</v>
      </c>
      <c r="N580" s="75">
        <v>0</v>
      </c>
    </row>
    <row r="581" spans="1:14">
      <c r="A581" s="75" t="s">
        <v>14</v>
      </c>
      <c r="B581" s="75" t="s">
        <v>39</v>
      </c>
      <c r="C581" s="76">
        <v>41539</v>
      </c>
      <c r="D581" s="75" t="s">
        <v>16</v>
      </c>
      <c r="E581" s="77" t="s">
        <v>22</v>
      </c>
      <c r="F581" s="75">
        <v>90</v>
      </c>
      <c r="G581" s="75">
        <v>1</v>
      </c>
      <c r="H581" s="75">
        <v>0</v>
      </c>
      <c r="I581" s="75">
        <v>8</v>
      </c>
      <c r="J581" s="75">
        <v>2</v>
      </c>
      <c r="K581" s="75">
        <v>1</v>
      </c>
      <c r="L581" s="75">
        <v>1</v>
      </c>
      <c r="M581" s="75">
        <v>0</v>
      </c>
      <c r="N581" s="75">
        <v>0</v>
      </c>
    </row>
    <row r="582" spans="1:14">
      <c r="A582" s="75" t="s">
        <v>14</v>
      </c>
      <c r="B582" s="75" t="s">
        <v>940</v>
      </c>
      <c r="C582" s="76">
        <v>41542</v>
      </c>
      <c r="D582" s="75" t="s">
        <v>16</v>
      </c>
      <c r="E582" s="77" t="s">
        <v>24</v>
      </c>
      <c r="F582" s="75">
        <v>90</v>
      </c>
      <c r="G582" s="75">
        <v>0</v>
      </c>
      <c r="H582" s="75">
        <v>1</v>
      </c>
      <c r="I582" s="75">
        <v>2</v>
      </c>
      <c r="J582" s="75">
        <v>1</v>
      </c>
      <c r="K582" s="75">
        <v>2</v>
      </c>
      <c r="L582" s="75">
        <v>1</v>
      </c>
      <c r="M582" s="75">
        <v>0</v>
      </c>
      <c r="N582" s="75">
        <v>0</v>
      </c>
    </row>
    <row r="583" spans="1:14">
      <c r="A583" s="75" t="s">
        <v>14</v>
      </c>
      <c r="B583" s="75" t="s">
        <v>918</v>
      </c>
      <c r="C583" s="76">
        <v>41545</v>
      </c>
      <c r="D583" s="75" t="s">
        <v>16</v>
      </c>
      <c r="E583" s="77" t="s">
        <v>19</v>
      </c>
      <c r="F583" s="75">
        <v>68</v>
      </c>
      <c r="G583" s="75">
        <v>0</v>
      </c>
      <c r="H583" s="75">
        <v>0</v>
      </c>
      <c r="I583" s="75">
        <v>3</v>
      </c>
      <c r="J583" s="75">
        <v>0</v>
      </c>
      <c r="K583" s="75">
        <v>2</v>
      </c>
      <c r="L583" s="75">
        <v>1</v>
      </c>
      <c r="M583" s="75">
        <v>0</v>
      </c>
      <c r="N583" s="75">
        <v>0</v>
      </c>
    </row>
    <row r="584" spans="1:14">
      <c r="A584" s="75" t="s">
        <v>14</v>
      </c>
      <c r="B584" s="75" t="s">
        <v>172</v>
      </c>
      <c r="C584" s="76">
        <v>41549</v>
      </c>
      <c r="D584" s="75" t="s">
        <v>151</v>
      </c>
      <c r="E584" s="77" t="s">
        <v>59</v>
      </c>
      <c r="F584" s="75">
        <v>90</v>
      </c>
      <c r="G584" s="75">
        <v>2</v>
      </c>
      <c r="H584" s="75">
        <v>0</v>
      </c>
      <c r="I584" s="75">
        <v>4</v>
      </c>
      <c r="J584" s="75">
        <v>2</v>
      </c>
      <c r="K584" s="75">
        <v>0</v>
      </c>
      <c r="L584" s="75">
        <v>3</v>
      </c>
      <c r="M584" s="75">
        <v>0</v>
      </c>
      <c r="N584" s="75">
        <v>0</v>
      </c>
    </row>
    <row r="585" spans="1:14">
      <c r="A585" s="75" t="s">
        <v>14</v>
      </c>
      <c r="B585" s="75" t="s">
        <v>20</v>
      </c>
      <c r="C585" s="76">
        <v>41553</v>
      </c>
      <c r="D585" s="75" t="s">
        <v>16</v>
      </c>
      <c r="E585" s="77" t="s">
        <v>38</v>
      </c>
      <c r="F585" s="75">
        <v>75</v>
      </c>
      <c r="G585" s="75">
        <v>1</v>
      </c>
      <c r="H585" s="75">
        <v>0</v>
      </c>
      <c r="I585" s="75">
        <v>2</v>
      </c>
      <c r="J585" s="75">
        <v>2</v>
      </c>
      <c r="K585" s="75">
        <v>0</v>
      </c>
      <c r="L585" s="75">
        <v>2</v>
      </c>
      <c r="M585" s="75">
        <v>1</v>
      </c>
      <c r="N585" s="75">
        <v>0</v>
      </c>
    </row>
    <row r="586" spans="1:14">
      <c r="A586" s="75" t="s">
        <v>910</v>
      </c>
      <c r="B586" s="75" t="s">
        <v>800</v>
      </c>
      <c r="C586" s="76">
        <v>41558</v>
      </c>
      <c r="D586" s="75" t="s">
        <v>216</v>
      </c>
      <c r="E586" s="77" t="s">
        <v>63</v>
      </c>
      <c r="F586" s="75">
        <v>90</v>
      </c>
      <c r="G586" s="75">
        <v>1</v>
      </c>
      <c r="H586" s="75">
        <v>1</v>
      </c>
      <c r="I586" s="75">
        <v>6</v>
      </c>
      <c r="J586" s="75">
        <v>3</v>
      </c>
      <c r="K586" s="75">
        <v>2</v>
      </c>
      <c r="L586" s="75">
        <v>3</v>
      </c>
      <c r="M586" s="75">
        <v>1</v>
      </c>
      <c r="N586" s="75">
        <v>0</v>
      </c>
    </row>
    <row r="587" spans="1:14">
      <c r="A587" s="75" t="s">
        <v>14</v>
      </c>
      <c r="B587" s="75" t="s">
        <v>48</v>
      </c>
      <c r="C587" s="76">
        <v>41566</v>
      </c>
      <c r="D587" s="75" t="s">
        <v>16</v>
      </c>
      <c r="E587" s="77" t="s">
        <v>51</v>
      </c>
      <c r="F587" s="75">
        <v>45</v>
      </c>
      <c r="G587" s="75">
        <v>2</v>
      </c>
      <c r="H587" s="75">
        <v>0</v>
      </c>
      <c r="I587" s="75">
        <v>2</v>
      </c>
      <c r="J587" s="75">
        <v>2</v>
      </c>
      <c r="K587" s="75">
        <v>0</v>
      </c>
      <c r="L587" s="75">
        <v>1</v>
      </c>
      <c r="M587" s="75">
        <v>0</v>
      </c>
      <c r="N587" s="75">
        <v>0</v>
      </c>
    </row>
    <row r="588" spans="1:14">
      <c r="A588" s="75" t="s">
        <v>14</v>
      </c>
      <c r="B588" s="75" t="s">
        <v>465</v>
      </c>
      <c r="C588" s="76">
        <v>41570</v>
      </c>
      <c r="D588" s="75" t="s">
        <v>151</v>
      </c>
      <c r="E588" s="77" t="s">
        <v>277</v>
      </c>
      <c r="F588" s="75">
        <v>90</v>
      </c>
      <c r="G588" s="75">
        <v>4</v>
      </c>
      <c r="H588" s="75">
        <v>0</v>
      </c>
      <c r="I588" s="75">
        <v>10</v>
      </c>
      <c r="J588" s="75">
        <v>8</v>
      </c>
      <c r="K588" s="75">
        <v>1</v>
      </c>
      <c r="L588" s="75">
        <v>0</v>
      </c>
      <c r="M588" s="75">
        <v>0</v>
      </c>
      <c r="N588" s="75">
        <v>0</v>
      </c>
    </row>
    <row r="589" spans="1:14">
      <c r="A589" s="75" t="s">
        <v>14</v>
      </c>
      <c r="B589" s="75" t="s">
        <v>916</v>
      </c>
      <c r="C589" s="76">
        <v>41574</v>
      </c>
      <c r="D589" s="75" t="s">
        <v>16</v>
      </c>
      <c r="E589" s="77" t="s">
        <v>53</v>
      </c>
      <c r="F589" s="75">
        <v>90</v>
      </c>
      <c r="G589" s="75">
        <v>0</v>
      </c>
      <c r="H589" s="75">
        <v>0</v>
      </c>
      <c r="I589" s="75">
        <v>6</v>
      </c>
      <c r="J589" s="75">
        <v>0</v>
      </c>
      <c r="K589" s="75">
        <v>3</v>
      </c>
      <c r="L589" s="75">
        <v>0</v>
      </c>
      <c r="M589" s="75">
        <v>0</v>
      </c>
      <c r="N589" s="75">
        <v>0</v>
      </c>
    </row>
    <row r="590" spans="1:14">
      <c r="A590" s="75" t="s">
        <v>14</v>
      </c>
      <c r="B590" s="75" t="s">
        <v>468</v>
      </c>
      <c r="C590" s="76">
        <v>41583</v>
      </c>
      <c r="D590" s="75" t="s">
        <v>151</v>
      </c>
      <c r="E590" s="77" t="s">
        <v>22</v>
      </c>
      <c r="F590" s="75">
        <v>90</v>
      </c>
      <c r="G590" s="75">
        <v>1</v>
      </c>
      <c r="H590" s="75">
        <v>0</v>
      </c>
      <c r="I590" s="75">
        <v>6</v>
      </c>
      <c r="J590" s="75">
        <v>2</v>
      </c>
      <c r="K590" s="75">
        <v>5</v>
      </c>
      <c r="L590" s="75">
        <v>0</v>
      </c>
      <c r="M590" s="75">
        <v>0</v>
      </c>
      <c r="N590" s="75">
        <v>0</v>
      </c>
    </row>
    <row r="591" spans="1:14">
      <c r="A591" s="75" t="s">
        <v>14</v>
      </c>
      <c r="B591" s="75" t="s">
        <v>86</v>
      </c>
      <c r="C591" s="76">
        <v>41587</v>
      </c>
      <c r="D591" s="75" t="s">
        <v>16</v>
      </c>
      <c r="E591" s="77" t="s">
        <v>26</v>
      </c>
      <c r="F591" s="75">
        <v>90</v>
      </c>
      <c r="G591" s="75">
        <v>3</v>
      </c>
      <c r="H591" s="75">
        <v>0</v>
      </c>
      <c r="I591" s="75">
        <v>11</v>
      </c>
      <c r="J591" s="75">
        <v>6</v>
      </c>
      <c r="K591" s="75">
        <v>4</v>
      </c>
      <c r="L591" s="75">
        <v>2</v>
      </c>
      <c r="M591" s="75">
        <v>0</v>
      </c>
      <c r="N591" s="75">
        <v>0</v>
      </c>
    </row>
    <row r="592" spans="1:14">
      <c r="A592" s="75" t="s">
        <v>910</v>
      </c>
      <c r="B592" s="75" t="s">
        <v>96</v>
      </c>
      <c r="C592" s="76">
        <v>41593</v>
      </c>
      <c r="D592" s="75" t="s">
        <v>216</v>
      </c>
      <c r="E592" s="77" t="s">
        <v>17</v>
      </c>
      <c r="F592" s="75">
        <v>90</v>
      </c>
      <c r="G592" s="75">
        <v>0</v>
      </c>
      <c r="H592" s="75">
        <v>0</v>
      </c>
      <c r="I592" s="75">
        <v>1</v>
      </c>
      <c r="J592" s="75">
        <v>1</v>
      </c>
      <c r="K592" s="75">
        <v>3</v>
      </c>
      <c r="L592" s="75">
        <v>1</v>
      </c>
      <c r="M592" s="75">
        <v>0</v>
      </c>
      <c r="N592" s="75">
        <v>0</v>
      </c>
    </row>
    <row r="593" spans="1:14">
      <c r="A593" s="75" t="s">
        <v>910</v>
      </c>
      <c r="B593" s="75" t="s">
        <v>486</v>
      </c>
      <c r="C593" s="76">
        <v>41597</v>
      </c>
      <c r="D593" s="75" t="s">
        <v>216</v>
      </c>
      <c r="E593" s="77" t="s">
        <v>231</v>
      </c>
      <c r="F593" s="75">
        <v>90</v>
      </c>
      <c r="G593" s="75">
        <v>2</v>
      </c>
      <c r="H593" s="75">
        <v>0</v>
      </c>
      <c r="I593" s="75">
        <v>3</v>
      </c>
      <c r="J593" s="75">
        <v>2</v>
      </c>
      <c r="K593" s="75">
        <v>1</v>
      </c>
      <c r="L593" s="75">
        <v>1</v>
      </c>
      <c r="M593" s="75">
        <v>0</v>
      </c>
      <c r="N593" s="75">
        <v>0</v>
      </c>
    </row>
    <row r="594" spans="1:14">
      <c r="A594" s="75" t="s">
        <v>14</v>
      </c>
      <c r="B594" s="75" t="s">
        <v>927</v>
      </c>
      <c r="C594" s="76">
        <v>41601</v>
      </c>
      <c r="D594" s="75" t="s">
        <v>16</v>
      </c>
      <c r="E594" s="77" t="s">
        <v>67</v>
      </c>
      <c r="F594" s="75">
        <v>90</v>
      </c>
      <c r="G594" s="75">
        <v>1</v>
      </c>
      <c r="H594" s="75">
        <v>1</v>
      </c>
      <c r="I594" s="75">
        <v>4</v>
      </c>
      <c r="J594" s="75">
        <v>3</v>
      </c>
      <c r="K594" s="75">
        <v>1</v>
      </c>
      <c r="L594" s="75">
        <v>0</v>
      </c>
      <c r="M594" s="75">
        <v>0</v>
      </c>
      <c r="N594" s="75">
        <v>0</v>
      </c>
    </row>
    <row r="595" spans="1:14">
      <c r="A595" s="75" t="s">
        <v>14</v>
      </c>
      <c r="B595" s="75" t="s">
        <v>505</v>
      </c>
      <c r="C595" s="76">
        <v>41605</v>
      </c>
      <c r="D595" s="75" t="s">
        <v>151</v>
      </c>
      <c r="E595" s="77" t="s">
        <v>63</v>
      </c>
      <c r="F595" s="75">
        <v>78</v>
      </c>
      <c r="G595" s="75">
        <v>1</v>
      </c>
      <c r="H595" s="75">
        <v>0</v>
      </c>
      <c r="I595" s="75">
        <v>3</v>
      </c>
      <c r="J595" s="75">
        <v>2</v>
      </c>
      <c r="K595" s="75">
        <v>0</v>
      </c>
      <c r="L595" s="75">
        <v>1</v>
      </c>
      <c r="M595" s="75">
        <v>0</v>
      </c>
      <c r="N595" s="75">
        <v>0</v>
      </c>
    </row>
    <row r="596" spans="1:14">
      <c r="A596" s="75" t="s">
        <v>14</v>
      </c>
      <c r="B596" s="75" t="s">
        <v>52</v>
      </c>
      <c r="C596" s="76">
        <v>41609</v>
      </c>
      <c r="D596" s="75" t="s">
        <v>16</v>
      </c>
      <c r="E596" s="77" t="s">
        <v>51</v>
      </c>
      <c r="F596" s="75">
        <v>90</v>
      </c>
      <c r="G596" s="75">
        <v>2</v>
      </c>
      <c r="H596" s="75">
        <v>0</v>
      </c>
      <c r="I596" s="75">
        <v>5</v>
      </c>
      <c r="J596" s="75">
        <v>3</v>
      </c>
      <c r="K596" s="75">
        <v>2</v>
      </c>
      <c r="L596" s="75">
        <v>2</v>
      </c>
      <c r="M596" s="75">
        <v>1</v>
      </c>
      <c r="N596" s="75">
        <v>0</v>
      </c>
    </row>
    <row r="597" spans="1:14">
      <c r="A597" s="75" t="s">
        <v>14</v>
      </c>
      <c r="B597" s="75" t="s">
        <v>939</v>
      </c>
      <c r="C597" s="76">
        <v>41612</v>
      </c>
      <c r="D597" s="75" t="s">
        <v>16</v>
      </c>
      <c r="E597" s="77" t="s">
        <v>158</v>
      </c>
      <c r="F597" s="75">
        <v>90</v>
      </c>
      <c r="G597" s="75">
        <v>0</v>
      </c>
      <c r="H597" s="75">
        <v>0</v>
      </c>
      <c r="I597" s="75">
        <v>4</v>
      </c>
      <c r="J597" s="75">
        <v>1</v>
      </c>
      <c r="K597" s="75">
        <v>2</v>
      </c>
      <c r="L597" s="75">
        <v>2</v>
      </c>
      <c r="M597" s="75">
        <v>0</v>
      </c>
      <c r="N597" s="75">
        <v>0</v>
      </c>
    </row>
    <row r="598" spans="1:14">
      <c r="A598" s="75" t="s">
        <v>14</v>
      </c>
      <c r="B598" s="75" t="s">
        <v>61</v>
      </c>
      <c r="C598" s="76">
        <v>41615</v>
      </c>
      <c r="D598" s="75" t="s">
        <v>16</v>
      </c>
      <c r="E598" s="77" t="s">
        <v>35</v>
      </c>
      <c r="F598" s="75">
        <v>90</v>
      </c>
      <c r="G598" s="75">
        <v>2</v>
      </c>
      <c r="H598" s="75">
        <v>2</v>
      </c>
      <c r="I598" s="75">
        <v>7</v>
      </c>
      <c r="J598" s="75">
        <v>3</v>
      </c>
      <c r="K598" s="75">
        <v>3</v>
      </c>
      <c r="L598" s="75">
        <v>3</v>
      </c>
      <c r="M598" s="75">
        <v>1</v>
      </c>
      <c r="N598" s="75">
        <v>0</v>
      </c>
    </row>
    <row r="599" spans="1:14">
      <c r="A599" s="75" t="s">
        <v>14</v>
      </c>
      <c r="B599" s="75" t="s">
        <v>37</v>
      </c>
      <c r="C599" s="76">
        <v>41622</v>
      </c>
      <c r="D599" s="75" t="s">
        <v>16</v>
      </c>
      <c r="E599" s="77" t="s">
        <v>107</v>
      </c>
      <c r="F599" s="75">
        <v>90</v>
      </c>
      <c r="G599" s="75">
        <v>1</v>
      </c>
      <c r="H599" s="75">
        <v>0</v>
      </c>
      <c r="I599" s="75">
        <v>2</v>
      </c>
      <c r="J599" s="75">
        <v>1</v>
      </c>
      <c r="K599" s="75">
        <v>4</v>
      </c>
      <c r="L599" s="75">
        <v>0</v>
      </c>
      <c r="M599" s="75">
        <v>0</v>
      </c>
      <c r="N599" s="75">
        <v>0</v>
      </c>
    </row>
    <row r="600" spans="1:14">
      <c r="A600" s="75" t="s">
        <v>14</v>
      </c>
      <c r="B600" s="75" t="s">
        <v>71</v>
      </c>
      <c r="C600" s="76">
        <v>41630</v>
      </c>
      <c r="D600" s="75" t="s">
        <v>16</v>
      </c>
      <c r="E600" s="77" t="s">
        <v>53</v>
      </c>
      <c r="F600" s="75">
        <v>90</v>
      </c>
      <c r="G600" s="75">
        <v>1</v>
      </c>
      <c r="H600" s="75">
        <v>0</v>
      </c>
      <c r="I600" s="75">
        <v>6</v>
      </c>
      <c r="J600" s="75">
        <v>1</v>
      </c>
      <c r="K600" s="75">
        <v>1</v>
      </c>
      <c r="L600" s="75">
        <v>0</v>
      </c>
      <c r="M600" s="75">
        <v>1</v>
      </c>
      <c r="N600" s="75">
        <v>0</v>
      </c>
    </row>
    <row r="601" spans="1:14">
      <c r="A601" s="75" t="s">
        <v>14</v>
      </c>
      <c r="B601" s="75" t="s">
        <v>938</v>
      </c>
      <c r="C601" s="76">
        <v>41647</v>
      </c>
      <c r="D601" s="75" t="s">
        <v>911</v>
      </c>
      <c r="E601" s="77" t="s">
        <v>370</v>
      </c>
      <c r="F601" s="75">
        <v>63</v>
      </c>
      <c r="G601" s="75">
        <v>3</v>
      </c>
      <c r="H601" s="75">
        <v>0</v>
      </c>
      <c r="I601" s="75">
        <v>0</v>
      </c>
      <c r="J601" s="75">
        <v>0</v>
      </c>
      <c r="K601" s="75">
        <v>0</v>
      </c>
      <c r="L601" s="75">
        <v>0</v>
      </c>
      <c r="M601" s="75">
        <v>0</v>
      </c>
      <c r="N601" s="75">
        <v>0</v>
      </c>
    </row>
    <row r="602" spans="1:14">
      <c r="A602" s="75" t="s">
        <v>14</v>
      </c>
      <c r="B602" s="75" t="s">
        <v>937</v>
      </c>
      <c r="C602" s="76">
        <v>41650</v>
      </c>
      <c r="D602" s="75" t="s">
        <v>16</v>
      </c>
      <c r="E602" s="77" t="s">
        <v>38</v>
      </c>
      <c r="F602" s="75">
        <v>90</v>
      </c>
      <c r="G602" s="75">
        <v>0</v>
      </c>
      <c r="H602" s="75">
        <v>2</v>
      </c>
      <c r="I602" s="75">
        <v>4</v>
      </c>
      <c r="J602" s="75">
        <v>3</v>
      </c>
      <c r="K602" s="75">
        <v>4</v>
      </c>
      <c r="L602" s="75">
        <v>1</v>
      </c>
      <c r="M602" s="75">
        <v>1</v>
      </c>
      <c r="N602" s="75">
        <v>0</v>
      </c>
    </row>
    <row r="603" spans="1:14">
      <c r="A603" s="75" t="s">
        <v>14</v>
      </c>
      <c r="B603" s="75" t="s">
        <v>54</v>
      </c>
      <c r="C603" s="76">
        <v>41653</v>
      </c>
      <c r="D603" s="75" t="s">
        <v>913</v>
      </c>
      <c r="E603" s="77" t="s">
        <v>107</v>
      </c>
      <c r="F603" s="75">
        <v>46</v>
      </c>
      <c r="G603" s="75">
        <v>0</v>
      </c>
      <c r="H603" s="75">
        <v>0</v>
      </c>
      <c r="I603" s="75">
        <v>0</v>
      </c>
      <c r="J603" s="75">
        <v>0</v>
      </c>
      <c r="K603" s="75">
        <v>0</v>
      </c>
      <c r="L603" s="75">
        <v>0</v>
      </c>
      <c r="M603" s="75">
        <v>0</v>
      </c>
      <c r="N603" s="75">
        <v>0</v>
      </c>
    </row>
    <row r="604" spans="1:14">
      <c r="A604" s="75" t="s">
        <v>14</v>
      </c>
      <c r="B604" s="75" t="s">
        <v>21</v>
      </c>
      <c r="C604" s="76">
        <v>41658</v>
      </c>
      <c r="D604" s="75" t="s">
        <v>16</v>
      </c>
      <c r="E604" s="77" t="s">
        <v>35</v>
      </c>
      <c r="F604" s="75">
        <v>90</v>
      </c>
      <c r="G604" s="75">
        <v>2</v>
      </c>
      <c r="H604" s="75">
        <v>1</v>
      </c>
      <c r="I604" s="75">
        <v>4</v>
      </c>
      <c r="J604" s="75">
        <v>4</v>
      </c>
      <c r="K604" s="75">
        <v>0</v>
      </c>
      <c r="L604" s="75">
        <v>2</v>
      </c>
      <c r="M604" s="75">
        <v>0</v>
      </c>
      <c r="N604" s="75">
        <v>0</v>
      </c>
    </row>
    <row r="605" spans="1:14">
      <c r="A605" s="75" t="s">
        <v>14</v>
      </c>
      <c r="B605" s="75" t="s">
        <v>55</v>
      </c>
      <c r="C605" s="76">
        <v>41661</v>
      </c>
      <c r="D605" s="75" t="s">
        <v>911</v>
      </c>
      <c r="E605" s="77" t="s">
        <v>40</v>
      </c>
      <c r="F605" s="75">
        <f>90-66</f>
        <v>24</v>
      </c>
      <c r="G605" s="75">
        <v>0</v>
      </c>
      <c r="H605" s="75">
        <v>0</v>
      </c>
      <c r="I605" s="75">
        <v>0</v>
      </c>
      <c r="J605" s="75">
        <v>0</v>
      </c>
      <c r="K605" s="75">
        <v>0</v>
      </c>
      <c r="L605" s="75">
        <v>0</v>
      </c>
      <c r="M605" s="75">
        <v>0</v>
      </c>
      <c r="N605" s="75">
        <v>0</v>
      </c>
    </row>
    <row r="606" spans="1:14">
      <c r="A606" s="75" t="s">
        <v>14</v>
      </c>
      <c r="B606" s="75" t="s">
        <v>23</v>
      </c>
      <c r="C606" s="76">
        <v>41664</v>
      </c>
      <c r="D606" s="75" t="s">
        <v>16</v>
      </c>
      <c r="E606" s="77" t="s">
        <v>22</v>
      </c>
      <c r="F606" s="75">
        <v>90</v>
      </c>
      <c r="G606" s="75">
        <v>0</v>
      </c>
      <c r="H606" s="75">
        <v>0</v>
      </c>
      <c r="I606" s="75">
        <v>7</v>
      </c>
      <c r="J606" s="75">
        <v>3</v>
      </c>
      <c r="K606" s="75">
        <v>1</v>
      </c>
      <c r="L606" s="75">
        <v>3</v>
      </c>
      <c r="M606" s="75">
        <v>0</v>
      </c>
      <c r="N606" s="75">
        <v>0</v>
      </c>
    </row>
    <row r="607" spans="1:14">
      <c r="A607" s="75" t="s">
        <v>14</v>
      </c>
      <c r="B607" s="75" t="s">
        <v>30</v>
      </c>
      <c r="C607" s="76">
        <v>41670</v>
      </c>
      <c r="D607" s="75" t="s">
        <v>16</v>
      </c>
      <c r="E607" s="77" t="s">
        <v>19</v>
      </c>
      <c r="F607" s="75">
        <v>90</v>
      </c>
      <c r="G607" s="75">
        <v>1</v>
      </c>
      <c r="H607" s="75">
        <v>0</v>
      </c>
      <c r="I607" s="75">
        <v>3</v>
      </c>
      <c r="J607" s="75">
        <v>1</v>
      </c>
      <c r="K607" s="75">
        <v>1</v>
      </c>
      <c r="L607" s="75">
        <v>2</v>
      </c>
      <c r="M607" s="75">
        <v>0</v>
      </c>
      <c r="N607" s="75">
        <v>0</v>
      </c>
    </row>
    <row r="608" spans="1:14">
      <c r="A608" s="75" t="s">
        <v>14</v>
      </c>
      <c r="B608" s="75" t="s">
        <v>44</v>
      </c>
      <c r="C608" s="76">
        <v>41674</v>
      </c>
      <c r="D608" s="75" t="s">
        <v>913</v>
      </c>
      <c r="E608" s="77" t="s">
        <v>38</v>
      </c>
      <c r="F608" s="75">
        <v>90</v>
      </c>
      <c r="G608" s="75">
        <v>2</v>
      </c>
      <c r="H608" s="75">
        <v>0</v>
      </c>
      <c r="I608" s="75">
        <v>0</v>
      </c>
      <c r="J608" s="75">
        <v>0</v>
      </c>
      <c r="K608" s="75">
        <v>0</v>
      </c>
      <c r="L608" s="75">
        <v>0</v>
      </c>
      <c r="M608" s="75">
        <v>0</v>
      </c>
      <c r="N608" s="75">
        <v>0</v>
      </c>
    </row>
    <row r="609" spans="1:14">
      <c r="A609" s="75" t="s">
        <v>14</v>
      </c>
      <c r="B609" s="75" t="s">
        <v>60</v>
      </c>
      <c r="C609" s="76">
        <v>41679</v>
      </c>
      <c r="D609" s="75" t="s">
        <v>16</v>
      </c>
      <c r="E609" s="77" t="s">
        <v>22</v>
      </c>
      <c r="F609" s="75">
        <v>90</v>
      </c>
      <c r="G609" s="75">
        <v>0</v>
      </c>
      <c r="H609" s="75">
        <v>0</v>
      </c>
      <c r="I609" s="75">
        <v>6</v>
      </c>
      <c r="J609" s="75">
        <v>4</v>
      </c>
      <c r="K609" s="75">
        <v>3</v>
      </c>
      <c r="L609" s="75">
        <v>2</v>
      </c>
      <c r="M609" s="75">
        <v>0</v>
      </c>
      <c r="N609" s="75">
        <v>0</v>
      </c>
    </row>
    <row r="610" spans="1:14">
      <c r="A610" s="75" t="s">
        <v>14</v>
      </c>
      <c r="B610" s="75" t="s">
        <v>936</v>
      </c>
      <c r="C610" s="76">
        <v>41684</v>
      </c>
      <c r="D610" s="75" t="s">
        <v>16</v>
      </c>
      <c r="E610" s="77" t="s">
        <v>59</v>
      </c>
      <c r="F610" s="75">
        <v>63</v>
      </c>
      <c r="G610" s="75">
        <v>1</v>
      </c>
      <c r="H610" s="75">
        <v>0</v>
      </c>
      <c r="I610" s="75">
        <v>7</v>
      </c>
      <c r="J610" s="75">
        <v>3</v>
      </c>
      <c r="K610" s="75">
        <v>3</v>
      </c>
      <c r="L610" s="75">
        <v>0</v>
      </c>
      <c r="M610" s="75">
        <v>0</v>
      </c>
      <c r="N610" s="75">
        <v>0</v>
      </c>
    </row>
    <row r="611" spans="1:14">
      <c r="A611" s="75" t="s">
        <v>14</v>
      </c>
      <c r="B611" s="75" t="s">
        <v>483</v>
      </c>
      <c r="C611" s="76">
        <v>41688</v>
      </c>
      <c r="D611" s="75" t="s">
        <v>151</v>
      </c>
      <c r="E611" s="77" t="s">
        <v>95</v>
      </c>
      <c r="F611" s="75">
        <v>90</v>
      </c>
      <c r="G611" s="75">
        <v>2</v>
      </c>
      <c r="H611" s="75">
        <v>0</v>
      </c>
      <c r="I611" s="75">
        <v>4</v>
      </c>
      <c r="J611" s="75">
        <v>3</v>
      </c>
      <c r="K611" s="75">
        <v>1</v>
      </c>
      <c r="L611" s="75">
        <v>3</v>
      </c>
      <c r="M611" s="75">
        <v>0</v>
      </c>
      <c r="N611" s="75">
        <v>0</v>
      </c>
    </row>
    <row r="612" spans="1:14">
      <c r="A612" s="75" t="s">
        <v>14</v>
      </c>
      <c r="B612" s="75" t="s">
        <v>920</v>
      </c>
      <c r="C612" s="76">
        <v>41693</v>
      </c>
      <c r="D612" s="75" t="s">
        <v>16</v>
      </c>
      <c r="E612" s="77" t="s">
        <v>382</v>
      </c>
      <c r="F612" s="75">
        <v>90</v>
      </c>
      <c r="G612" s="75">
        <v>3</v>
      </c>
      <c r="H612" s="75">
        <v>0</v>
      </c>
      <c r="I612" s="75">
        <v>8</v>
      </c>
      <c r="J612" s="75">
        <v>6</v>
      </c>
      <c r="K612" s="75">
        <v>1</v>
      </c>
      <c r="L612" s="75">
        <v>2</v>
      </c>
      <c r="M612" s="75">
        <v>0</v>
      </c>
      <c r="N612" s="75">
        <v>0</v>
      </c>
    </row>
    <row r="613" spans="1:14">
      <c r="A613" s="75" t="s">
        <v>14</v>
      </c>
      <c r="B613" s="75" t="s">
        <v>43</v>
      </c>
      <c r="C613" s="76">
        <v>41700</v>
      </c>
      <c r="D613" s="75" t="s">
        <v>16</v>
      </c>
      <c r="E613" s="77" t="s">
        <v>19</v>
      </c>
      <c r="F613" s="75">
        <v>90</v>
      </c>
      <c r="G613" s="75">
        <v>0</v>
      </c>
      <c r="H613" s="75">
        <v>1</v>
      </c>
      <c r="I613" s="75">
        <v>3</v>
      </c>
      <c r="J613" s="75">
        <v>0</v>
      </c>
      <c r="K613" s="75">
        <v>0</v>
      </c>
      <c r="L613" s="75">
        <v>0</v>
      </c>
      <c r="M613" s="75">
        <v>0</v>
      </c>
      <c r="N613" s="75">
        <v>0</v>
      </c>
    </row>
    <row r="614" spans="1:14">
      <c r="A614" s="75" t="s">
        <v>910</v>
      </c>
      <c r="B614" s="75" t="s">
        <v>935</v>
      </c>
      <c r="C614" s="76">
        <v>41703</v>
      </c>
      <c r="D614" s="75" t="s">
        <v>78</v>
      </c>
      <c r="E614" s="77" t="s">
        <v>85</v>
      </c>
      <c r="F614" s="75">
        <v>46</v>
      </c>
      <c r="G614" s="75">
        <v>0</v>
      </c>
      <c r="H614" s="75">
        <v>0</v>
      </c>
      <c r="I614" s="75">
        <v>0</v>
      </c>
      <c r="J614" s="75">
        <v>0</v>
      </c>
      <c r="K614" s="75">
        <v>0</v>
      </c>
      <c r="L614" s="75">
        <v>0</v>
      </c>
      <c r="M614" s="75">
        <v>0</v>
      </c>
      <c r="N614" s="75">
        <v>0</v>
      </c>
    </row>
    <row r="615" spans="1:14">
      <c r="A615" s="75" t="s">
        <v>14</v>
      </c>
      <c r="B615" s="75" t="s">
        <v>27</v>
      </c>
      <c r="C615" s="76">
        <v>41706</v>
      </c>
      <c r="D615" s="75" t="s">
        <v>16</v>
      </c>
      <c r="E615" s="77" t="s">
        <v>67</v>
      </c>
      <c r="F615" s="75">
        <v>90</v>
      </c>
      <c r="G615" s="75">
        <v>1</v>
      </c>
      <c r="H615" s="75">
        <v>1</v>
      </c>
      <c r="I615" s="75">
        <v>4</v>
      </c>
      <c r="J615" s="75">
        <v>4</v>
      </c>
      <c r="K615" s="75">
        <v>3</v>
      </c>
      <c r="L615" s="75">
        <v>2</v>
      </c>
      <c r="M615" s="75">
        <v>1</v>
      </c>
      <c r="N615" s="75">
        <v>0</v>
      </c>
    </row>
    <row r="616" spans="1:14">
      <c r="A616" s="75" t="s">
        <v>14</v>
      </c>
      <c r="B616" s="75" t="s">
        <v>479</v>
      </c>
      <c r="C616" s="76">
        <v>41710</v>
      </c>
      <c r="D616" s="75" t="s">
        <v>151</v>
      </c>
      <c r="E616" s="77" t="s">
        <v>63</v>
      </c>
      <c r="F616" s="75">
        <v>71</v>
      </c>
      <c r="G616" s="75">
        <v>0</v>
      </c>
      <c r="H616" s="75">
        <v>0</v>
      </c>
      <c r="I616" s="75">
        <v>4</v>
      </c>
      <c r="J616" s="75">
        <v>1</v>
      </c>
      <c r="K616" s="75">
        <v>1</v>
      </c>
      <c r="L616" s="75">
        <v>0</v>
      </c>
      <c r="M616" s="75">
        <v>0</v>
      </c>
      <c r="N616" s="75">
        <v>0</v>
      </c>
    </row>
    <row r="617" spans="1:14">
      <c r="A617" s="75" t="s">
        <v>14</v>
      </c>
      <c r="B617" s="75" t="s">
        <v>923</v>
      </c>
      <c r="C617" s="76">
        <v>41714</v>
      </c>
      <c r="D617" s="75" t="s">
        <v>16</v>
      </c>
      <c r="E617" s="77" t="s">
        <v>19</v>
      </c>
      <c r="F617" s="75">
        <v>90</v>
      </c>
      <c r="G617" s="75">
        <v>2</v>
      </c>
      <c r="H617" s="75">
        <v>0</v>
      </c>
      <c r="I617" s="75">
        <v>8</v>
      </c>
      <c r="J617" s="75">
        <v>3</v>
      </c>
      <c r="K617" s="75">
        <v>3</v>
      </c>
      <c r="L617" s="75">
        <v>0</v>
      </c>
      <c r="M617" s="75">
        <v>0</v>
      </c>
      <c r="N617" s="75">
        <v>0</v>
      </c>
    </row>
    <row r="618" spans="1:14">
      <c r="A618" s="75" t="s">
        <v>14</v>
      </c>
      <c r="B618" s="75" t="s">
        <v>56</v>
      </c>
      <c r="C618" s="76">
        <v>41719</v>
      </c>
      <c r="D618" s="75" t="s">
        <v>16</v>
      </c>
      <c r="E618" s="77" t="s">
        <v>24</v>
      </c>
      <c r="F618" s="75">
        <v>90</v>
      </c>
      <c r="G618" s="75">
        <v>0</v>
      </c>
      <c r="H618" s="75">
        <v>0</v>
      </c>
      <c r="I618" s="75">
        <v>3</v>
      </c>
      <c r="J618" s="75">
        <v>2</v>
      </c>
      <c r="K618" s="75">
        <v>1</v>
      </c>
      <c r="L618" s="75">
        <v>3</v>
      </c>
      <c r="M618" s="75">
        <v>0</v>
      </c>
      <c r="N618" s="75">
        <v>0</v>
      </c>
    </row>
    <row r="619" spans="1:14">
      <c r="A619" s="75" t="s">
        <v>14</v>
      </c>
      <c r="B619" s="75" t="s">
        <v>924</v>
      </c>
      <c r="C619" s="76">
        <v>41726</v>
      </c>
      <c r="D619" s="75" t="s">
        <v>16</v>
      </c>
      <c r="E619" s="77" t="s">
        <v>24</v>
      </c>
      <c r="F619" s="75">
        <v>90</v>
      </c>
      <c r="G619" s="75">
        <v>0</v>
      </c>
      <c r="H619" s="75">
        <v>0</v>
      </c>
      <c r="I619" s="75">
        <v>5</v>
      </c>
      <c r="J619" s="75">
        <v>1</v>
      </c>
      <c r="K619" s="75">
        <v>0</v>
      </c>
      <c r="L619" s="75">
        <v>2</v>
      </c>
      <c r="M619" s="75">
        <v>0</v>
      </c>
      <c r="N619" s="75">
        <v>0</v>
      </c>
    </row>
    <row r="620" spans="1:14">
      <c r="A620" s="75" t="s">
        <v>14</v>
      </c>
      <c r="B620" s="75" t="s">
        <v>153</v>
      </c>
      <c r="C620" s="76">
        <v>41731</v>
      </c>
      <c r="D620" s="75" t="s">
        <v>151</v>
      </c>
      <c r="E620" s="77" t="s">
        <v>26</v>
      </c>
      <c r="F620" s="75">
        <v>67</v>
      </c>
      <c r="G620" s="75">
        <v>0</v>
      </c>
      <c r="H620" s="75">
        <v>0</v>
      </c>
      <c r="I620" s="75">
        <v>1</v>
      </c>
      <c r="J620" s="75">
        <v>0</v>
      </c>
      <c r="K620" s="75">
        <v>1</v>
      </c>
      <c r="L620" s="75">
        <v>1</v>
      </c>
      <c r="M620" s="75">
        <v>0</v>
      </c>
      <c r="N620" s="75">
        <v>0</v>
      </c>
    </row>
    <row r="621" spans="1:14">
      <c r="A621" s="75" t="s">
        <v>14</v>
      </c>
      <c r="B621" s="75" t="s">
        <v>58</v>
      </c>
      <c r="C621" s="76">
        <v>41766</v>
      </c>
      <c r="D621" s="75" t="s">
        <v>16</v>
      </c>
      <c r="E621" s="77" t="s">
        <v>40</v>
      </c>
      <c r="F621" s="75">
        <f>90-56</f>
        <v>34</v>
      </c>
      <c r="G621" s="75">
        <v>0</v>
      </c>
      <c r="H621" s="75">
        <v>0</v>
      </c>
      <c r="I621" s="75">
        <v>3</v>
      </c>
      <c r="J621" s="75">
        <v>2</v>
      </c>
      <c r="K621" s="75">
        <v>0</v>
      </c>
      <c r="L621" s="75">
        <v>0</v>
      </c>
      <c r="M621" s="75">
        <v>0</v>
      </c>
      <c r="N621" s="75">
        <v>0</v>
      </c>
    </row>
    <row r="622" spans="1:14">
      <c r="A622" s="75" t="s">
        <v>14</v>
      </c>
      <c r="B622" s="75" t="s">
        <v>15</v>
      </c>
      <c r="C622" s="76">
        <v>41769</v>
      </c>
      <c r="D622" s="75" t="s">
        <v>16</v>
      </c>
      <c r="E622" s="77" t="s">
        <v>107</v>
      </c>
      <c r="F622" s="75">
        <v>90</v>
      </c>
      <c r="G622" s="75">
        <v>0</v>
      </c>
      <c r="H622" s="75">
        <v>0</v>
      </c>
      <c r="I622" s="75">
        <v>3</v>
      </c>
      <c r="J622" s="75">
        <v>0</v>
      </c>
      <c r="K622" s="75">
        <v>0</v>
      </c>
      <c r="L622" s="75">
        <v>1</v>
      </c>
      <c r="M622" s="75">
        <v>1</v>
      </c>
      <c r="N622" s="75">
        <v>0</v>
      </c>
    </row>
    <row r="623" spans="1:14">
      <c r="A623" s="75" t="s">
        <v>14</v>
      </c>
      <c r="B623" s="75" t="s">
        <v>55</v>
      </c>
      <c r="C623" s="76">
        <v>41776</v>
      </c>
      <c r="D623" s="75" t="s">
        <v>16</v>
      </c>
      <c r="E623" s="77" t="s">
        <v>51</v>
      </c>
      <c r="F623" s="75">
        <v>61</v>
      </c>
      <c r="G623" s="75">
        <v>1</v>
      </c>
      <c r="H623" s="75">
        <v>0</v>
      </c>
      <c r="I623" s="75">
        <v>3</v>
      </c>
      <c r="J623" s="75">
        <v>2</v>
      </c>
      <c r="K623" s="75">
        <v>3</v>
      </c>
      <c r="L623" s="75">
        <v>1</v>
      </c>
      <c r="M623" s="75">
        <v>0</v>
      </c>
      <c r="N623" s="75">
        <v>0</v>
      </c>
    </row>
    <row r="624" spans="1:14">
      <c r="A624" s="75" t="s">
        <v>910</v>
      </c>
      <c r="B624" s="75" t="s">
        <v>713</v>
      </c>
      <c r="C624" s="76">
        <v>41787</v>
      </c>
      <c r="D624" s="75" t="s">
        <v>78</v>
      </c>
      <c r="E624" s="77" t="s">
        <v>17</v>
      </c>
      <c r="F624" s="75">
        <v>45</v>
      </c>
      <c r="G624" s="75">
        <v>0</v>
      </c>
      <c r="H624" s="75">
        <v>0</v>
      </c>
      <c r="I624" s="75">
        <v>0</v>
      </c>
      <c r="J624" s="75">
        <v>0</v>
      </c>
      <c r="K624" s="75">
        <v>0</v>
      </c>
      <c r="L624" s="75">
        <v>0</v>
      </c>
      <c r="M624" s="75">
        <v>0</v>
      </c>
      <c r="N624" s="75">
        <v>0</v>
      </c>
    </row>
    <row r="625" spans="1:14">
      <c r="A625" s="75" t="s">
        <v>910</v>
      </c>
      <c r="B625" s="75" t="s">
        <v>91</v>
      </c>
      <c r="C625" s="76">
        <v>41791</v>
      </c>
      <c r="D625" s="75" t="s">
        <v>78</v>
      </c>
      <c r="E625" s="77" t="s">
        <v>135</v>
      </c>
      <c r="F625" s="75">
        <v>0</v>
      </c>
      <c r="G625" s="75"/>
      <c r="H625" s="75"/>
      <c r="I625" s="75"/>
      <c r="J625" s="75"/>
      <c r="K625" s="75"/>
      <c r="L625" s="75"/>
      <c r="M625" s="75"/>
      <c r="N625" s="75"/>
    </row>
    <row r="626" spans="1:14">
      <c r="A626" s="75" t="s">
        <v>14</v>
      </c>
      <c r="B626" s="75" t="s">
        <v>927</v>
      </c>
      <c r="C626" s="76">
        <v>41859</v>
      </c>
      <c r="D626" s="75" t="s">
        <v>16</v>
      </c>
      <c r="E626" s="77" t="s">
        <v>53</v>
      </c>
      <c r="F626" s="75">
        <v>90</v>
      </c>
      <c r="G626" s="75">
        <v>2</v>
      </c>
      <c r="H626" s="75">
        <v>0</v>
      </c>
      <c r="I626" s="75">
        <v>7</v>
      </c>
      <c r="J626" s="75">
        <v>4</v>
      </c>
      <c r="K626" s="75">
        <v>1</v>
      </c>
      <c r="L626" s="75">
        <v>2</v>
      </c>
      <c r="M626" s="75">
        <v>0</v>
      </c>
      <c r="N626" s="75">
        <v>0</v>
      </c>
    </row>
    <row r="627" spans="1:14">
      <c r="A627" s="75" t="s">
        <v>14</v>
      </c>
      <c r="B627" s="75" t="s">
        <v>48</v>
      </c>
      <c r="C627" s="76">
        <v>41867</v>
      </c>
      <c r="D627" s="75" t="s">
        <v>16</v>
      </c>
      <c r="E627" s="77" t="s">
        <v>19</v>
      </c>
      <c r="F627" s="75">
        <v>15</v>
      </c>
      <c r="G627" s="75">
        <v>0</v>
      </c>
      <c r="H627" s="75">
        <v>0</v>
      </c>
      <c r="I627" s="75">
        <v>0</v>
      </c>
      <c r="J627" s="75">
        <v>0</v>
      </c>
      <c r="K627" s="75">
        <v>0</v>
      </c>
      <c r="L627" s="75">
        <v>0</v>
      </c>
      <c r="M627" s="75">
        <v>0</v>
      </c>
      <c r="N627" s="75">
        <v>0</v>
      </c>
    </row>
    <row r="628" spans="1:14">
      <c r="A628" s="75" t="s">
        <v>14</v>
      </c>
      <c r="B628" s="75" t="s">
        <v>923</v>
      </c>
      <c r="C628" s="76">
        <v>41882</v>
      </c>
      <c r="D628" s="75" t="s">
        <v>16</v>
      </c>
      <c r="E628" s="77" t="s">
        <v>35</v>
      </c>
      <c r="F628" s="75">
        <v>72</v>
      </c>
      <c r="G628" s="75">
        <v>3</v>
      </c>
      <c r="H628" s="75">
        <v>0</v>
      </c>
      <c r="I628" s="75">
        <v>6</v>
      </c>
      <c r="J628" s="75">
        <v>4</v>
      </c>
      <c r="K628" s="75">
        <v>3</v>
      </c>
      <c r="L628" s="75">
        <v>1</v>
      </c>
      <c r="M628" s="75">
        <v>0</v>
      </c>
      <c r="N628" s="75">
        <v>0</v>
      </c>
    </row>
    <row r="629" spans="1:14">
      <c r="A629" s="75" t="s">
        <v>910</v>
      </c>
      <c r="B629" s="75" t="s">
        <v>683</v>
      </c>
      <c r="C629" s="76">
        <v>41886</v>
      </c>
      <c r="D629" s="75" t="s">
        <v>78</v>
      </c>
      <c r="E629" s="77" t="s">
        <v>19</v>
      </c>
      <c r="F629" s="75">
        <v>64</v>
      </c>
      <c r="G629" s="75">
        <v>2</v>
      </c>
      <c r="H629" s="75">
        <v>0</v>
      </c>
      <c r="I629" s="75">
        <v>2</v>
      </c>
      <c r="J629" s="75">
        <v>2</v>
      </c>
      <c r="K629" s="75">
        <v>0</v>
      </c>
      <c r="L629" s="75">
        <v>0</v>
      </c>
      <c r="M629" s="75">
        <v>1</v>
      </c>
      <c r="N629" s="75">
        <v>0</v>
      </c>
    </row>
    <row r="630" spans="1:14">
      <c r="A630" s="75" t="s">
        <v>910</v>
      </c>
      <c r="B630" s="75" t="s">
        <v>794</v>
      </c>
      <c r="C630" s="76">
        <v>41890</v>
      </c>
      <c r="D630" s="75" t="s">
        <v>494</v>
      </c>
      <c r="E630" s="77" t="s">
        <v>22</v>
      </c>
      <c r="F630" s="75">
        <v>90</v>
      </c>
      <c r="G630" s="75">
        <v>0</v>
      </c>
      <c r="H630" s="75">
        <v>1</v>
      </c>
      <c r="I630" s="75">
        <v>3</v>
      </c>
      <c r="J630" s="75">
        <v>3</v>
      </c>
      <c r="K630" s="75">
        <v>2</v>
      </c>
      <c r="L630" s="75">
        <v>4</v>
      </c>
      <c r="M630" s="75">
        <v>1</v>
      </c>
      <c r="N630" s="75">
        <v>0</v>
      </c>
    </row>
    <row r="631" spans="1:14">
      <c r="A631" s="75" t="s">
        <v>14</v>
      </c>
      <c r="B631" s="75" t="s">
        <v>37</v>
      </c>
      <c r="C631" s="76">
        <v>41895</v>
      </c>
      <c r="D631" s="75" t="s">
        <v>16</v>
      </c>
      <c r="E631" s="77" t="s">
        <v>22</v>
      </c>
      <c r="F631" s="75">
        <v>90</v>
      </c>
      <c r="G631" s="75">
        <v>0</v>
      </c>
      <c r="H631" s="75">
        <v>0</v>
      </c>
      <c r="I631" s="75">
        <v>7</v>
      </c>
      <c r="J631" s="75">
        <v>4</v>
      </c>
      <c r="K631" s="75">
        <v>1</v>
      </c>
      <c r="L631" s="75">
        <v>1</v>
      </c>
      <c r="M631" s="75">
        <v>0</v>
      </c>
      <c r="N631" s="75">
        <v>0</v>
      </c>
    </row>
    <row r="632" spans="1:14">
      <c r="A632" s="75" t="s">
        <v>14</v>
      </c>
      <c r="B632" s="75" t="s">
        <v>300</v>
      </c>
      <c r="C632" s="76">
        <v>41899</v>
      </c>
      <c r="D632" s="75" t="s">
        <v>151</v>
      </c>
      <c r="E632" s="77" t="s">
        <v>22</v>
      </c>
      <c r="F632" s="75">
        <v>90</v>
      </c>
      <c r="G632" s="75">
        <v>0</v>
      </c>
      <c r="H632" s="75">
        <v>0</v>
      </c>
      <c r="I632" s="75">
        <v>5</v>
      </c>
      <c r="J632" s="75">
        <v>3</v>
      </c>
      <c r="K632" s="75">
        <v>0</v>
      </c>
      <c r="L632" s="75">
        <v>3</v>
      </c>
      <c r="M632" s="75">
        <v>0</v>
      </c>
      <c r="N632" s="75">
        <v>0</v>
      </c>
    </row>
    <row r="633" spans="1:14">
      <c r="A633" s="75" t="s">
        <v>14</v>
      </c>
      <c r="B633" s="75" t="s">
        <v>52</v>
      </c>
      <c r="C633" s="76">
        <v>41903</v>
      </c>
      <c r="D633" s="75" t="s">
        <v>16</v>
      </c>
      <c r="E633" s="77" t="s">
        <v>22</v>
      </c>
      <c r="F633" s="75">
        <v>90</v>
      </c>
      <c r="G633" s="75">
        <v>0</v>
      </c>
      <c r="H633" s="75">
        <v>0</v>
      </c>
      <c r="I633" s="75">
        <v>2</v>
      </c>
      <c r="J633" s="75">
        <v>1</v>
      </c>
      <c r="K633" s="75">
        <v>1</v>
      </c>
      <c r="L633" s="75">
        <v>2</v>
      </c>
      <c r="M633" s="75">
        <v>0</v>
      </c>
      <c r="N633" s="75">
        <v>0</v>
      </c>
    </row>
    <row r="634" spans="1:14">
      <c r="A634" s="75" t="s">
        <v>910</v>
      </c>
      <c r="B634" s="75" t="s">
        <v>489</v>
      </c>
      <c r="C634" s="76">
        <v>41921</v>
      </c>
      <c r="D634" s="75" t="s">
        <v>494</v>
      </c>
      <c r="E634" s="77" t="s">
        <v>22</v>
      </c>
      <c r="F634" s="75">
        <v>0</v>
      </c>
      <c r="G634" s="75"/>
      <c r="H634" s="75"/>
      <c r="I634" s="75"/>
      <c r="J634" s="75"/>
      <c r="K634" s="75"/>
      <c r="L634" s="75"/>
      <c r="M634" s="75"/>
      <c r="N634" s="75"/>
    </row>
    <row r="635" spans="1:14">
      <c r="A635" s="75" t="s">
        <v>910</v>
      </c>
      <c r="B635" s="75" t="s">
        <v>539</v>
      </c>
      <c r="C635" s="76">
        <v>41924</v>
      </c>
      <c r="D635" s="75" t="s">
        <v>494</v>
      </c>
      <c r="E635" s="77" t="s">
        <v>19</v>
      </c>
      <c r="F635" s="75">
        <v>0</v>
      </c>
      <c r="G635" s="75"/>
      <c r="H635" s="75"/>
      <c r="I635" s="75"/>
      <c r="J635" s="75"/>
      <c r="K635" s="75"/>
      <c r="L635" s="75"/>
      <c r="M635" s="75"/>
      <c r="N635" s="75"/>
    </row>
    <row r="636" spans="1:14">
      <c r="A636" s="75" t="s">
        <v>14</v>
      </c>
      <c r="B636" s="75" t="s">
        <v>43</v>
      </c>
      <c r="C636" s="76">
        <v>41952</v>
      </c>
      <c r="D636" s="75" t="s">
        <v>16</v>
      </c>
      <c r="E636" s="77" t="s">
        <v>19</v>
      </c>
      <c r="F636" s="75">
        <f>90-65</f>
        <v>25</v>
      </c>
      <c r="G636" s="75">
        <v>0</v>
      </c>
      <c r="H636" s="75">
        <v>0</v>
      </c>
      <c r="I636" s="75">
        <v>2</v>
      </c>
      <c r="J636" s="75">
        <v>2</v>
      </c>
      <c r="K636" s="75">
        <v>3</v>
      </c>
      <c r="L636" s="75">
        <v>0</v>
      </c>
      <c r="M636" s="75">
        <v>0</v>
      </c>
      <c r="N636" s="75">
        <v>0</v>
      </c>
    </row>
    <row r="637" spans="1:14">
      <c r="A637" s="75" t="s">
        <v>910</v>
      </c>
      <c r="B637" s="75" t="s">
        <v>934</v>
      </c>
      <c r="C637" s="76">
        <v>41958</v>
      </c>
      <c r="D637" s="75" t="s">
        <v>494</v>
      </c>
      <c r="E637" s="77" t="s">
        <v>22</v>
      </c>
      <c r="F637" s="75">
        <v>90</v>
      </c>
      <c r="G637" s="75">
        <v>1</v>
      </c>
      <c r="H637" s="75">
        <v>0</v>
      </c>
      <c r="I637" s="75">
        <v>4</v>
      </c>
      <c r="J637" s="75">
        <v>1</v>
      </c>
      <c r="K637" s="75">
        <v>2</v>
      </c>
      <c r="L637" s="75">
        <v>1</v>
      </c>
      <c r="M637" s="75">
        <v>0</v>
      </c>
      <c r="N637" s="75">
        <v>0</v>
      </c>
    </row>
    <row r="638" spans="1:14">
      <c r="A638" s="75" t="s">
        <v>14</v>
      </c>
      <c r="B638" s="75" t="s">
        <v>933</v>
      </c>
      <c r="C638" s="76">
        <v>41964</v>
      </c>
      <c r="D638" s="75" t="s">
        <v>16</v>
      </c>
      <c r="E638" s="77" t="s">
        <v>79</v>
      </c>
      <c r="F638" s="75">
        <v>90</v>
      </c>
      <c r="G638" s="75">
        <v>0</v>
      </c>
      <c r="H638" s="75">
        <v>0</v>
      </c>
      <c r="I638" s="75">
        <v>5</v>
      </c>
      <c r="J638" s="75">
        <v>2</v>
      </c>
      <c r="K638" s="75">
        <v>1</v>
      </c>
      <c r="L638" s="75">
        <v>0</v>
      </c>
      <c r="M638" s="75">
        <v>0</v>
      </c>
      <c r="N638" s="75">
        <v>0</v>
      </c>
    </row>
    <row r="639" spans="1:14">
      <c r="A639" s="75" t="s">
        <v>14</v>
      </c>
      <c r="B639" s="75" t="s">
        <v>298</v>
      </c>
      <c r="C639" s="76">
        <v>41968</v>
      </c>
      <c r="D639" s="75" t="s">
        <v>151</v>
      </c>
      <c r="E639" s="77" t="s">
        <v>26</v>
      </c>
      <c r="F639" s="75">
        <v>85</v>
      </c>
      <c r="G639" s="75">
        <v>1</v>
      </c>
      <c r="H639" s="75">
        <v>0</v>
      </c>
      <c r="I639" s="75">
        <v>3</v>
      </c>
      <c r="J639" s="75">
        <v>1</v>
      </c>
      <c r="K639" s="75">
        <v>3</v>
      </c>
      <c r="L639" s="75">
        <v>1</v>
      </c>
      <c r="M639" s="75">
        <v>1</v>
      </c>
      <c r="N639" s="75">
        <v>0</v>
      </c>
    </row>
    <row r="640" spans="1:14">
      <c r="A640" s="75" t="s">
        <v>14</v>
      </c>
      <c r="B640" s="75" t="s">
        <v>86</v>
      </c>
      <c r="C640" s="76">
        <v>41972</v>
      </c>
      <c r="D640" s="75" t="s">
        <v>16</v>
      </c>
      <c r="E640" s="77" t="s">
        <v>31</v>
      </c>
      <c r="F640" s="75">
        <v>90</v>
      </c>
      <c r="G640" s="75">
        <v>1</v>
      </c>
      <c r="H640" s="75">
        <v>0</v>
      </c>
      <c r="I640" s="75">
        <v>3</v>
      </c>
      <c r="J640" s="75">
        <v>1</v>
      </c>
      <c r="K640" s="75">
        <v>0</v>
      </c>
      <c r="L640" s="75">
        <v>1</v>
      </c>
      <c r="M640" s="75">
        <v>0</v>
      </c>
      <c r="N640" s="75">
        <v>0</v>
      </c>
    </row>
    <row r="641" spans="1:14">
      <c r="A641" s="75" t="s">
        <v>14</v>
      </c>
      <c r="B641" s="75" t="s">
        <v>21</v>
      </c>
      <c r="C641" s="76">
        <v>41979</v>
      </c>
      <c r="D641" s="75" t="s">
        <v>16</v>
      </c>
      <c r="E641" s="77" t="s">
        <v>63</v>
      </c>
      <c r="F641" s="75">
        <v>90</v>
      </c>
      <c r="G641" s="75">
        <v>2</v>
      </c>
      <c r="H641" s="75">
        <v>0</v>
      </c>
      <c r="I641" s="75">
        <v>2</v>
      </c>
      <c r="J641" s="75">
        <v>2</v>
      </c>
      <c r="K641" s="75">
        <v>2</v>
      </c>
      <c r="L641" s="75">
        <v>0</v>
      </c>
      <c r="M641" s="75">
        <v>0</v>
      </c>
      <c r="N641" s="75">
        <v>0</v>
      </c>
    </row>
    <row r="642" spans="1:14">
      <c r="A642" s="75" t="s">
        <v>14</v>
      </c>
      <c r="B642" s="75" t="s">
        <v>459</v>
      </c>
      <c r="C642" s="76">
        <v>41983</v>
      </c>
      <c r="D642" s="75" t="s">
        <v>151</v>
      </c>
      <c r="E642" s="77" t="s">
        <v>74</v>
      </c>
      <c r="F642" s="75">
        <v>90</v>
      </c>
      <c r="G642" s="75">
        <v>1</v>
      </c>
      <c r="H642" s="75">
        <v>0</v>
      </c>
      <c r="I642" s="75">
        <v>3</v>
      </c>
      <c r="J642" s="75">
        <v>1</v>
      </c>
      <c r="K642" s="75">
        <v>1</v>
      </c>
      <c r="L642" s="75">
        <v>1</v>
      </c>
      <c r="M642" s="75">
        <v>0</v>
      </c>
      <c r="N642" s="75">
        <v>0</v>
      </c>
    </row>
    <row r="643" spans="1:14">
      <c r="A643" s="75" t="s">
        <v>14</v>
      </c>
      <c r="B643" s="75" t="s">
        <v>23</v>
      </c>
      <c r="C643" s="76">
        <v>41987</v>
      </c>
      <c r="D643" s="75" t="s">
        <v>16</v>
      </c>
      <c r="E643" s="77" t="s">
        <v>17</v>
      </c>
      <c r="F643" s="75">
        <v>90</v>
      </c>
      <c r="G643" s="75">
        <v>0</v>
      </c>
      <c r="H643" s="75">
        <v>0</v>
      </c>
      <c r="I643" s="75">
        <v>5</v>
      </c>
      <c r="J643" s="75">
        <v>2</v>
      </c>
      <c r="K643" s="75">
        <v>2</v>
      </c>
      <c r="L643" s="75">
        <v>0</v>
      </c>
      <c r="M643" s="75">
        <v>0</v>
      </c>
      <c r="N643" s="75">
        <v>0</v>
      </c>
    </row>
    <row r="644" spans="1:14">
      <c r="A644" s="75" t="s">
        <v>14</v>
      </c>
      <c r="B644" s="75" t="s">
        <v>55</v>
      </c>
      <c r="C644" s="76">
        <v>41993</v>
      </c>
      <c r="D644" s="75" t="s">
        <v>16</v>
      </c>
      <c r="E644" s="77" t="s">
        <v>33</v>
      </c>
      <c r="F644" s="75">
        <v>90</v>
      </c>
      <c r="G644" s="75">
        <v>0</v>
      </c>
      <c r="H644" s="75">
        <v>0</v>
      </c>
      <c r="I644" s="75">
        <v>4</v>
      </c>
      <c r="J644" s="75">
        <v>1</v>
      </c>
      <c r="K644" s="75">
        <v>2</v>
      </c>
      <c r="L644" s="75">
        <v>3</v>
      </c>
      <c r="M644" s="75">
        <v>0</v>
      </c>
      <c r="N644" s="75">
        <v>0</v>
      </c>
    </row>
    <row r="645" spans="1:14">
      <c r="A645" s="75" t="s">
        <v>14</v>
      </c>
      <c r="B645" s="75" t="s">
        <v>32</v>
      </c>
      <c r="C645" s="76">
        <v>42009</v>
      </c>
      <c r="D645" s="75" t="s">
        <v>911</v>
      </c>
      <c r="E645" s="77" t="s">
        <v>67</v>
      </c>
      <c r="F645" s="75">
        <v>90</v>
      </c>
      <c r="G645" s="75">
        <v>1</v>
      </c>
      <c r="H645" s="75">
        <v>0</v>
      </c>
      <c r="I645" s="75">
        <v>1</v>
      </c>
      <c r="J645" s="75">
        <v>1</v>
      </c>
      <c r="K645" s="75">
        <v>0</v>
      </c>
      <c r="L645" s="75">
        <v>0</v>
      </c>
      <c r="M645" s="75">
        <v>1</v>
      </c>
      <c r="N645" s="75">
        <v>0</v>
      </c>
    </row>
    <row r="646" spans="1:14">
      <c r="A646" s="75" t="s">
        <v>14</v>
      </c>
      <c r="B646" s="75" t="s">
        <v>27</v>
      </c>
      <c r="C646" s="76">
        <v>42014</v>
      </c>
      <c r="D646" s="75" t="s">
        <v>16</v>
      </c>
      <c r="E646" s="77" t="s">
        <v>149</v>
      </c>
      <c r="F646" s="75">
        <v>90</v>
      </c>
      <c r="G646" s="75">
        <v>0</v>
      </c>
      <c r="H646" s="75">
        <v>0</v>
      </c>
      <c r="I646" s="75">
        <v>1</v>
      </c>
      <c r="J646" s="75">
        <v>1</v>
      </c>
      <c r="K646" s="75">
        <v>1</v>
      </c>
      <c r="L646" s="75">
        <v>0</v>
      </c>
      <c r="M646" s="75">
        <v>0</v>
      </c>
      <c r="N646" s="75">
        <v>0</v>
      </c>
    </row>
    <row r="647" spans="1:14">
      <c r="A647" s="75" t="s">
        <v>14</v>
      </c>
      <c r="B647" s="75" t="s">
        <v>916</v>
      </c>
      <c r="C647" s="76">
        <v>42017</v>
      </c>
      <c r="D647" s="75" t="s">
        <v>913</v>
      </c>
      <c r="E647" s="77" t="s">
        <v>24</v>
      </c>
      <c r="F647" s="75">
        <v>90</v>
      </c>
      <c r="G647" s="75">
        <v>1</v>
      </c>
      <c r="H647" s="75">
        <v>0</v>
      </c>
      <c r="I647" s="75">
        <v>1</v>
      </c>
      <c r="J647" s="75">
        <v>1</v>
      </c>
      <c r="K647" s="75">
        <v>0</v>
      </c>
      <c r="L647" s="75">
        <v>0</v>
      </c>
      <c r="M647" s="75">
        <v>1</v>
      </c>
      <c r="N647" s="75">
        <v>0</v>
      </c>
    </row>
    <row r="648" spans="1:14">
      <c r="A648" s="75" t="s">
        <v>14</v>
      </c>
      <c r="B648" s="75" t="s">
        <v>932</v>
      </c>
      <c r="C648" s="76">
        <v>42022</v>
      </c>
      <c r="D648" s="75" t="s">
        <v>16</v>
      </c>
      <c r="E648" s="77" t="s">
        <v>68</v>
      </c>
      <c r="F648" s="75">
        <v>90</v>
      </c>
      <c r="G648" s="75">
        <v>0</v>
      </c>
      <c r="H648" s="75">
        <v>1</v>
      </c>
      <c r="I648" s="75">
        <v>3</v>
      </c>
      <c r="J648" s="75">
        <v>2</v>
      </c>
      <c r="K648" s="75">
        <v>2</v>
      </c>
      <c r="L648" s="75">
        <v>0</v>
      </c>
      <c r="M648" s="75">
        <v>0</v>
      </c>
      <c r="N648" s="75">
        <v>0</v>
      </c>
    </row>
    <row r="649" spans="1:14">
      <c r="A649" s="75" t="s">
        <v>14</v>
      </c>
      <c r="B649" s="75" t="s">
        <v>30</v>
      </c>
      <c r="C649" s="76">
        <v>42025</v>
      </c>
      <c r="D649" s="75" t="s">
        <v>911</v>
      </c>
      <c r="E649" s="77" t="s">
        <v>63</v>
      </c>
      <c r="F649" s="75">
        <v>0</v>
      </c>
      <c r="G649" s="75"/>
      <c r="H649" s="75"/>
      <c r="I649" s="75"/>
      <c r="J649" s="75"/>
      <c r="K649" s="75"/>
      <c r="L649" s="75"/>
      <c r="M649" s="75"/>
      <c r="N649" s="75"/>
    </row>
    <row r="650" spans="1:14">
      <c r="A650" s="75" t="s">
        <v>14</v>
      </c>
      <c r="B650" s="75" t="s">
        <v>916</v>
      </c>
      <c r="C650" s="76">
        <v>42029</v>
      </c>
      <c r="D650" s="75" t="s">
        <v>16</v>
      </c>
      <c r="E650" s="77" t="s">
        <v>24</v>
      </c>
      <c r="F650" s="75">
        <v>90</v>
      </c>
      <c r="G650" s="75">
        <v>1</v>
      </c>
      <c r="H650" s="75">
        <v>0</v>
      </c>
      <c r="I650" s="75">
        <v>4</v>
      </c>
      <c r="J650" s="75">
        <v>2</v>
      </c>
      <c r="K650" s="75">
        <v>2</v>
      </c>
      <c r="L650" s="75">
        <v>0</v>
      </c>
      <c r="M650" s="75">
        <v>1</v>
      </c>
      <c r="N650" s="75">
        <v>0</v>
      </c>
    </row>
    <row r="651" spans="1:14">
      <c r="A651" s="75" t="s">
        <v>14</v>
      </c>
      <c r="B651" s="75" t="s">
        <v>58</v>
      </c>
      <c r="C651" s="76">
        <v>42034</v>
      </c>
      <c r="D651" s="75" t="s">
        <v>16</v>
      </c>
      <c r="E651" s="77" t="s">
        <v>31</v>
      </c>
      <c r="F651" s="75">
        <v>90</v>
      </c>
      <c r="G651" s="75">
        <v>0</v>
      </c>
      <c r="H651" s="75">
        <v>0</v>
      </c>
      <c r="I651" s="75">
        <v>1</v>
      </c>
      <c r="J651" s="75">
        <v>0</v>
      </c>
      <c r="K651" s="75">
        <v>1</v>
      </c>
      <c r="L651" s="75">
        <v>3</v>
      </c>
      <c r="M651" s="75">
        <v>0</v>
      </c>
      <c r="N651" s="75">
        <v>0</v>
      </c>
    </row>
    <row r="652" spans="1:14">
      <c r="A652" s="75" t="s">
        <v>14</v>
      </c>
      <c r="B652" s="75" t="s">
        <v>15</v>
      </c>
      <c r="C652" s="76">
        <v>42038</v>
      </c>
      <c r="D652" s="75" t="s">
        <v>913</v>
      </c>
      <c r="E652" s="77" t="s">
        <v>24</v>
      </c>
      <c r="F652" s="75">
        <v>90</v>
      </c>
      <c r="G652" s="75">
        <v>0</v>
      </c>
      <c r="H652" s="75">
        <v>0</v>
      </c>
      <c r="I652" s="75">
        <v>0</v>
      </c>
      <c r="J652" s="75">
        <v>0</v>
      </c>
      <c r="K652" s="75">
        <v>0</v>
      </c>
      <c r="L652" s="75">
        <v>0</v>
      </c>
      <c r="M652" s="75">
        <v>0</v>
      </c>
      <c r="N652" s="75">
        <v>0</v>
      </c>
    </row>
    <row r="653" spans="1:14">
      <c r="A653" s="75" t="s">
        <v>14</v>
      </c>
      <c r="B653" s="75" t="s">
        <v>28</v>
      </c>
      <c r="C653" s="76">
        <v>42043</v>
      </c>
      <c r="D653" s="75" t="s">
        <v>16</v>
      </c>
      <c r="E653" s="77" t="s">
        <v>22</v>
      </c>
      <c r="F653" s="75">
        <v>90</v>
      </c>
      <c r="G653" s="75">
        <v>1</v>
      </c>
      <c r="H653" s="75">
        <v>0</v>
      </c>
      <c r="I653" s="75">
        <v>4</v>
      </c>
      <c r="J653" s="75">
        <v>3</v>
      </c>
      <c r="K653" s="75">
        <v>1</v>
      </c>
      <c r="L653" s="75">
        <v>0</v>
      </c>
      <c r="M653" s="75">
        <v>0</v>
      </c>
      <c r="N653" s="75">
        <v>0</v>
      </c>
    </row>
    <row r="654" spans="1:14">
      <c r="A654" s="75" t="s">
        <v>14</v>
      </c>
      <c r="B654" s="75" t="s">
        <v>21</v>
      </c>
      <c r="C654" s="76">
        <v>42046</v>
      </c>
      <c r="D654" s="75" t="s">
        <v>911</v>
      </c>
      <c r="E654" s="77" t="s">
        <v>19</v>
      </c>
      <c r="F654" s="75">
        <v>0</v>
      </c>
      <c r="G654" s="75"/>
      <c r="H654" s="75"/>
      <c r="I654" s="75"/>
      <c r="J654" s="75"/>
      <c r="K654" s="75"/>
      <c r="L654" s="75"/>
      <c r="M654" s="75"/>
      <c r="N654" s="75"/>
    </row>
    <row r="655" spans="1:14">
      <c r="A655" s="75" t="s">
        <v>14</v>
      </c>
      <c r="B655" s="75" t="s">
        <v>914</v>
      </c>
      <c r="C655" s="76">
        <v>42049</v>
      </c>
      <c r="D655" s="75" t="s">
        <v>16</v>
      </c>
      <c r="E655" s="77" t="s">
        <v>53</v>
      </c>
      <c r="F655" s="75">
        <v>90</v>
      </c>
      <c r="G655" s="75">
        <v>1</v>
      </c>
      <c r="H655" s="75">
        <v>0</v>
      </c>
      <c r="I655" s="75">
        <v>3</v>
      </c>
      <c r="J655" s="75">
        <v>1</v>
      </c>
      <c r="K655" s="75">
        <v>3</v>
      </c>
      <c r="L655" s="75">
        <v>2</v>
      </c>
      <c r="M655" s="75">
        <v>1</v>
      </c>
      <c r="N655" s="75">
        <v>0</v>
      </c>
    </row>
    <row r="656" spans="1:14">
      <c r="A656" s="75" t="s">
        <v>14</v>
      </c>
      <c r="B656" s="75" t="s">
        <v>153</v>
      </c>
      <c r="C656" s="76">
        <v>42052</v>
      </c>
      <c r="D656" s="75" t="s">
        <v>151</v>
      </c>
      <c r="E656" s="77" t="s">
        <v>22</v>
      </c>
      <c r="F656" s="75">
        <v>90</v>
      </c>
      <c r="G656" s="75">
        <v>0</v>
      </c>
      <c r="H656" s="75">
        <v>0</v>
      </c>
      <c r="I656" s="75">
        <v>9</v>
      </c>
      <c r="J656" s="75">
        <v>6</v>
      </c>
      <c r="K656" s="75">
        <v>1</v>
      </c>
      <c r="L656" s="75">
        <v>3</v>
      </c>
      <c r="M656" s="75">
        <v>0</v>
      </c>
      <c r="N656" s="75">
        <v>0</v>
      </c>
    </row>
    <row r="657" spans="1:14">
      <c r="A657" s="75" t="s">
        <v>14</v>
      </c>
      <c r="B657" s="75" t="s">
        <v>918</v>
      </c>
      <c r="C657" s="76">
        <v>42056</v>
      </c>
      <c r="D657" s="75" t="s">
        <v>16</v>
      </c>
      <c r="E657" s="77" t="s">
        <v>26</v>
      </c>
      <c r="F657" s="75">
        <v>90</v>
      </c>
      <c r="G657" s="75">
        <v>0</v>
      </c>
      <c r="H657" s="75">
        <v>1</v>
      </c>
      <c r="I657" s="75">
        <v>1</v>
      </c>
      <c r="J657" s="75">
        <v>0</v>
      </c>
      <c r="K657" s="75">
        <v>1</v>
      </c>
      <c r="L657" s="75">
        <v>1</v>
      </c>
      <c r="M657" s="75">
        <v>0</v>
      </c>
      <c r="N657" s="75">
        <v>0</v>
      </c>
    </row>
    <row r="658" spans="1:14">
      <c r="A658" s="75" t="s">
        <v>14</v>
      </c>
      <c r="B658" s="75" t="s">
        <v>57</v>
      </c>
      <c r="C658" s="76">
        <v>42070</v>
      </c>
      <c r="D658" s="75" t="s">
        <v>16</v>
      </c>
      <c r="E658" s="77" t="s">
        <v>103</v>
      </c>
      <c r="F658" s="75">
        <v>90</v>
      </c>
      <c r="G658" s="75">
        <v>1</v>
      </c>
      <c r="H658" s="75">
        <v>1</v>
      </c>
      <c r="I658" s="75">
        <v>10</v>
      </c>
      <c r="J658" s="75">
        <v>5</v>
      </c>
      <c r="K658" s="75">
        <v>2</v>
      </c>
      <c r="L658" s="75">
        <v>1</v>
      </c>
      <c r="M658" s="75">
        <v>0</v>
      </c>
      <c r="N658" s="75">
        <v>0</v>
      </c>
    </row>
    <row r="659" spans="1:14">
      <c r="A659" s="75" t="s">
        <v>14</v>
      </c>
      <c r="B659" s="75" t="s">
        <v>150</v>
      </c>
      <c r="C659" s="76">
        <v>42074</v>
      </c>
      <c r="D659" s="75" t="s">
        <v>151</v>
      </c>
      <c r="E659" s="77" t="s">
        <v>53</v>
      </c>
      <c r="F659" s="75">
        <v>90</v>
      </c>
      <c r="G659" s="75">
        <v>0</v>
      </c>
      <c r="H659" s="75">
        <v>0</v>
      </c>
      <c r="I659" s="75">
        <v>0</v>
      </c>
      <c r="J659" s="75">
        <v>0</v>
      </c>
      <c r="K659" s="75">
        <v>1</v>
      </c>
      <c r="L659" s="75">
        <v>0</v>
      </c>
      <c r="M659" s="75">
        <v>0</v>
      </c>
      <c r="N659" s="75">
        <v>1</v>
      </c>
    </row>
    <row r="660" spans="1:14">
      <c r="A660" s="75" t="s">
        <v>14</v>
      </c>
      <c r="B660" s="75" t="s">
        <v>54</v>
      </c>
      <c r="C660" s="76">
        <v>42078</v>
      </c>
      <c r="D660" s="75" t="s">
        <v>16</v>
      </c>
      <c r="E660" s="77" t="s">
        <v>69</v>
      </c>
      <c r="F660" s="75">
        <v>90</v>
      </c>
      <c r="G660" s="75">
        <v>2</v>
      </c>
      <c r="H660" s="75">
        <v>0</v>
      </c>
      <c r="I660" s="75">
        <v>4</v>
      </c>
      <c r="J660" s="75">
        <v>3</v>
      </c>
      <c r="K660" s="75">
        <v>3</v>
      </c>
      <c r="L660" s="75">
        <v>1</v>
      </c>
      <c r="M660" s="75">
        <v>0</v>
      </c>
      <c r="N660" s="75">
        <v>0</v>
      </c>
    </row>
    <row r="661" spans="1:14">
      <c r="A661" s="75" t="s">
        <v>14</v>
      </c>
      <c r="B661" s="75" t="s">
        <v>34</v>
      </c>
      <c r="C661" s="76">
        <v>42083</v>
      </c>
      <c r="D661" s="75" t="s">
        <v>16</v>
      </c>
      <c r="E661" s="77" t="s">
        <v>26</v>
      </c>
      <c r="F661" s="75">
        <v>90</v>
      </c>
      <c r="G661" s="75">
        <v>3</v>
      </c>
      <c r="H661" s="75">
        <v>0</v>
      </c>
      <c r="I661" s="75">
        <v>6</v>
      </c>
      <c r="J661" s="75">
        <v>5</v>
      </c>
      <c r="K661" s="75">
        <v>2</v>
      </c>
      <c r="L661" s="75">
        <v>2</v>
      </c>
      <c r="M661" s="75">
        <v>0</v>
      </c>
      <c r="N661" s="75">
        <v>0</v>
      </c>
    </row>
    <row r="662" spans="1:14">
      <c r="A662" s="75" t="s">
        <v>910</v>
      </c>
      <c r="B662" s="75" t="s">
        <v>878</v>
      </c>
      <c r="C662" s="76">
        <v>42090</v>
      </c>
      <c r="D662" s="75" t="s">
        <v>494</v>
      </c>
      <c r="E662" s="77" t="s">
        <v>82</v>
      </c>
      <c r="F662" s="75">
        <v>90</v>
      </c>
      <c r="G662" s="75">
        <v>2</v>
      </c>
      <c r="H662" s="75">
        <v>0</v>
      </c>
      <c r="I662" s="75">
        <v>7</v>
      </c>
      <c r="J662" s="75">
        <v>3</v>
      </c>
      <c r="K662" s="75">
        <v>0</v>
      </c>
      <c r="L662" s="75">
        <v>2</v>
      </c>
      <c r="M662" s="75">
        <v>1</v>
      </c>
      <c r="N662" s="75">
        <v>0</v>
      </c>
    </row>
    <row r="663" spans="1:14">
      <c r="A663" s="75" t="s">
        <v>910</v>
      </c>
      <c r="B663" s="75" t="s">
        <v>675</v>
      </c>
      <c r="C663" s="76">
        <v>42094</v>
      </c>
      <c r="D663" s="75" t="s">
        <v>78</v>
      </c>
      <c r="E663" s="77" t="s">
        <v>26</v>
      </c>
      <c r="F663" s="75">
        <v>45</v>
      </c>
      <c r="G663" s="75">
        <v>1</v>
      </c>
      <c r="H663" s="75">
        <v>0</v>
      </c>
      <c r="I663" s="75">
        <v>1</v>
      </c>
      <c r="J663" s="75">
        <v>1</v>
      </c>
      <c r="K663" s="75">
        <v>0</v>
      </c>
      <c r="L663" s="75">
        <v>0</v>
      </c>
      <c r="M663" s="75">
        <v>0</v>
      </c>
      <c r="N663" s="75">
        <v>0</v>
      </c>
    </row>
    <row r="664" spans="1:14">
      <c r="A664" s="75" t="s">
        <v>14</v>
      </c>
      <c r="B664" s="75" t="s">
        <v>20</v>
      </c>
      <c r="C664" s="76">
        <v>42099</v>
      </c>
      <c r="D664" s="75" t="s">
        <v>16</v>
      </c>
      <c r="E664" s="77" t="s">
        <v>79</v>
      </c>
      <c r="F664" s="75">
        <v>90</v>
      </c>
      <c r="G664" s="75">
        <v>0</v>
      </c>
      <c r="H664" s="75">
        <v>0</v>
      </c>
      <c r="I664" s="75">
        <v>5</v>
      </c>
      <c r="J664" s="75">
        <v>2</v>
      </c>
      <c r="K664" s="75">
        <v>2</v>
      </c>
      <c r="L664" s="75">
        <v>1</v>
      </c>
      <c r="M664" s="75">
        <v>0</v>
      </c>
      <c r="N664" s="75">
        <v>0</v>
      </c>
    </row>
    <row r="665" spans="1:14">
      <c r="A665" s="75" t="s">
        <v>14</v>
      </c>
      <c r="B665" s="75" t="s">
        <v>923</v>
      </c>
      <c r="C665" s="76">
        <v>42102</v>
      </c>
      <c r="D665" s="75" t="s">
        <v>911</v>
      </c>
      <c r="E665" s="77" t="s">
        <v>103</v>
      </c>
      <c r="F665" s="75">
        <v>90</v>
      </c>
      <c r="G665" s="75">
        <v>3</v>
      </c>
      <c r="H665" s="75">
        <v>0</v>
      </c>
      <c r="I665" s="75">
        <v>3</v>
      </c>
      <c r="J665" s="75">
        <v>3</v>
      </c>
      <c r="K665" s="75">
        <v>0</v>
      </c>
      <c r="L665" s="75">
        <v>0</v>
      </c>
      <c r="M665" s="75">
        <v>0</v>
      </c>
      <c r="N665" s="75">
        <v>0</v>
      </c>
    </row>
    <row r="666" spans="1:14">
      <c r="A666" s="75" t="s">
        <v>14</v>
      </c>
      <c r="B666" s="75" t="s">
        <v>48</v>
      </c>
      <c r="C666" s="76">
        <v>42105</v>
      </c>
      <c r="D666" s="75" t="s">
        <v>913</v>
      </c>
      <c r="E666" s="77" t="s">
        <v>51</v>
      </c>
      <c r="F666" s="75">
        <v>90</v>
      </c>
      <c r="G666" s="75">
        <v>2</v>
      </c>
      <c r="H666" s="75">
        <v>0</v>
      </c>
      <c r="I666" s="75">
        <v>2</v>
      </c>
      <c r="J666" s="75">
        <v>2</v>
      </c>
      <c r="K666" s="75">
        <v>0</v>
      </c>
      <c r="L666" s="75">
        <v>0</v>
      </c>
      <c r="M666" s="75">
        <v>0</v>
      </c>
      <c r="N666" s="75">
        <v>0</v>
      </c>
    </row>
    <row r="667" spans="1:14">
      <c r="A667" s="75" t="s">
        <v>14</v>
      </c>
      <c r="B667" s="75" t="s">
        <v>459</v>
      </c>
      <c r="C667" s="76">
        <v>42115</v>
      </c>
      <c r="D667" s="75" t="s">
        <v>151</v>
      </c>
      <c r="E667" s="77" t="s">
        <v>158</v>
      </c>
      <c r="F667" s="75">
        <v>90</v>
      </c>
      <c r="G667" s="75">
        <v>0</v>
      </c>
      <c r="H667" s="75">
        <v>0</v>
      </c>
      <c r="I667" s="75">
        <v>1</v>
      </c>
      <c r="J667" s="75">
        <v>1</v>
      </c>
      <c r="K667" s="75">
        <v>0</v>
      </c>
      <c r="L667" s="75">
        <v>0</v>
      </c>
      <c r="M667" s="75">
        <v>0</v>
      </c>
      <c r="N667" s="75">
        <v>0</v>
      </c>
    </row>
    <row r="668" spans="1:14">
      <c r="A668" s="75" t="s">
        <v>14</v>
      </c>
      <c r="B668" s="75" t="s">
        <v>44</v>
      </c>
      <c r="C668" s="76">
        <v>42127</v>
      </c>
      <c r="D668" s="75" t="s">
        <v>16</v>
      </c>
      <c r="E668" s="77" t="s">
        <v>82</v>
      </c>
      <c r="F668" s="75">
        <v>90</v>
      </c>
      <c r="G668" s="75">
        <v>0</v>
      </c>
      <c r="H668" s="75">
        <v>1</v>
      </c>
      <c r="I668" s="75">
        <v>3</v>
      </c>
      <c r="J668" s="75">
        <v>1</v>
      </c>
      <c r="K668" s="75">
        <v>0</v>
      </c>
      <c r="L668" s="75">
        <v>2</v>
      </c>
      <c r="M668" s="75">
        <v>0</v>
      </c>
      <c r="N668" s="75">
        <v>0</v>
      </c>
    </row>
    <row r="669" spans="1:14">
      <c r="A669" s="75" t="s">
        <v>14</v>
      </c>
      <c r="B669" s="75" t="s">
        <v>46</v>
      </c>
      <c r="C669" s="76">
        <v>42132</v>
      </c>
      <c r="D669" s="75" t="s">
        <v>16</v>
      </c>
      <c r="E669" s="77" t="s">
        <v>374</v>
      </c>
      <c r="F669" s="75">
        <v>90</v>
      </c>
      <c r="G669" s="75">
        <v>2</v>
      </c>
      <c r="H669" s="75">
        <v>2</v>
      </c>
      <c r="I669" s="75">
        <v>4</v>
      </c>
      <c r="J669" s="75">
        <v>4</v>
      </c>
      <c r="K669" s="75">
        <v>1</v>
      </c>
      <c r="L669" s="75">
        <v>1</v>
      </c>
      <c r="M669" s="75">
        <v>1</v>
      </c>
      <c r="N669" s="75">
        <v>0</v>
      </c>
    </row>
    <row r="670" spans="1:14">
      <c r="A670" s="75" t="s">
        <v>14</v>
      </c>
      <c r="B670" s="75" t="s">
        <v>62</v>
      </c>
      <c r="C670" s="76">
        <v>42154</v>
      </c>
      <c r="D670" s="75" t="s">
        <v>911</v>
      </c>
      <c r="E670" s="77" t="s">
        <v>24</v>
      </c>
      <c r="F670" s="75">
        <v>90</v>
      </c>
      <c r="G670" s="75">
        <v>0</v>
      </c>
      <c r="H670" s="75">
        <v>0</v>
      </c>
      <c r="I670" s="75">
        <v>0</v>
      </c>
      <c r="J670" s="75">
        <v>0</v>
      </c>
      <c r="K670" s="75">
        <v>0</v>
      </c>
      <c r="L670" s="75">
        <v>0</v>
      </c>
      <c r="M670" s="75">
        <v>0</v>
      </c>
      <c r="N670" s="75">
        <v>0</v>
      </c>
    </row>
    <row r="671" spans="1:14">
      <c r="A671" s="75" t="s">
        <v>910</v>
      </c>
      <c r="B671" s="75" t="s">
        <v>493</v>
      </c>
      <c r="C671" s="76">
        <v>42163</v>
      </c>
      <c r="D671" s="75" t="s">
        <v>78</v>
      </c>
      <c r="E671" s="77" t="s">
        <v>33</v>
      </c>
      <c r="F671" s="75">
        <v>62</v>
      </c>
      <c r="G671" s="75">
        <v>0</v>
      </c>
      <c r="H671" s="75">
        <v>0</v>
      </c>
      <c r="I671" s="75">
        <v>2</v>
      </c>
      <c r="J671" s="75">
        <v>1</v>
      </c>
      <c r="K671" s="75">
        <v>1</v>
      </c>
      <c r="L671" s="75">
        <v>1</v>
      </c>
      <c r="M671" s="75">
        <v>0</v>
      </c>
      <c r="N671" s="75">
        <v>0</v>
      </c>
    </row>
    <row r="672" spans="1:14">
      <c r="A672" s="75" t="s">
        <v>910</v>
      </c>
      <c r="B672" s="75" t="s">
        <v>931</v>
      </c>
      <c r="C672" s="76">
        <v>42169</v>
      </c>
      <c r="D672" s="75" t="s">
        <v>494</v>
      </c>
      <c r="E672" s="77" t="s">
        <v>26</v>
      </c>
      <c r="F672" s="75">
        <v>90</v>
      </c>
      <c r="G672" s="75">
        <v>2</v>
      </c>
      <c r="H672" s="75">
        <v>0</v>
      </c>
      <c r="I672" s="75">
        <v>6</v>
      </c>
      <c r="J672" s="75">
        <v>5</v>
      </c>
      <c r="K672" s="75">
        <v>2</v>
      </c>
      <c r="L672" s="75">
        <v>2</v>
      </c>
      <c r="M672" s="75">
        <v>0</v>
      </c>
      <c r="N672" s="75">
        <v>0</v>
      </c>
    </row>
    <row r="673" spans="1:14">
      <c r="A673" s="75" t="s">
        <v>14</v>
      </c>
      <c r="B673" s="75" t="s">
        <v>248</v>
      </c>
      <c r="C673" s="76">
        <v>42206</v>
      </c>
      <c r="D673" s="75" t="s">
        <v>754</v>
      </c>
      <c r="E673" s="77" t="s">
        <v>68</v>
      </c>
      <c r="F673" s="75">
        <v>69</v>
      </c>
      <c r="G673" s="75">
        <v>1</v>
      </c>
      <c r="H673" s="75">
        <v>0</v>
      </c>
      <c r="I673" s="75">
        <v>5</v>
      </c>
      <c r="J673" s="75">
        <v>2</v>
      </c>
      <c r="K673" s="75">
        <v>1</v>
      </c>
      <c r="L673" s="75">
        <v>1</v>
      </c>
      <c r="M673" s="75">
        <v>0</v>
      </c>
      <c r="N673" s="75">
        <v>0</v>
      </c>
    </row>
    <row r="674" spans="1:14">
      <c r="A674" s="75" t="s">
        <v>14</v>
      </c>
      <c r="B674" s="75" t="s">
        <v>153</v>
      </c>
      <c r="C674" s="76">
        <v>42210</v>
      </c>
      <c r="D674" s="75" t="s">
        <v>754</v>
      </c>
      <c r="E674" s="77" t="s">
        <v>930</v>
      </c>
      <c r="F674" s="75">
        <v>90</v>
      </c>
      <c r="G674" s="75">
        <v>1</v>
      </c>
      <c r="H674" s="75">
        <v>0</v>
      </c>
      <c r="I674" s="75">
        <v>2</v>
      </c>
      <c r="J674" s="75">
        <v>1</v>
      </c>
      <c r="K674" s="75">
        <v>1</v>
      </c>
      <c r="L674" s="75">
        <v>2</v>
      </c>
      <c r="M674" s="75">
        <v>0</v>
      </c>
      <c r="N674" s="75">
        <v>0</v>
      </c>
    </row>
    <row r="675" spans="1:14">
      <c r="A675" s="75" t="s">
        <v>14</v>
      </c>
      <c r="B675" s="75" t="s">
        <v>281</v>
      </c>
      <c r="C675" s="76">
        <v>42214</v>
      </c>
      <c r="D675" s="75" t="s">
        <v>754</v>
      </c>
      <c r="E675" s="77" t="s">
        <v>82</v>
      </c>
      <c r="F675" s="75">
        <v>90</v>
      </c>
      <c r="G675" s="75">
        <v>1</v>
      </c>
      <c r="H675" s="75">
        <v>0</v>
      </c>
      <c r="I675" s="75">
        <v>3</v>
      </c>
      <c r="J675" s="75">
        <v>1</v>
      </c>
      <c r="K675" s="75">
        <v>0</v>
      </c>
      <c r="L675" s="75">
        <v>1</v>
      </c>
      <c r="M675" s="75">
        <v>0</v>
      </c>
      <c r="N675" s="75">
        <v>0</v>
      </c>
    </row>
    <row r="676" spans="1:14">
      <c r="A676" s="75" t="s">
        <v>14</v>
      </c>
      <c r="B676" s="75" t="s">
        <v>52</v>
      </c>
      <c r="C676" s="76">
        <v>42217</v>
      </c>
      <c r="D676" s="75" t="s">
        <v>929</v>
      </c>
      <c r="E676" s="77" t="s">
        <v>19</v>
      </c>
      <c r="F676" s="75">
        <v>90</v>
      </c>
      <c r="G676" s="75">
        <v>0</v>
      </c>
      <c r="H676" s="75">
        <v>0</v>
      </c>
      <c r="I676" s="75">
        <v>6</v>
      </c>
      <c r="J676" s="75">
        <v>3</v>
      </c>
      <c r="K676" s="75">
        <v>1</v>
      </c>
      <c r="L676" s="75">
        <v>2</v>
      </c>
      <c r="M676" s="75">
        <v>0</v>
      </c>
      <c r="N676" s="75">
        <v>0</v>
      </c>
    </row>
    <row r="677" spans="1:14">
      <c r="A677" s="75" t="s">
        <v>14</v>
      </c>
      <c r="B677" s="75" t="s">
        <v>60</v>
      </c>
      <c r="C677" s="76">
        <v>42246</v>
      </c>
      <c r="D677" s="75" t="s">
        <v>16</v>
      </c>
      <c r="E677" s="77" t="s">
        <v>67</v>
      </c>
      <c r="F677" s="75">
        <v>75</v>
      </c>
      <c r="G677" s="75">
        <v>0</v>
      </c>
      <c r="H677" s="75">
        <v>1</v>
      </c>
      <c r="I677" s="75">
        <v>3</v>
      </c>
      <c r="J677" s="75">
        <v>1</v>
      </c>
      <c r="K677" s="75">
        <v>0</v>
      </c>
      <c r="L677" s="75">
        <v>0</v>
      </c>
      <c r="M677" s="75">
        <v>0</v>
      </c>
      <c r="N677" s="75">
        <v>0</v>
      </c>
    </row>
    <row r="678" spans="1:14">
      <c r="A678" s="75" t="s">
        <v>910</v>
      </c>
      <c r="B678" s="75" t="s">
        <v>656</v>
      </c>
      <c r="C678" s="76">
        <v>42252</v>
      </c>
      <c r="D678" s="75" t="s">
        <v>494</v>
      </c>
      <c r="E678" s="77" t="s">
        <v>17</v>
      </c>
      <c r="F678" s="75">
        <v>45</v>
      </c>
      <c r="G678" s="75">
        <v>0</v>
      </c>
      <c r="H678" s="75">
        <v>0</v>
      </c>
      <c r="I678" s="75">
        <v>0</v>
      </c>
      <c r="J678" s="75">
        <v>0</v>
      </c>
      <c r="K678" s="75">
        <v>1</v>
      </c>
      <c r="L678" s="75">
        <v>2</v>
      </c>
      <c r="M678" s="75">
        <v>0</v>
      </c>
      <c r="N678" s="75">
        <v>0</v>
      </c>
    </row>
    <row r="679" spans="1:14">
      <c r="A679" s="75" t="s">
        <v>910</v>
      </c>
      <c r="B679" s="75" t="s">
        <v>800</v>
      </c>
      <c r="C679" s="76">
        <v>42255</v>
      </c>
      <c r="D679" s="75" t="s">
        <v>494</v>
      </c>
      <c r="E679" s="77" t="s">
        <v>416</v>
      </c>
      <c r="F679" s="75">
        <v>90</v>
      </c>
      <c r="G679" s="75">
        <v>1</v>
      </c>
      <c r="H679" s="75">
        <v>0</v>
      </c>
      <c r="I679" s="75">
        <v>5</v>
      </c>
      <c r="J679" s="75">
        <v>4</v>
      </c>
      <c r="K679" s="75">
        <v>1</v>
      </c>
      <c r="L679" s="75">
        <v>2</v>
      </c>
      <c r="M679" s="75">
        <v>0</v>
      </c>
      <c r="N679" s="75">
        <v>0</v>
      </c>
    </row>
    <row r="680" spans="1:14">
      <c r="A680" s="75" t="s">
        <v>14</v>
      </c>
      <c r="B680" s="75" t="s">
        <v>928</v>
      </c>
      <c r="C680" s="76">
        <v>42262</v>
      </c>
      <c r="D680" s="75" t="s">
        <v>151</v>
      </c>
      <c r="E680" s="77" t="s">
        <v>19</v>
      </c>
      <c r="F680" s="75">
        <v>90</v>
      </c>
      <c r="G680" s="75">
        <v>0</v>
      </c>
      <c r="H680" s="75">
        <v>1</v>
      </c>
      <c r="I680" s="75">
        <v>5</v>
      </c>
      <c r="J680" s="75">
        <v>2</v>
      </c>
      <c r="K680" s="75">
        <v>0</v>
      </c>
      <c r="L680" s="75">
        <v>1</v>
      </c>
      <c r="M680" s="75">
        <v>0</v>
      </c>
      <c r="N680" s="75">
        <v>0</v>
      </c>
    </row>
    <row r="681" spans="1:14">
      <c r="A681" s="75" t="s">
        <v>14</v>
      </c>
      <c r="B681" s="75" t="s">
        <v>927</v>
      </c>
      <c r="C681" s="76">
        <v>42266</v>
      </c>
      <c r="D681" s="75" t="s">
        <v>16</v>
      </c>
      <c r="E681" s="77" t="s">
        <v>22</v>
      </c>
      <c r="F681" s="75">
        <v>90</v>
      </c>
      <c r="G681" s="75">
        <v>0</v>
      </c>
      <c r="H681" s="75">
        <v>0</v>
      </c>
      <c r="I681" s="75">
        <v>6</v>
      </c>
      <c r="J681" s="75">
        <v>1</v>
      </c>
      <c r="K681" s="75">
        <v>1</v>
      </c>
      <c r="L681" s="75">
        <v>1</v>
      </c>
      <c r="M681" s="75">
        <v>0</v>
      </c>
      <c r="N681" s="75">
        <v>0</v>
      </c>
    </row>
    <row r="682" spans="1:14">
      <c r="A682" s="75" t="s">
        <v>14</v>
      </c>
      <c r="B682" s="75" t="s">
        <v>46</v>
      </c>
      <c r="C682" s="76">
        <v>42269</v>
      </c>
      <c r="D682" s="75" t="s">
        <v>16</v>
      </c>
      <c r="E682" s="77" t="s">
        <v>59</v>
      </c>
      <c r="F682" s="75">
        <v>90</v>
      </c>
      <c r="G682" s="75">
        <v>1</v>
      </c>
      <c r="H682" s="75">
        <v>1</v>
      </c>
      <c r="I682" s="75">
        <v>7</v>
      </c>
      <c r="J682" s="75">
        <v>5</v>
      </c>
      <c r="K682" s="75">
        <v>0</v>
      </c>
      <c r="L682" s="75">
        <v>1</v>
      </c>
      <c r="M682" s="75">
        <v>0</v>
      </c>
      <c r="N682" s="75">
        <v>0</v>
      </c>
    </row>
    <row r="683" spans="1:14">
      <c r="A683" s="75" t="s">
        <v>14</v>
      </c>
      <c r="B683" s="75" t="s">
        <v>44</v>
      </c>
      <c r="C683" s="76">
        <v>42273</v>
      </c>
      <c r="D683" s="75" t="s">
        <v>16</v>
      </c>
      <c r="E683" s="77" t="s">
        <v>154</v>
      </c>
      <c r="F683" s="75">
        <v>90</v>
      </c>
      <c r="G683" s="75">
        <v>1</v>
      </c>
      <c r="H683" s="75">
        <v>0</v>
      </c>
      <c r="I683" s="75">
        <v>5</v>
      </c>
      <c r="J683" s="75">
        <v>2</v>
      </c>
      <c r="K683" s="75">
        <v>3</v>
      </c>
      <c r="L683" s="75">
        <v>3</v>
      </c>
      <c r="M683" s="75">
        <v>1</v>
      </c>
      <c r="N683" s="75">
        <v>0</v>
      </c>
    </row>
    <row r="684" spans="1:14">
      <c r="A684" s="75" t="s">
        <v>14</v>
      </c>
      <c r="B684" s="75" t="s">
        <v>157</v>
      </c>
      <c r="C684" s="76">
        <v>42277</v>
      </c>
      <c r="D684" s="75" t="s">
        <v>151</v>
      </c>
      <c r="E684" s="77" t="s">
        <v>67</v>
      </c>
      <c r="F684" s="75">
        <v>90</v>
      </c>
      <c r="G684" s="75">
        <v>0</v>
      </c>
      <c r="H684" s="75">
        <v>0</v>
      </c>
      <c r="I684" s="75">
        <v>3</v>
      </c>
      <c r="J684" s="75">
        <v>1</v>
      </c>
      <c r="K684" s="75">
        <v>4</v>
      </c>
      <c r="L684" s="75">
        <v>3</v>
      </c>
      <c r="M684" s="75">
        <v>1</v>
      </c>
      <c r="N684" s="75">
        <v>0</v>
      </c>
    </row>
    <row r="685" spans="1:14">
      <c r="A685" s="75" t="s">
        <v>14</v>
      </c>
      <c r="B685" s="75" t="s">
        <v>43</v>
      </c>
      <c r="C685" s="76">
        <v>42281</v>
      </c>
      <c r="D685" s="75" t="s">
        <v>16</v>
      </c>
      <c r="E685" s="77" t="s">
        <v>63</v>
      </c>
      <c r="F685" s="75">
        <v>90</v>
      </c>
      <c r="G685" s="75">
        <v>2</v>
      </c>
      <c r="H685" s="75">
        <v>0</v>
      </c>
      <c r="I685" s="75">
        <v>6</v>
      </c>
      <c r="J685" s="75">
        <v>5</v>
      </c>
      <c r="K685" s="75">
        <v>2</v>
      </c>
      <c r="L685" s="75">
        <v>2</v>
      </c>
      <c r="M685" s="75">
        <v>0</v>
      </c>
      <c r="N685" s="75">
        <v>0</v>
      </c>
    </row>
    <row r="686" spans="1:14">
      <c r="A686" s="75" t="s">
        <v>910</v>
      </c>
      <c r="B686" s="75" t="s">
        <v>682</v>
      </c>
      <c r="C686" s="76">
        <v>42286</v>
      </c>
      <c r="D686" s="75" t="s">
        <v>494</v>
      </c>
      <c r="E686" s="77" t="s">
        <v>82</v>
      </c>
      <c r="F686" s="75">
        <v>90</v>
      </c>
      <c r="G686" s="75">
        <v>1</v>
      </c>
      <c r="H686" s="75">
        <v>0</v>
      </c>
      <c r="I686" s="75">
        <v>6</v>
      </c>
      <c r="J686" s="75">
        <v>5</v>
      </c>
      <c r="K686" s="75">
        <v>1</v>
      </c>
      <c r="L686" s="75">
        <v>2</v>
      </c>
      <c r="M686" s="75">
        <v>0</v>
      </c>
      <c r="N686" s="75">
        <v>0</v>
      </c>
    </row>
    <row r="687" spans="1:14">
      <c r="A687" s="75" t="s">
        <v>910</v>
      </c>
      <c r="B687" s="75" t="s">
        <v>877</v>
      </c>
      <c r="C687" s="76">
        <v>42289</v>
      </c>
      <c r="D687" s="75" t="s">
        <v>494</v>
      </c>
      <c r="E687" s="77" t="s">
        <v>19</v>
      </c>
      <c r="F687" s="75">
        <v>57</v>
      </c>
      <c r="G687" s="75">
        <v>1</v>
      </c>
      <c r="H687" s="75">
        <v>0</v>
      </c>
      <c r="I687" s="75">
        <v>5</v>
      </c>
      <c r="J687" s="75">
        <v>3</v>
      </c>
      <c r="K687" s="75">
        <v>0</v>
      </c>
      <c r="L687" s="75">
        <v>0</v>
      </c>
      <c r="M687" s="75">
        <v>0</v>
      </c>
      <c r="N687" s="75">
        <v>0</v>
      </c>
    </row>
    <row r="688" spans="1:14">
      <c r="A688" s="75" t="s">
        <v>14</v>
      </c>
      <c r="B688" s="75" t="s">
        <v>27</v>
      </c>
      <c r="C688" s="76">
        <v>42294</v>
      </c>
      <c r="D688" s="75" t="s">
        <v>16</v>
      </c>
      <c r="E688" s="77" t="s">
        <v>82</v>
      </c>
      <c r="F688" s="75">
        <v>90</v>
      </c>
      <c r="G688" s="75">
        <v>2</v>
      </c>
      <c r="H688" s="75">
        <v>0</v>
      </c>
      <c r="I688" s="75">
        <v>6</v>
      </c>
      <c r="J688" s="75">
        <v>2</v>
      </c>
      <c r="K688" s="75">
        <v>0</v>
      </c>
      <c r="L688" s="75">
        <v>1</v>
      </c>
      <c r="M688" s="75">
        <v>0</v>
      </c>
      <c r="N688" s="75">
        <v>0</v>
      </c>
    </row>
    <row r="689" spans="1:14">
      <c r="A689" s="75" t="s">
        <v>14</v>
      </c>
      <c r="B689" s="75" t="s">
        <v>160</v>
      </c>
      <c r="C689" s="76">
        <v>42298</v>
      </c>
      <c r="D689" s="75" t="s">
        <v>151</v>
      </c>
      <c r="E689" s="77" t="s">
        <v>33</v>
      </c>
      <c r="F689" s="75">
        <v>90</v>
      </c>
      <c r="G689" s="75">
        <v>0</v>
      </c>
      <c r="H689" s="75">
        <v>0</v>
      </c>
      <c r="I689" s="75">
        <v>2</v>
      </c>
      <c r="J689" s="75">
        <v>0</v>
      </c>
      <c r="K689" s="75">
        <v>1</v>
      </c>
      <c r="L689" s="75">
        <v>1</v>
      </c>
      <c r="M689" s="75">
        <v>0</v>
      </c>
      <c r="N689" s="75">
        <v>0</v>
      </c>
    </row>
    <row r="690" spans="1:14">
      <c r="A690" s="75" t="s">
        <v>14</v>
      </c>
      <c r="B690" s="75" t="s">
        <v>923</v>
      </c>
      <c r="C690" s="76">
        <v>42302</v>
      </c>
      <c r="D690" s="75" t="s">
        <v>16</v>
      </c>
      <c r="E690" s="77" t="s">
        <v>103</v>
      </c>
      <c r="F690" s="75">
        <v>69</v>
      </c>
      <c r="G690" s="75">
        <v>1</v>
      </c>
      <c r="H690" s="75">
        <v>1</v>
      </c>
      <c r="I690" s="75">
        <v>5</v>
      </c>
      <c r="J690" s="75">
        <v>4</v>
      </c>
      <c r="K690" s="75">
        <v>1</v>
      </c>
      <c r="L690" s="75">
        <v>1</v>
      </c>
      <c r="M690" s="75">
        <v>0</v>
      </c>
      <c r="N690" s="75">
        <v>0</v>
      </c>
    </row>
    <row r="691" spans="1:14">
      <c r="A691" s="75" t="s">
        <v>14</v>
      </c>
      <c r="B691" s="75" t="s">
        <v>37</v>
      </c>
      <c r="C691" s="76">
        <v>42307</v>
      </c>
      <c r="D691" s="75" t="s">
        <v>16</v>
      </c>
      <c r="E691" s="77" t="s">
        <v>24</v>
      </c>
      <c r="F691" s="75">
        <v>0</v>
      </c>
      <c r="G691" s="75"/>
      <c r="H691" s="75"/>
      <c r="I691" s="75"/>
      <c r="J691" s="75"/>
      <c r="K691" s="75"/>
      <c r="L691" s="75"/>
      <c r="M691" s="75"/>
      <c r="N691" s="75"/>
    </row>
    <row r="692" spans="1:14">
      <c r="A692" s="75" t="s">
        <v>14</v>
      </c>
      <c r="B692" s="75" t="s">
        <v>104</v>
      </c>
      <c r="C692" s="76">
        <v>42311</v>
      </c>
      <c r="D692" s="75" t="s">
        <v>151</v>
      </c>
      <c r="E692" s="77" t="s">
        <v>17</v>
      </c>
      <c r="F692" s="75">
        <v>90</v>
      </c>
      <c r="G692" s="75">
        <v>0</v>
      </c>
      <c r="H692" s="75">
        <v>0</v>
      </c>
      <c r="I692" s="75">
        <v>5</v>
      </c>
      <c r="J692" s="75">
        <v>0</v>
      </c>
      <c r="K692" s="75">
        <v>0</v>
      </c>
      <c r="L692" s="75">
        <v>0</v>
      </c>
      <c r="M692" s="75">
        <v>0</v>
      </c>
      <c r="N692" s="75">
        <v>0</v>
      </c>
    </row>
    <row r="693" spans="1:14">
      <c r="A693" s="75" t="s">
        <v>14</v>
      </c>
      <c r="B693" s="75" t="s">
        <v>918</v>
      </c>
      <c r="C693" s="76">
        <v>42315</v>
      </c>
      <c r="D693" s="75" t="s">
        <v>16</v>
      </c>
      <c r="E693" s="77" t="s">
        <v>35</v>
      </c>
      <c r="F693" s="75">
        <v>90</v>
      </c>
      <c r="G693" s="75">
        <v>2</v>
      </c>
      <c r="H693" s="75">
        <v>1</v>
      </c>
      <c r="I693" s="75">
        <v>5</v>
      </c>
      <c r="J693" s="75">
        <v>3</v>
      </c>
      <c r="K693" s="75">
        <v>0</v>
      </c>
      <c r="L693" s="75">
        <v>1</v>
      </c>
      <c r="M693" s="75">
        <v>0</v>
      </c>
      <c r="N693" s="75">
        <v>0</v>
      </c>
    </row>
    <row r="694" spans="1:14">
      <c r="A694" s="75" t="s">
        <v>910</v>
      </c>
      <c r="B694" s="75" t="s">
        <v>492</v>
      </c>
      <c r="C694" s="76">
        <v>42322</v>
      </c>
      <c r="D694" s="75" t="s">
        <v>494</v>
      </c>
      <c r="E694" s="77" t="s">
        <v>63</v>
      </c>
      <c r="F694" s="75">
        <v>81</v>
      </c>
      <c r="G694" s="75">
        <v>1</v>
      </c>
      <c r="H694" s="75">
        <v>0</v>
      </c>
      <c r="I694" s="75">
        <v>6</v>
      </c>
      <c r="J694" s="75">
        <v>3</v>
      </c>
      <c r="K694" s="75">
        <v>3</v>
      </c>
      <c r="L694" s="75">
        <v>3</v>
      </c>
      <c r="M694" s="75">
        <v>0</v>
      </c>
      <c r="N694" s="75">
        <v>0</v>
      </c>
    </row>
    <row r="695" spans="1:14">
      <c r="A695" s="75" t="s">
        <v>910</v>
      </c>
      <c r="B695" s="75" t="s">
        <v>713</v>
      </c>
      <c r="C695" s="76">
        <v>42325</v>
      </c>
      <c r="D695" s="75" t="s">
        <v>494</v>
      </c>
      <c r="E695" s="77" t="s">
        <v>423</v>
      </c>
      <c r="F695" s="75">
        <v>90</v>
      </c>
      <c r="G695" s="75">
        <v>2</v>
      </c>
      <c r="H695" s="75">
        <v>0</v>
      </c>
      <c r="I695" s="75">
        <v>8</v>
      </c>
      <c r="J695" s="75">
        <v>7</v>
      </c>
      <c r="K695" s="75">
        <v>0</v>
      </c>
      <c r="L695" s="75">
        <v>1</v>
      </c>
      <c r="M695" s="75">
        <v>0</v>
      </c>
      <c r="N695" s="75">
        <v>0</v>
      </c>
    </row>
    <row r="696" spans="1:14">
      <c r="A696" s="75" t="s">
        <v>14</v>
      </c>
      <c r="B696" s="75" t="s">
        <v>56</v>
      </c>
      <c r="C696" s="76">
        <v>42329</v>
      </c>
      <c r="D696" s="75" t="s">
        <v>16</v>
      </c>
      <c r="E696" s="77" t="s">
        <v>38</v>
      </c>
      <c r="F696" s="75">
        <v>90</v>
      </c>
      <c r="G696" s="75">
        <v>0</v>
      </c>
      <c r="H696" s="75">
        <v>1</v>
      </c>
      <c r="I696" s="75">
        <v>4</v>
      </c>
      <c r="J696" s="75">
        <v>1</v>
      </c>
      <c r="K696" s="75">
        <v>1</v>
      </c>
      <c r="L696" s="75">
        <v>1</v>
      </c>
      <c r="M696" s="75">
        <v>0</v>
      </c>
      <c r="N696" s="75">
        <v>0</v>
      </c>
    </row>
    <row r="697" spans="1:14">
      <c r="A697" s="75" t="s">
        <v>14</v>
      </c>
      <c r="B697" s="75" t="s">
        <v>926</v>
      </c>
      <c r="C697" s="76">
        <v>42333</v>
      </c>
      <c r="D697" s="75" t="s">
        <v>151</v>
      </c>
      <c r="E697" s="77" t="s">
        <v>277</v>
      </c>
      <c r="F697" s="75">
        <v>84</v>
      </c>
      <c r="G697" s="75">
        <v>1</v>
      </c>
      <c r="H697" s="75">
        <v>0</v>
      </c>
      <c r="I697" s="75">
        <v>2</v>
      </c>
      <c r="J697" s="75">
        <v>2</v>
      </c>
      <c r="K697" s="75">
        <v>1</v>
      </c>
      <c r="L697" s="75">
        <v>1</v>
      </c>
      <c r="M697" s="75">
        <v>0</v>
      </c>
      <c r="N697" s="75">
        <v>0</v>
      </c>
    </row>
    <row r="698" spans="1:14">
      <c r="A698" s="75" t="s">
        <v>14</v>
      </c>
      <c r="B698" s="75" t="s">
        <v>25</v>
      </c>
      <c r="C698" s="76">
        <v>42336</v>
      </c>
      <c r="D698" s="75" t="s">
        <v>16</v>
      </c>
      <c r="E698" s="77" t="s">
        <v>103</v>
      </c>
      <c r="F698" s="75">
        <v>90</v>
      </c>
      <c r="G698" s="75">
        <v>1</v>
      </c>
      <c r="H698" s="75">
        <v>0</v>
      </c>
      <c r="I698" s="75">
        <v>5</v>
      </c>
      <c r="J698" s="75">
        <v>1</v>
      </c>
      <c r="K698" s="75">
        <v>1</v>
      </c>
      <c r="L698" s="75">
        <v>1</v>
      </c>
      <c r="M698" s="75">
        <v>0</v>
      </c>
      <c r="N698" s="75">
        <v>0</v>
      </c>
    </row>
    <row r="699" spans="1:14">
      <c r="A699" s="75" t="s">
        <v>14</v>
      </c>
      <c r="B699" s="75" t="s">
        <v>925</v>
      </c>
      <c r="C699" s="76">
        <v>42339</v>
      </c>
      <c r="D699" s="75" t="s">
        <v>16</v>
      </c>
      <c r="E699" s="77" t="s">
        <v>33</v>
      </c>
      <c r="F699" s="75" t="s">
        <v>221</v>
      </c>
      <c r="G699" s="75">
        <v>0</v>
      </c>
      <c r="H699" s="75">
        <v>0</v>
      </c>
      <c r="I699" s="75">
        <v>1</v>
      </c>
      <c r="J699" s="75">
        <v>0</v>
      </c>
      <c r="K699" s="75">
        <v>1</v>
      </c>
      <c r="L699" s="75">
        <v>0</v>
      </c>
      <c r="M699" s="75">
        <v>0</v>
      </c>
      <c r="N699" s="75">
        <v>0</v>
      </c>
    </row>
    <row r="700" spans="1:14">
      <c r="A700" s="75" t="s">
        <v>14</v>
      </c>
      <c r="B700" s="75" t="s">
        <v>924</v>
      </c>
      <c r="C700" s="76">
        <v>42342</v>
      </c>
      <c r="D700" s="75" t="s">
        <v>16</v>
      </c>
      <c r="E700" s="77" t="s">
        <v>67</v>
      </c>
      <c r="F700" s="75">
        <v>76</v>
      </c>
      <c r="G700" s="75">
        <v>2</v>
      </c>
      <c r="H700" s="75">
        <v>1</v>
      </c>
      <c r="I700" s="75">
        <v>5</v>
      </c>
      <c r="J700" s="75">
        <v>4</v>
      </c>
      <c r="K700" s="75">
        <v>0</v>
      </c>
      <c r="L700" s="75">
        <v>1</v>
      </c>
      <c r="M700" s="75">
        <v>0</v>
      </c>
      <c r="N700" s="75">
        <v>0</v>
      </c>
    </row>
    <row r="701" spans="1:14">
      <c r="A701" s="75" t="s">
        <v>14</v>
      </c>
      <c r="B701" s="75" t="s">
        <v>165</v>
      </c>
      <c r="C701" s="76">
        <v>42346</v>
      </c>
      <c r="D701" s="75" t="s">
        <v>151</v>
      </c>
      <c r="E701" s="77" t="s">
        <v>19</v>
      </c>
      <c r="F701" s="75">
        <v>90</v>
      </c>
      <c r="G701" s="75">
        <v>1</v>
      </c>
      <c r="H701" s="75">
        <v>1</v>
      </c>
      <c r="I701" s="75">
        <v>4</v>
      </c>
      <c r="J701" s="75">
        <v>1</v>
      </c>
      <c r="K701" s="75">
        <v>3</v>
      </c>
      <c r="L701" s="75">
        <v>1</v>
      </c>
      <c r="M701" s="75">
        <v>0</v>
      </c>
      <c r="N701" s="75">
        <v>0</v>
      </c>
    </row>
    <row r="702" spans="1:14">
      <c r="A702" s="75" t="s">
        <v>14</v>
      </c>
      <c r="B702" s="75" t="s">
        <v>52</v>
      </c>
      <c r="C702" s="76">
        <v>42351</v>
      </c>
      <c r="D702" s="75" t="s">
        <v>16</v>
      </c>
      <c r="E702" s="77" t="s">
        <v>175</v>
      </c>
      <c r="F702" s="75">
        <v>90</v>
      </c>
      <c r="G702" s="75">
        <v>2</v>
      </c>
      <c r="H702" s="75">
        <v>0</v>
      </c>
      <c r="I702" s="75">
        <v>3</v>
      </c>
      <c r="J702" s="75">
        <v>3</v>
      </c>
      <c r="K702" s="75">
        <v>1</v>
      </c>
      <c r="L702" s="75">
        <v>1</v>
      </c>
      <c r="M702" s="75">
        <v>0</v>
      </c>
      <c r="N702" s="75">
        <v>0</v>
      </c>
    </row>
    <row r="703" spans="1:14">
      <c r="A703" s="75" t="s">
        <v>14</v>
      </c>
      <c r="B703" s="75" t="s">
        <v>923</v>
      </c>
      <c r="C703" s="76">
        <v>42354</v>
      </c>
      <c r="D703" s="75" t="s">
        <v>913</v>
      </c>
      <c r="E703" s="77" t="s">
        <v>31</v>
      </c>
      <c r="F703" s="75">
        <v>62</v>
      </c>
      <c r="G703" s="75">
        <v>0</v>
      </c>
      <c r="H703" s="75">
        <v>0</v>
      </c>
      <c r="I703" s="75">
        <v>0</v>
      </c>
      <c r="J703" s="75">
        <v>0</v>
      </c>
      <c r="K703" s="75">
        <v>0</v>
      </c>
      <c r="L703" s="75">
        <v>0</v>
      </c>
      <c r="M703" s="75">
        <v>0</v>
      </c>
      <c r="N703" s="75">
        <v>0</v>
      </c>
    </row>
    <row r="704" spans="1:14">
      <c r="A704" s="75" t="s">
        <v>14</v>
      </c>
      <c r="B704" s="75" t="s">
        <v>922</v>
      </c>
      <c r="C704" s="76">
        <v>42357</v>
      </c>
      <c r="D704" s="75" t="s">
        <v>16</v>
      </c>
      <c r="E704" s="77" t="s">
        <v>67</v>
      </c>
      <c r="F704" s="75">
        <v>90</v>
      </c>
      <c r="G704" s="75">
        <v>1</v>
      </c>
      <c r="H704" s="75">
        <v>0</v>
      </c>
      <c r="I704" s="75">
        <v>5</v>
      </c>
      <c r="J704" s="75">
        <v>3</v>
      </c>
      <c r="K704" s="75">
        <v>0</v>
      </c>
      <c r="L704" s="75">
        <v>1</v>
      </c>
      <c r="M704" s="75">
        <v>0</v>
      </c>
      <c r="N704" s="75">
        <v>0</v>
      </c>
    </row>
    <row r="705" spans="1:14">
      <c r="A705" s="75" t="s">
        <v>14</v>
      </c>
      <c r="B705" s="75" t="s">
        <v>921</v>
      </c>
      <c r="C705" s="76">
        <v>42372</v>
      </c>
      <c r="D705" s="75" t="s">
        <v>911</v>
      </c>
      <c r="E705" s="77" t="s">
        <v>24</v>
      </c>
      <c r="F705" s="75">
        <v>90</v>
      </c>
      <c r="G705" s="75">
        <v>1</v>
      </c>
      <c r="H705" s="75">
        <v>0</v>
      </c>
      <c r="I705" s="75">
        <v>1</v>
      </c>
      <c r="J705" s="75">
        <v>1</v>
      </c>
      <c r="K705" s="75">
        <v>0</v>
      </c>
      <c r="L705" s="75">
        <v>0</v>
      </c>
      <c r="M705" s="75">
        <v>0</v>
      </c>
      <c r="N705" s="75">
        <v>0</v>
      </c>
    </row>
    <row r="706" spans="1:14">
      <c r="A706" s="75" t="s">
        <v>14</v>
      </c>
      <c r="B706" s="75" t="s">
        <v>48</v>
      </c>
      <c r="C706" s="76">
        <v>42377</v>
      </c>
      <c r="D706" s="75" t="s">
        <v>16</v>
      </c>
      <c r="E706" s="77" t="s">
        <v>19</v>
      </c>
      <c r="F706" s="75">
        <v>90</v>
      </c>
      <c r="G706" s="75">
        <v>0</v>
      </c>
      <c r="H706" s="75">
        <v>0</v>
      </c>
      <c r="I706" s="75">
        <v>3</v>
      </c>
      <c r="J706" s="75">
        <v>0</v>
      </c>
      <c r="K706" s="75">
        <v>0</v>
      </c>
      <c r="L706" s="75">
        <v>2</v>
      </c>
      <c r="M706" s="75">
        <v>0</v>
      </c>
      <c r="N706" s="75">
        <v>0</v>
      </c>
    </row>
    <row r="707" spans="1:14">
      <c r="A707" s="75" t="s">
        <v>14</v>
      </c>
      <c r="B707" s="75" t="s">
        <v>920</v>
      </c>
      <c r="C707" s="76">
        <v>42385</v>
      </c>
      <c r="D707" s="75" t="s">
        <v>16</v>
      </c>
      <c r="E707" s="77" t="s">
        <v>24</v>
      </c>
      <c r="F707" s="75">
        <v>90</v>
      </c>
      <c r="G707" s="75">
        <v>1</v>
      </c>
      <c r="H707" s="75">
        <v>0</v>
      </c>
      <c r="I707" s="75">
        <v>8</v>
      </c>
      <c r="J707" s="75">
        <v>4</v>
      </c>
      <c r="K707" s="75">
        <v>1</v>
      </c>
      <c r="L707" s="75">
        <v>1</v>
      </c>
      <c r="M707" s="75">
        <v>0</v>
      </c>
      <c r="N707" s="75">
        <v>0</v>
      </c>
    </row>
    <row r="708" spans="1:14">
      <c r="A708" s="75" t="s">
        <v>14</v>
      </c>
      <c r="B708" s="75" t="s">
        <v>918</v>
      </c>
      <c r="C708" s="76">
        <v>42388</v>
      </c>
      <c r="D708" s="75" t="s">
        <v>911</v>
      </c>
      <c r="E708" s="77" t="s">
        <v>63</v>
      </c>
      <c r="F708" s="75">
        <f>90-64</f>
        <v>26</v>
      </c>
      <c r="G708" s="75">
        <v>1</v>
      </c>
      <c r="H708" s="75">
        <v>0</v>
      </c>
      <c r="I708" s="75">
        <v>1</v>
      </c>
      <c r="J708" s="75">
        <v>1</v>
      </c>
      <c r="K708" s="75">
        <v>0</v>
      </c>
      <c r="L708" s="75">
        <v>0</v>
      </c>
      <c r="M708" s="75">
        <v>0</v>
      </c>
      <c r="N708" s="75">
        <v>0</v>
      </c>
    </row>
    <row r="709" spans="1:14">
      <c r="A709" s="75" t="s">
        <v>14</v>
      </c>
      <c r="B709" s="75" t="s">
        <v>919</v>
      </c>
      <c r="C709" s="76">
        <v>42392</v>
      </c>
      <c r="D709" s="75" t="s">
        <v>16</v>
      </c>
      <c r="E709" s="77" t="s">
        <v>175</v>
      </c>
      <c r="F709" s="75">
        <v>90</v>
      </c>
      <c r="G709" s="75">
        <v>1</v>
      </c>
      <c r="H709" s="75">
        <v>0</v>
      </c>
      <c r="I709" s="75">
        <v>4</v>
      </c>
      <c r="J709" s="75">
        <v>2</v>
      </c>
      <c r="K709" s="75">
        <v>0</v>
      </c>
      <c r="L709" s="75">
        <v>1</v>
      </c>
      <c r="M709" s="75">
        <v>0</v>
      </c>
      <c r="N709" s="75">
        <v>0</v>
      </c>
    </row>
    <row r="710" spans="1:14">
      <c r="A710" s="75" t="s">
        <v>14</v>
      </c>
      <c r="B710" s="75" t="s">
        <v>918</v>
      </c>
      <c r="C710" s="76">
        <v>42396</v>
      </c>
      <c r="D710" s="75" t="s">
        <v>913</v>
      </c>
      <c r="E710" s="77" t="s">
        <v>19</v>
      </c>
      <c r="F710" s="75">
        <f>90-74</f>
        <v>16</v>
      </c>
      <c r="G710" s="75">
        <v>0</v>
      </c>
      <c r="H710" s="75">
        <v>0</v>
      </c>
      <c r="I710" s="75">
        <v>0</v>
      </c>
      <c r="J710" s="75">
        <v>0</v>
      </c>
      <c r="K710" s="75">
        <v>0</v>
      </c>
      <c r="L710" s="75">
        <v>0</v>
      </c>
      <c r="M710" s="75">
        <v>0</v>
      </c>
      <c r="N710" s="75">
        <v>0</v>
      </c>
    </row>
    <row r="711" spans="1:14">
      <c r="A711" s="75" t="s">
        <v>14</v>
      </c>
      <c r="B711" s="75" t="s">
        <v>916</v>
      </c>
      <c r="C711" s="76">
        <v>42400</v>
      </c>
      <c r="D711" s="75" t="s">
        <v>16</v>
      </c>
      <c r="E711" s="77" t="s">
        <v>82</v>
      </c>
      <c r="F711" s="75">
        <v>90</v>
      </c>
      <c r="G711" s="75">
        <v>2</v>
      </c>
      <c r="H711" s="75">
        <v>0</v>
      </c>
      <c r="I711" s="75">
        <v>6</v>
      </c>
      <c r="J711" s="75">
        <v>3</v>
      </c>
      <c r="K711" s="75">
        <v>4</v>
      </c>
      <c r="L711" s="75">
        <v>1</v>
      </c>
      <c r="M711" s="75">
        <v>0</v>
      </c>
      <c r="N711" s="75">
        <v>0</v>
      </c>
    </row>
    <row r="712" spans="1:14">
      <c r="A712" s="75" t="s">
        <v>14</v>
      </c>
      <c r="B712" s="75" t="s">
        <v>34</v>
      </c>
      <c r="C712" s="76">
        <v>42403</v>
      </c>
      <c r="D712" s="75" t="s">
        <v>16</v>
      </c>
      <c r="E712" s="77" t="s">
        <v>26</v>
      </c>
      <c r="F712" s="75">
        <v>90</v>
      </c>
      <c r="G712" s="75">
        <v>1</v>
      </c>
      <c r="H712" s="75">
        <v>1</v>
      </c>
      <c r="I712" s="75">
        <v>3</v>
      </c>
      <c r="J712" s="75">
        <v>2</v>
      </c>
      <c r="K712" s="75">
        <v>1</v>
      </c>
      <c r="L712" s="75">
        <v>2</v>
      </c>
      <c r="M712" s="75">
        <v>0</v>
      </c>
      <c r="N712" s="75">
        <v>0</v>
      </c>
    </row>
    <row r="713" spans="1:14">
      <c r="A713" s="75" t="s">
        <v>14</v>
      </c>
      <c r="B713" s="75" t="s">
        <v>20</v>
      </c>
      <c r="C713" s="76">
        <v>42407</v>
      </c>
      <c r="D713" s="75" t="s">
        <v>16</v>
      </c>
      <c r="E713" s="77" t="s">
        <v>38</v>
      </c>
      <c r="F713" s="75">
        <v>90</v>
      </c>
      <c r="G713" s="75">
        <v>1</v>
      </c>
      <c r="H713" s="75">
        <v>1</v>
      </c>
      <c r="I713" s="75">
        <v>2</v>
      </c>
      <c r="J713" s="75">
        <v>1</v>
      </c>
      <c r="K713" s="75">
        <v>1</v>
      </c>
      <c r="L713" s="75">
        <v>0</v>
      </c>
      <c r="M713" s="75">
        <v>0</v>
      </c>
      <c r="N713" s="75">
        <v>0</v>
      </c>
    </row>
    <row r="714" spans="1:14">
      <c r="A714" s="75" t="s">
        <v>14</v>
      </c>
      <c r="B714" s="75" t="s">
        <v>52</v>
      </c>
      <c r="C714" s="76">
        <v>42410</v>
      </c>
      <c r="D714" s="75" t="s">
        <v>911</v>
      </c>
      <c r="E714" s="77" t="s">
        <v>59</v>
      </c>
      <c r="F714" s="75">
        <v>70</v>
      </c>
      <c r="G714" s="75">
        <v>2</v>
      </c>
      <c r="H714" s="75">
        <v>0</v>
      </c>
      <c r="I714" s="75">
        <v>2</v>
      </c>
      <c r="J714" s="75">
        <v>2</v>
      </c>
      <c r="K714" s="75">
        <v>0</v>
      </c>
      <c r="L714" s="75">
        <v>0</v>
      </c>
      <c r="M714" s="75">
        <v>0</v>
      </c>
      <c r="N714" s="75">
        <v>0</v>
      </c>
    </row>
    <row r="715" spans="1:14">
      <c r="A715" s="75" t="s">
        <v>14</v>
      </c>
      <c r="B715" s="75" t="s">
        <v>153</v>
      </c>
      <c r="C715" s="76">
        <v>42416</v>
      </c>
      <c r="D715" s="75" t="s">
        <v>151</v>
      </c>
      <c r="E715" s="77" t="s">
        <v>63</v>
      </c>
      <c r="F715" s="75">
        <v>90</v>
      </c>
      <c r="G715" s="75">
        <v>1</v>
      </c>
      <c r="H715" s="75">
        <v>0</v>
      </c>
      <c r="I715" s="75">
        <v>7</v>
      </c>
      <c r="J715" s="75">
        <v>3</v>
      </c>
      <c r="K715" s="75">
        <v>1</v>
      </c>
      <c r="L715" s="75">
        <v>2</v>
      </c>
      <c r="M715" s="75">
        <v>1</v>
      </c>
      <c r="N715" s="75">
        <v>0</v>
      </c>
    </row>
    <row r="716" spans="1:14">
      <c r="A716" s="75" t="s">
        <v>14</v>
      </c>
      <c r="B716" s="75" t="s">
        <v>917</v>
      </c>
      <c r="C716" s="76">
        <v>42420</v>
      </c>
      <c r="D716" s="75" t="s">
        <v>16</v>
      </c>
      <c r="E716" s="77" t="s">
        <v>103</v>
      </c>
      <c r="F716" s="75">
        <v>90</v>
      </c>
      <c r="G716" s="75">
        <v>2</v>
      </c>
      <c r="H716" s="75">
        <v>2</v>
      </c>
      <c r="I716" s="75">
        <v>4</v>
      </c>
      <c r="J716" s="75">
        <v>2</v>
      </c>
      <c r="K716" s="75">
        <v>1</v>
      </c>
      <c r="L716" s="75">
        <v>1</v>
      </c>
      <c r="M716" s="75">
        <v>0</v>
      </c>
      <c r="N716" s="75">
        <v>0</v>
      </c>
    </row>
    <row r="717" spans="1:14">
      <c r="A717" s="75" t="s">
        <v>14</v>
      </c>
      <c r="B717" s="75" t="s">
        <v>28</v>
      </c>
      <c r="C717" s="76">
        <v>42428</v>
      </c>
      <c r="D717" s="75" t="s">
        <v>16</v>
      </c>
      <c r="E717" s="77" t="s">
        <v>85</v>
      </c>
      <c r="F717" s="75">
        <v>90</v>
      </c>
      <c r="G717" s="75">
        <v>0</v>
      </c>
      <c r="H717" s="75">
        <v>0</v>
      </c>
      <c r="I717" s="75">
        <v>4</v>
      </c>
      <c r="J717" s="75">
        <v>1</v>
      </c>
      <c r="K717" s="75">
        <v>0</v>
      </c>
      <c r="L717" s="75">
        <v>2</v>
      </c>
      <c r="M717" s="75">
        <v>0</v>
      </c>
      <c r="N717" s="75">
        <v>0</v>
      </c>
    </row>
    <row r="718" spans="1:14">
      <c r="A718" s="75" t="s">
        <v>14</v>
      </c>
      <c r="B718" s="75" t="s">
        <v>916</v>
      </c>
      <c r="C718" s="76">
        <v>42431</v>
      </c>
      <c r="D718" s="75" t="s">
        <v>911</v>
      </c>
      <c r="E718" s="77" t="s">
        <v>107</v>
      </c>
      <c r="F718" s="75">
        <v>90</v>
      </c>
      <c r="G718" s="75">
        <v>0</v>
      </c>
      <c r="H718" s="75">
        <v>0</v>
      </c>
      <c r="I718" s="75">
        <v>0</v>
      </c>
      <c r="J718" s="75">
        <v>0</v>
      </c>
      <c r="K718" s="75">
        <v>0</v>
      </c>
      <c r="L718" s="75">
        <v>0</v>
      </c>
      <c r="M718" s="75">
        <v>0</v>
      </c>
      <c r="N718" s="75">
        <v>0</v>
      </c>
    </row>
    <row r="719" spans="1:14">
      <c r="A719" s="75" t="s">
        <v>14</v>
      </c>
      <c r="B719" s="75" t="s">
        <v>150</v>
      </c>
      <c r="C719" s="76">
        <v>42438</v>
      </c>
      <c r="D719" s="75" t="s">
        <v>151</v>
      </c>
      <c r="E719" s="77" t="s">
        <v>38</v>
      </c>
      <c r="F719" s="75">
        <v>90</v>
      </c>
      <c r="G719" s="75">
        <v>1</v>
      </c>
      <c r="H719" s="75">
        <v>1</v>
      </c>
      <c r="I719" s="75">
        <v>4</v>
      </c>
      <c r="J719" s="75">
        <v>2</v>
      </c>
      <c r="K719" s="75">
        <v>1</v>
      </c>
      <c r="L719" s="75">
        <v>3</v>
      </c>
      <c r="M719" s="75">
        <v>0</v>
      </c>
      <c r="N719" s="75">
        <v>0</v>
      </c>
    </row>
    <row r="720" spans="1:14">
      <c r="A720" s="75" t="s">
        <v>14</v>
      </c>
      <c r="B720" s="75" t="s">
        <v>47</v>
      </c>
      <c r="C720" s="76">
        <v>42442</v>
      </c>
      <c r="D720" s="75" t="s">
        <v>16</v>
      </c>
      <c r="E720" s="77" t="s">
        <v>915</v>
      </c>
      <c r="F720" s="75">
        <v>90</v>
      </c>
      <c r="G720" s="75">
        <v>4</v>
      </c>
      <c r="H720" s="75">
        <v>1</v>
      </c>
      <c r="I720" s="75">
        <v>8</v>
      </c>
      <c r="J720" s="75">
        <v>5</v>
      </c>
      <c r="K720" s="75">
        <v>1</v>
      </c>
      <c r="L720" s="75">
        <v>1</v>
      </c>
      <c r="M720" s="75">
        <v>0</v>
      </c>
      <c r="N720" s="75">
        <v>0</v>
      </c>
    </row>
    <row r="721" spans="1:14">
      <c r="A721" s="75" t="s">
        <v>14</v>
      </c>
      <c r="B721" s="75" t="s">
        <v>39</v>
      </c>
      <c r="C721" s="76">
        <v>42449</v>
      </c>
      <c r="D721" s="75" t="s">
        <v>16</v>
      </c>
      <c r="E721" s="77" t="s">
        <v>135</v>
      </c>
      <c r="F721" s="75">
        <v>90</v>
      </c>
      <c r="G721" s="75">
        <v>0</v>
      </c>
      <c r="H721" s="75">
        <v>0</v>
      </c>
      <c r="I721" s="75">
        <v>8</v>
      </c>
      <c r="J721" s="75">
        <v>2</v>
      </c>
      <c r="K721" s="75">
        <v>1</v>
      </c>
      <c r="L721" s="75">
        <v>0</v>
      </c>
      <c r="M721" s="75">
        <v>0</v>
      </c>
      <c r="N721" s="75">
        <v>0</v>
      </c>
    </row>
    <row r="722" spans="1:14">
      <c r="A722" s="75" t="s">
        <v>910</v>
      </c>
      <c r="B722" s="75" t="s">
        <v>771</v>
      </c>
      <c r="C722" s="76">
        <v>42458</v>
      </c>
      <c r="D722" s="75" t="s">
        <v>78</v>
      </c>
      <c r="E722" s="77" t="s">
        <v>22</v>
      </c>
      <c r="F722" s="75">
        <v>90</v>
      </c>
      <c r="G722" s="75">
        <v>0</v>
      </c>
      <c r="H722" s="75">
        <v>0</v>
      </c>
      <c r="I722" s="75">
        <v>5</v>
      </c>
      <c r="J722" s="75">
        <v>1</v>
      </c>
      <c r="K722" s="75">
        <v>1</v>
      </c>
      <c r="L722" s="75">
        <v>2</v>
      </c>
      <c r="M722" s="75">
        <v>0</v>
      </c>
      <c r="N722" s="75">
        <v>0</v>
      </c>
    </row>
    <row r="723" spans="1:14">
      <c r="A723" s="75" t="s">
        <v>14</v>
      </c>
      <c r="B723" s="75" t="s">
        <v>86</v>
      </c>
      <c r="C723" s="76">
        <v>42462</v>
      </c>
      <c r="D723" s="75" t="s">
        <v>16</v>
      </c>
      <c r="E723" s="77" t="s">
        <v>103</v>
      </c>
      <c r="F723" s="75">
        <v>90</v>
      </c>
      <c r="G723" s="75">
        <v>3</v>
      </c>
      <c r="H723" s="75">
        <v>0</v>
      </c>
      <c r="I723" s="75">
        <v>6</v>
      </c>
      <c r="J723" s="75">
        <v>5</v>
      </c>
      <c r="K723" s="75">
        <v>1</v>
      </c>
      <c r="L723" s="75">
        <v>2</v>
      </c>
      <c r="M723" s="75">
        <v>0</v>
      </c>
      <c r="N723" s="75">
        <v>0</v>
      </c>
    </row>
    <row r="724" spans="1:14">
      <c r="A724" s="75" t="s">
        <v>14</v>
      </c>
      <c r="B724" s="75" t="s">
        <v>616</v>
      </c>
      <c r="C724" s="76">
        <v>42466</v>
      </c>
      <c r="D724" s="75" t="s">
        <v>151</v>
      </c>
      <c r="E724" s="77" t="s">
        <v>53</v>
      </c>
      <c r="F724" s="75">
        <v>90</v>
      </c>
      <c r="G724" s="75">
        <v>1</v>
      </c>
      <c r="H724" s="75">
        <v>0</v>
      </c>
      <c r="I724" s="75">
        <v>7</v>
      </c>
      <c r="J724" s="75">
        <v>3</v>
      </c>
      <c r="K724" s="75">
        <v>1</v>
      </c>
      <c r="L724" s="75">
        <v>1</v>
      </c>
      <c r="M724" s="75">
        <v>0</v>
      </c>
      <c r="N724" s="75">
        <v>0</v>
      </c>
    </row>
    <row r="725" spans="1:14">
      <c r="A725" s="75" t="s">
        <v>14</v>
      </c>
      <c r="B725" s="75" t="s">
        <v>611</v>
      </c>
      <c r="C725" s="76">
        <v>42472</v>
      </c>
      <c r="D725" s="75" t="s">
        <v>151</v>
      </c>
      <c r="E725" s="77" t="s">
        <v>17</v>
      </c>
      <c r="F725" s="75">
        <v>90</v>
      </c>
      <c r="G725" s="75">
        <v>0</v>
      </c>
      <c r="H725" s="75">
        <v>0</v>
      </c>
      <c r="I725" s="75">
        <v>2</v>
      </c>
      <c r="J725" s="75">
        <v>2</v>
      </c>
      <c r="K725" s="75">
        <v>0</v>
      </c>
      <c r="L725" s="75">
        <v>0</v>
      </c>
      <c r="M725" s="75">
        <v>0</v>
      </c>
      <c r="N725" s="75">
        <v>0</v>
      </c>
    </row>
    <row r="726" spans="1:14">
      <c r="A726" s="75" t="s">
        <v>14</v>
      </c>
      <c r="B726" s="75" t="s">
        <v>914</v>
      </c>
      <c r="C726" s="76">
        <v>42476</v>
      </c>
      <c r="D726" s="75" t="s">
        <v>16</v>
      </c>
      <c r="E726" s="77" t="s">
        <v>374</v>
      </c>
      <c r="F726" s="75">
        <v>90</v>
      </c>
      <c r="G726" s="75">
        <v>2</v>
      </c>
      <c r="H726" s="75">
        <v>2</v>
      </c>
      <c r="I726" s="75">
        <v>6</v>
      </c>
      <c r="J726" s="75">
        <v>2</v>
      </c>
      <c r="K726" s="75">
        <v>3</v>
      </c>
      <c r="L726" s="75">
        <v>1</v>
      </c>
      <c r="M726" s="75">
        <v>0</v>
      </c>
      <c r="N726" s="75">
        <v>0</v>
      </c>
    </row>
    <row r="727" spans="1:14">
      <c r="A727" s="75" t="s">
        <v>14</v>
      </c>
      <c r="B727" s="75" t="s">
        <v>56</v>
      </c>
      <c r="C727" s="76">
        <v>42479</v>
      </c>
      <c r="D727" s="75" t="s">
        <v>911</v>
      </c>
      <c r="E727" s="77" t="s">
        <v>24</v>
      </c>
      <c r="F727" s="75">
        <v>90</v>
      </c>
      <c r="G727" s="75">
        <v>1</v>
      </c>
      <c r="H727" s="75">
        <v>0</v>
      </c>
      <c r="I727" s="75">
        <v>1</v>
      </c>
      <c r="J727" s="75">
        <v>1</v>
      </c>
      <c r="K727" s="75">
        <v>0</v>
      </c>
      <c r="L727" s="75">
        <v>0</v>
      </c>
      <c r="M727" s="75">
        <v>1</v>
      </c>
      <c r="N727" s="75">
        <v>0</v>
      </c>
    </row>
    <row r="728" spans="1:14">
      <c r="A728" s="75" t="s">
        <v>14</v>
      </c>
      <c r="B728" s="75" t="s">
        <v>71</v>
      </c>
      <c r="C728" s="76">
        <v>42483</v>
      </c>
      <c r="D728" s="75" t="s">
        <v>913</v>
      </c>
      <c r="E728" s="77" t="s">
        <v>63</v>
      </c>
      <c r="F728" s="75">
        <v>90</v>
      </c>
      <c r="G728" s="75">
        <v>0</v>
      </c>
      <c r="H728" s="75">
        <v>0</v>
      </c>
      <c r="I728" s="75">
        <v>0</v>
      </c>
      <c r="J728" s="75">
        <v>0</v>
      </c>
      <c r="K728" s="75">
        <v>0</v>
      </c>
      <c r="L728" s="75">
        <v>0</v>
      </c>
      <c r="M728" s="75">
        <v>0</v>
      </c>
      <c r="N728" s="75">
        <v>0</v>
      </c>
    </row>
    <row r="729" spans="1:14">
      <c r="A729" s="75" t="s">
        <v>14</v>
      </c>
      <c r="B729" s="75" t="s">
        <v>58</v>
      </c>
      <c r="C729" s="76">
        <v>42489</v>
      </c>
      <c r="D729" s="75" t="s">
        <v>16</v>
      </c>
      <c r="E729" s="77" t="s">
        <v>51</v>
      </c>
      <c r="F729" s="75">
        <v>90</v>
      </c>
      <c r="G729" s="75">
        <v>2</v>
      </c>
      <c r="H729" s="75">
        <v>0</v>
      </c>
      <c r="I729" s="75">
        <v>8</v>
      </c>
      <c r="J729" s="75">
        <v>4</v>
      </c>
      <c r="K729" s="75">
        <v>0</v>
      </c>
      <c r="L729" s="75">
        <v>0</v>
      </c>
      <c r="M729" s="75">
        <v>0</v>
      </c>
      <c r="N729" s="75">
        <v>0</v>
      </c>
    </row>
    <row r="730" spans="1:14">
      <c r="A730" s="75" t="s">
        <v>14</v>
      </c>
      <c r="B730" s="75" t="s">
        <v>912</v>
      </c>
      <c r="C730" s="76">
        <v>42497</v>
      </c>
      <c r="D730" s="75" t="s">
        <v>16</v>
      </c>
      <c r="E730" s="77" t="s">
        <v>95</v>
      </c>
      <c r="F730" s="75">
        <v>90</v>
      </c>
      <c r="G730" s="75">
        <v>1</v>
      </c>
      <c r="H730" s="75">
        <v>0</v>
      </c>
      <c r="I730" s="75">
        <v>2</v>
      </c>
      <c r="J730" s="75">
        <v>2</v>
      </c>
      <c r="K730" s="75">
        <v>1</v>
      </c>
      <c r="L730" s="75">
        <v>1</v>
      </c>
      <c r="M730" s="75">
        <v>0</v>
      </c>
      <c r="N730" s="75">
        <v>0</v>
      </c>
    </row>
    <row r="731" spans="1:14">
      <c r="A731" s="75" t="s">
        <v>14</v>
      </c>
      <c r="B731" s="75" t="s">
        <v>54</v>
      </c>
      <c r="C731" s="76">
        <v>42501</v>
      </c>
      <c r="D731" s="75" t="s">
        <v>16</v>
      </c>
      <c r="E731" s="77" t="s">
        <v>22</v>
      </c>
      <c r="F731" s="75">
        <v>70</v>
      </c>
      <c r="G731" s="75">
        <v>1</v>
      </c>
      <c r="H731" s="75">
        <v>0</v>
      </c>
      <c r="I731" s="75">
        <v>2</v>
      </c>
      <c r="J731" s="75">
        <v>1</v>
      </c>
      <c r="K731" s="75">
        <v>0</v>
      </c>
      <c r="L731" s="75">
        <v>1</v>
      </c>
      <c r="M731" s="75">
        <v>0</v>
      </c>
      <c r="N731" s="75">
        <v>0</v>
      </c>
    </row>
    <row r="732" spans="1:14">
      <c r="A732" s="75" t="s">
        <v>14</v>
      </c>
      <c r="B732" s="75" t="s">
        <v>21</v>
      </c>
      <c r="C732" s="76">
        <v>42504</v>
      </c>
      <c r="D732" s="75" t="s">
        <v>16</v>
      </c>
      <c r="E732" s="77" t="s">
        <v>51</v>
      </c>
      <c r="F732" s="75">
        <v>90</v>
      </c>
      <c r="G732" s="75">
        <v>2</v>
      </c>
      <c r="H732" s="75">
        <v>0</v>
      </c>
      <c r="I732" s="75">
        <v>13</v>
      </c>
      <c r="J732" s="75">
        <v>9</v>
      </c>
      <c r="K732" s="75">
        <v>0</v>
      </c>
      <c r="L732" s="75">
        <v>2</v>
      </c>
      <c r="M732" s="75">
        <v>0</v>
      </c>
      <c r="N732" s="75">
        <v>0</v>
      </c>
    </row>
    <row r="733" spans="1:14">
      <c r="A733" s="75" t="s">
        <v>14</v>
      </c>
      <c r="B733" s="75" t="s">
        <v>20</v>
      </c>
      <c r="C733" s="76">
        <v>42511</v>
      </c>
      <c r="D733" s="75" t="s">
        <v>911</v>
      </c>
      <c r="E733" s="77" t="s">
        <v>382</v>
      </c>
      <c r="F733" s="75">
        <v>90</v>
      </c>
      <c r="G733" s="75">
        <v>2</v>
      </c>
      <c r="H733" s="75">
        <v>0</v>
      </c>
      <c r="I733" s="75">
        <v>2</v>
      </c>
      <c r="J733" s="75">
        <v>2</v>
      </c>
      <c r="K733" s="75">
        <v>0</v>
      </c>
      <c r="L733" s="75">
        <v>0</v>
      </c>
      <c r="M733" s="75">
        <v>0</v>
      </c>
      <c r="N733" s="75">
        <v>0</v>
      </c>
    </row>
    <row r="734" spans="1:14">
      <c r="A734" s="75" t="s">
        <v>910</v>
      </c>
      <c r="B734" s="75" t="s">
        <v>780</v>
      </c>
      <c r="C734" s="76">
        <v>42520</v>
      </c>
      <c r="D734" s="75" t="s">
        <v>78</v>
      </c>
      <c r="E734" s="77" t="s">
        <v>33</v>
      </c>
      <c r="F734" s="75">
        <v>0</v>
      </c>
      <c r="G734" s="75"/>
      <c r="H734" s="75"/>
      <c r="I734" s="75"/>
      <c r="J734" s="75"/>
      <c r="K734" s="75"/>
      <c r="L734" s="75"/>
      <c r="M734" s="75"/>
      <c r="N734" s="75"/>
    </row>
    <row r="735" spans="1:14">
      <c r="A735" s="75" t="s">
        <v>910</v>
      </c>
      <c r="B735" s="75" t="s">
        <v>863</v>
      </c>
      <c r="C735" s="76">
        <v>42526</v>
      </c>
      <c r="D735" s="75" t="s">
        <v>78</v>
      </c>
      <c r="E735" s="77" t="s">
        <v>59</v>
      </c>
      <c r="F735" s="75">
        <v>60</v>
      </c>
      <c r="G735" s="75">
        <v>0</v>
      </c>
      <c r="H735" s="75">
        <v>1</v>
      </c>
      <c r="I735" s="75">
        <v>3</v>
      </c>
      <c r="J735" s="75">
        <v>0</v>
      </c>
      <c r="K735" s="75">
        <v>1</v>
      </c>
      <c r="L735" s="75">
        <v>0</v>
      </c>
      <c r="M735" s="75">
        <v>0</v>
      </c>
      <c r="N735" s="75">
        <v>0</v>
      </c>
    </row>
  </sheetData>
  <autoFilter ref="C1:C735">
    <sortState ref="A2:N736">
      <sortCondition ref="C1:C736"/>
    </sortState>
  </autoFilter>
  <hyperlinks>
    <hyperlink ref="E34" r:id="rId1"/>
    <hyperlink ref="E33" r:id="rId2"/>
    <hyperlink ref="E32" r:id="rId3"/>
    <hyperlink ref="E31" r:id="rId4"/>
    <hyperlink ref="E30" r:id="rId5"/>
    <hyperlink ref="E29" r:id="rId6"/>
    <hyperlink ref="E28" r:id="rId7"/>
    <hyperlink ref="E27" r:id="rId8"/>
    <hyperlink ref="E26" r:id="rId9"/>
    <hyperlink ref="E25" r:id="rId10"/>
    <hyperlink ref="E24" r:id="rId11"/>
    <hyperlink ref="E23" r:id="rId12"/>
    <hyperlink ref="E22" r:id="rId13"/>
    <hyperlink ref="E21" r:id="rId14"/>
    <hyperlink ref="E20" r:id="rId15"/>
    <hyperlink ref="E19" r:id="rId16"/>
    <hyperlink ref="E18" r:id="rId17"/>
    <hyperlink ref="E17" r:id="rId18"/>
    <hyperlink ref="E16" r:id="rId19"/>
    <hyperlink ref="E15" r:id="rId20"/>
    <hyperlink ref="E14" r:id="rId21"/>
    <hyperlink ref="E13" r:id="rId22"/>
    <hyperlink ref="E12" r:id="rId23"/>
    <hyperlink ref="E11" r:id="rId24"/>
    <hyperlink ref="E10" r:id="rId25"/>
    <hyperlink ref="E9" r:id="rId26"/>
    <hyperlink ref="E8" r:id="rId27"/>
    <hyperlink ref="E7" r:id="rId28"/>
    <hyperlink ref="E6" r:id="rId29"/>
    <hyperlink ref="E5" r:id="rId30"/>
    <hyperlink ref="E4" r:id="rId31"/>
    <hyperlink ref="E3" r:id="rId32"/>
    <hyperlink ref="E2" r:id="rId33"/>
    <hyperlink ref="E66" r:id="rId34"/>
    <hyperlink ref="E64" r:id="rId35"/>
    <hyperlink ref="E63" r:id="rId36"/>
    <hyperlink ref="E62" r:id="rId37"/>
    <hyperlink ref="E61" r:id="rId38"/>
    <hyperlink ref="E60" r:id="rId39"/>
    <hyperlink ref="E59" r:id="rId40"/>
    <hyperlink ref="E58" r:id="rId41"/>
    <hyperlink ref="E57" r:id="rId42"/>
    <hyperlink ref="E56" r:id="rId43"/>
    <hyperlink ref="E55" r:id="rId44"/>
    <hyperlink ref="E54" r:id="rId45"/>
    <hyperlink ref="E53" r:id="rId46"/>
    <hyperlink ref="E52" r:id="rId47"/>
    <hyperlink ref="E51" r:id="rId48"/>
    <hyperlink ref="E50" r:id="rId49"/>
    <hyperlink ref="E49" r:id="rId50"/>
    <hyperlink ref="E48" r:id="rId51"/>
    <hyperlink ref="E47" r:id="rId52"/>
    <hyperlink ref="E46" r:id="rId53"/>
    <hyperlink ref="E44" r:id="rId54"/>
    <hyperlink ref="E43" r:id="rId55"/>
    <hyperlink ref="E42" r:id="rId56"/>
    <hyperlink ref="E41" r:id="rId57"/>
    <hyperlink ref="E40" r:id="rId58"/>
    <hyperlink ref="E39" r:id="rId59"/>
    <hyperlink ref="E38" r:id="rId60"/>
    <hyperlink ref="E37" r:id="rId61"/>
    <hyperlink ref="E36" r:id="rId62"/>
    <hyperlink ref="E35" r:id="rId63"/>
    <hyperlink ref="E101" r:id="rId64"/>
    <hyperlink ref="E100" r:id="rId65"/>
    <hyperlink ref="E99" r:id="rId66"/>
    <hyperlink ref="E98" r:id="rId67"/>
    <hyperlink ref="E97" r:id="rId68"/>
    <hyperlink ref="E96" r:id="rId69"/>
    <hyperlink ref="E94" r:id="rId70"/>
    <hyperlink ref="E93" r:id="rId71"/>
    <hyperlink ref="E92" r:id="rId72"/>
    <hyperlink ref="E91" r:id="rId73"/>
    <hyperlink ref="E90" r:id="rId74"/>
    <hyperlink ref="E89" r:id="rId75"/>
    <hyperlink ref="E88" r:id="rId76"/>
    <hyperlink ref="E87" r:id="rId77"/>
    <hyperlink ref="E86" r:id="rId78"/>
    <hyperlink ref="E85" r:id="rId79"/>
    <hyperlink ref="E84" r:id="rId80"/>
    <hyperlink ref="E83" r:id="rId81"/>
    <hyperlink ref="E82" r:id="rId82"/>
    <hyperlink ref="E81" r:id="rId83"/>
    <hyperlink ref="E79" r:id="rId84"/>
    <hyperlink ref="E78" r:id="rId85"/>
    <hyperlink ref="E77" r:id="rId86"/>
    <hyperlink ref="E76" r:id="rId87"/>
    <hyperlink ref="E75" r:id="rId88"/>
    <hyperlink ref="E74" r:id="rId89"/>
    <hyperlink ref="E71" r:id="rId90"/>
    <hyperlink ref="E70" r:id="rId91"/>
    <hyperlink ref="E69" r:id="rId92"/>
    <hyperlink ref="E68" r:id="rId93"/>
    <hyperlink ref="E67" r:id="rId94"/>
    <hyperlink ref="E65" r:id="rId95"/>
    <hyperlink ref="E159" r:id="rId96"/>
    <hyperlink ref="E158" r:id="rId97"/>
    <hyperlink ref="E157" r:id="rId98"/>
    <hyperlink ref="E156" r:id="rId99"/>
    <hyperlink ref="E155" r:id="rId100"/>
    <hyperlink ref="E154" r:id="rId101"/>
    <hyperlink ref="E153" r:id="rId102"/>
    <hyperlink ref="E152" r:id="rId103"/>
    <hyperlink ref="E150" r:id="rId104"/>
    <hyperlink ref="E149" r:id="rId105"/>
    <hyperlink ref="E148" r:id="rId106"/>
    <hyperlink ref="E147" r:id="rId107"/>
    <hyperlink ref="E146" r:id="rId108"/>
    <hyperlink ref="E145" r:id="rId109"/>
    <hyperlink ref="E144" r:id="rId110"/>
    <hyperlink ref="E143" r:id="rId111"/>
    <hyperlink ref="E142" r:id="rId112"/>
    <hyperlink ref="E141" r:id="rId113"/>
    <hyperlink ref="E140" r:id="rId114"/>
    <hyperlink ref="E139" r:id="rId115"/>
    <hyperlink ref="E138" r:id="rId116"/>
    <hyperlink ref="E137" r:id="rId117"/>
    <hyperlink ref="E136" r:id="rId118"/>
    <hyperlink ref="E135" r:id="rId119"/>
    <hyperlink ref="E134" r:id="rId120"/>
    <hyperlink ref="E133" r:id="rId121"/>
    <hyperlink ref="E132" r:id="rId122"/>
    <hyperlink ref="E131" r:id="rId123"/>
    <hyperlink ref="E130" r:id="rId124"/>
    <hyperlink ref="E129" r:id="rId125"/>
    <hyperlink ref="E128" r:id="rId126"/>
    <hyperlink ref="E127" r:id="rId127"/>
    <hyperlink ref="E126" r:id="rId128"/>
    <hyperlink ref="E125" r:id="rId129"/>
    <hyperlink ref="E124" r:id="rId130"/>
    <hyperlink ref="E123" r:id="rId131"/>
    <hyperlink ref="E122" r:id="rId132"/>
    <hyperlink ref="E121" r:id="rId133"/>
    <hyperlink ref="E118" r:id="rId134"/>
    <hyperlink ref="E117" r:id="rId135"/>
    <hyperlink ref="E116" r:id="rId136"/>
    <hyperlink ref="E115" r:id="rId137"/>
    <hyperlink ref="E114" r:id="rId138"/>
    <hyperlink ref="E113" r:id="rId139"/>
    <hyperlink ref="E112" r:id="rId140"/>
    <hyperlink ref="E109" r:id="rId141"/>
    <hyperlink ref="E108" r:id="rId142"/>
    <hyperlink ref="E107" r:id="rId143"/>
    <hyperlink ref="E106" r:id="rId144"/>
    <hyperlink ref="E105" r:id="rId145"/>
    <hyperlink ref="E104" r:id="rId146"/>
    <hyperlink ref="E103" r:id="rId147"/>
    <hyperlink ref="E102" r:id="rId148"/>
    <hyperlink ref="E95" r:id="rId149"/>
    <hyperlink ref="E80" r:id="rId150"/>
    <hyperlink ref="E73" r:id="rId151"/>
    <hyperlink ref="E72" r:id="rId152"/>
    <hyperlink ref="E45" r:id="rId153"/>
    <hyperlink ref="E208" r:id="rId154"/>
    <hyperlink ref="E207" r:id="rId155"/>
    <hyperlink ref="E206" r:id="rId156"/>
    <hyperlink ref="E205" r:id="rId157"/>
    <hyperlink ref="E204" r:id="rId158"/>
    <hyperlink ref="E203" r:id="rId159"/>
    <hyperlink ref="E202" r:id="rId160"/>
    <hyperlink ref="E201" r:id="rId161"/>
    <hyperlink ref="E200" r:id="rId162"/>
    <hyperlink ref="E199" r:id="rId163"/>
    <hyperlink ref="E198" r:id="rId164"/>
    <hyperlink ref="E197" r:id="rId165"/>
    <hyperlink ref="E196" r:id="rId166"/>
    <hyperlink ref="E194" r:id="rId167"/>
    <hyperlink ref="E193" r:id="rId168"/>
    <hyperlink ref="E192" r:id="rId169"/>
    <hyperlink ref="E191" r:id="rId170"/>
    <hyperlink ref="E190" r:id="rId171"/>
    <hyperlink ref="E189" r:id="rId172"/>
    <hyperlink ref="E188" r:id="rId173"/>
    <hyperlink ref="E187" r:id="rId174"/>
    <hyperlink ref="E186" r:id="rId175"/>
    <hyperlink ref="E185" r:id="rId176"/>
    <hyperlink ref="E184" r:id="rId177"/>
    <hyperlink ref="E183" r:id="rId178"/>
    <hyperlink ref="E182" r:id="rId179"/>
    <hyperlink ref="E181" r:id="rId180"/>
    <hyperlink ref="E180" r:id="rId181"/>
    <hyperlink ref="E179" r:id="rId182"/>
    <hyperlink ref="E178" r:id="rId183"/>
    <hyperlink ref="E177" r:id="rId184"/>
    <hyperlink ref="E176" r:id="rId185"/>
    <hyperlink ref="E175" r:id="rId186"/>
    <hyperlink ref="E174" r:id="rId187"/>
    <hyperlink ref="E173" r:id="rId188"/>
    <hyperlink ref="E172" r:id="rId189"/>
    <hyperlink ref="E170" r:id="rId190"/>
    <hyperlink ref="E169" r:id="rId191"/>
    <hyperlink ref="E168" r:id="rId192"/>
    <hyperlink ref="E167" r:id="rId193"/>
    <hyperlink ref="E166" r:id="rId194"/>
    <hyperlink ref="E165" r:id="rId195"/>
    <hyperlink ref="E164" r:id="rId196"/>
    <hyperlink ref="E161" r:id="rId197"/>
    <hyperlink ref="E256" r:id="rId198"/>
    <hyperlink ref="E255" r:id="rId199"/>
    <hyperlink ref="E254" r:id="rId200"/>
    <hyperlink ref="E253" r:id="rId201"/>
    <hyperlink ref="E251" r:id="rId202"/>
    <hyperlink ref="E249" r:id="rId203"/>
    <hyperlink ref="E250" r:id="rId204"/>
    <hyperlink ref="E248" r:id="rId205"/>
    <hyperlink ref="E247" r:id="rId206"/>
    <hyperlink ref="E246" r:id="rId207"/>
    <hyperlink ref="E245" r:id="rId208"/>
    <hyperlink ref="E244" r:id="rId209"/>
    <hyperlink ref="E242" r:id="rId210"/>
    <hyperlink ref="E243" r:id="rId211"/>
    <hyperlink ref="E241" r:id="rId212"/>
    <hyperlink ref="E240" r:id="rId213"/>
    <hyperlink ref="E239" r:id="rId214"/>
    <hyperlink ref="E238" r:id="rId215"/>
    <hyperlink ref="E237" r:id="rId216"/>
    <hyperlink ref="E236" r:id="rId217"/>
    <hyperlink ref="E235" r:id="rId218"/>
    <hyperlink ref="E234" r:id="rId219"/>
    <hyperlink ref="E233" r:id="rId220"/>
    <hyperlink ref="E232" r:id="rId221"/>
    <hyperlink ref="E231" r:id="rId222"/>
    <hyperlink ref="E230" r:id="rId223"/>
    <hyperlink ref="E229" r:id="rId224"/>
    <hyperlink ref="E228" r:id="rId225"/>
    <hyperlink ref="E227" r:id="rId226"/>
    <hyperlink ref="E226" r:id="rId227"/>
    <hyperlink ref="E225" r:id="rId228"/>
    <hyperlink ref="E224" r:id="rId229"/>
    <hyperlink ref="E222" r:id="rId230"/>
    <hyperlink ref="E223" r:id="rId231"/>
    <hyperlink ref="E221" r:id="rId232"/>
    <hyperlink ref="E220" r:id="rId233"/>
    <hyperlink ref="E219" r:id="rId234"/>
    <hyperlink ref="E218" r:id="rId235"/>
    <hyperlink ref="E217" r:id="rId236"/>
    <hyperlink ref="E216" r:id="rId237"/>
    <hyperlink ref="E214" r:id="rId238"/>
    <hyperlink ref="E213" r:id="rId239"/>
    <hyperlink ref="E212" r:id="rId240"/>
    <hyperlink ref="E211" r:id="rId241"/>
    <hyperlink ref="E210" r:id="rId242"/>
    <hyperlink ref="E209" r:id="rId243"/>
    <hyperlink ref="E195" r:id="rId244"/>
    <hyperlink ref="E171" r:id="rId245"/>
    <hyperlink ref="E163" r:id="rId246"/>
    <hyperlink ref="E162" r:id="rId247"/>
    <hyperlink ref="E160" r:id="rId248"/>
    <hyperlink ref="E151" r:id="rId249"/>
    <hyperlink ref="E120" r:id="rId250"/>
    <hyperlink ref="E119" r:id="rId251"/>
    <hyperlink ref="E111" r:id="rId252"/>
    <hyperlink ref="E110" r:id="rId253"/>
    <hyperlink ref="E298" r:id="rId254"/>
    <hyperlink ref="E299" r:id="rId255"/>
    <hyperlink ref="E297" r:id="rId256"/>
    <hyperlink ref="E296" r:id="rId257"/>
    <hyperlink ref="E295" r:id="rId258"/>
    <hyperlink ref="E294" r:id="rId259"/>
    <hyperlink ref="E293" r:id="rId260"/>
    <hyperlink ref="E292" r:id="rId261"/>
    <hyperlink ref="E291" r:id="rId262"/>
    <hyperlink ref="E290" r:id="rId263"/>
    <hyperlink ref="E289" r:id="rId264"/>
    <hyperlink ref="E288" r:id="rId265"/>
    <hyperlink ref="E287" r:id="rId266"/>
    <hyperlink ref="E286" r:id="rId267"/>
    <hyperlink ref="E285" r:id="rId268"/>
    <hyperlink ref="E284" r:id="rId269"/>
    <hyperlink ref="E283" r:id="rId270"/>
    <hyperlink ref="E282" r:id="rId271"/>
    <hyperlink ref="E281" r:id="rId272"/>
    <hyperlink ref="E280" r:id="rId273"/>
    <hyperlink ref="E279" r:id="rId274"/>
    <hyperlink ref="E278" r:id="rId275"/>
    <hyperlink ref="E275" r:id="rId276"/>
    <hyperlink ref="E274" r:id="rId277"/>
    <hyperlink ref="E273" r:id="rId278"/>
    <hyperlink ref="E272" r:id="rId279"/>
    <hyperlink ref="E271" r:id="rId280"/>
    <hyperlink ref="E270" r:id="rId281"/>
    <hyperlink ref="E268" r:id="rId282"/>
    <hyperlink ref="E267" r:id="rId283"/>
    <hyperlink ref="E266" r:id="rId284"/>
    <hyperlink ref="E265" r:id="rId285"/>
    <hyperlink ref="E264" r:id="rId286"/>
    <hyperlink ref="E263" r:id="rId287"/>
    <hyperlink ref="E262" r:id="rId288"/>
    <hyperlink ref="E260" r:id="rId289"/>
    <hyperlink ref="E259" r:id="rId290"/>
    <hyperlink ref="E354" r:id="rId291"/>
    <hyperlink ref="E353" r:id="rId292"/>
    <hyperlink ref="E352" r:id="rId293"/>
    <hyperlink ref="E351" r:id="rId294"/>
    <hyperlink ref="E350" r:id="rId295"/>
    <hyperlink ref="E349" r:id="rId296"/>
    <hyperlink ref="E348" r:id="rId297"/>
    <hyperlink ref="E347" r:id="rId298"/>
    <hyperlink ref="E346" r:id="rId299"/>
    <hyperlink ref="E345" r:id="rId300"/>
    <hyperlink ref="E344" r:id="rId301"/>
    <hyperlink ref="E343" r:id="rId302"/>
    <hyperlink ref="E342" r:id="rId303"/>
    <hyperlink ref="E341" r:id="rId304"/>
    <hyperlink ref="E340" r:id="rId305"/>
    <hyperlink ref="E339" r:id="rId306"/>
    <hyperlink ref="E338" r:id="rId307"/>
    <hyperlink ref="E337" r:id="rId308"/>
    <hyperlink ref="E336" r:id="rId309"/>
    <hyperlink ref="E335" r:id="rId310"/>
    <hyperlink ref="E334" r:id="rId311"/>
    <hyperlink ref="E333" r:id="rId312"/>
    <hyperlink ref="E332" r:id="rId313"/>
    <hyperlink ref="E331" r:id="rId314"/>
    <hyperlink ref="E330" r:id="rId315"/>
    <hyperlink ref="E329" r:id="rId316"/>
    <hyperlink ref="E328" r:id="rId317"/>
    <hyperlink ref="E327" r:id="rId318"/>
    <hyperlink ref="E326" r:id="rId319"/>
    <hyperlink ref="E325" r:id="rId320"/>
    <hyperlink ref="E324" r:id="rId321"/>
    <hyperlink ref="E323" r:id="rId322"/>
    <hyperlink ref="E322" r:id="rId323"/>
    <hyperlink ref="E321" r:id="rId324"/>
    <hyperlink ref="E320" r:id="rId325"/>
    <hyperlink ref="E319" r:id="rId326"/>
    <hyperlink ref="E318" r:id="rId327"/>
    <hyperlink ref="E317" r:id="rId328"/>
    <hyperlink ref="E316" r:id="rId329"/>
    <hyperlink ref="E315" r:id="rId330"/>
    <hyperlink ref="E314" r:id="rId331"/>
    <hyperlink ref="E313" r:id="rId332"/>
    <hyperlink ref="E312" r:id="rId333"/>
    <hyperlink ref="E311" r:id="rId334"/>
    <hyperlink ref="E310" r:id="rId335"/>
    <hyperlink ref="E309" r:id="rId336"/>
    <hyperlink ref="E308" r:id="rId337"/>
    <hyperlink ref="E307" r:id="rId338"/>
    <hyperlink ref="E306" r:id="rId339"/>
    <hyperlink ref="E305" r:id="rId340"/>
    <hyperlink ref="E304" r:id="rId341"/>
    <hyperlink ref="E303" r:id="rId342"/>
    <hyperlink ref="E302" r:id="rId343"/>
    <hyperlink ref="E301" r:id="rId344"/>
    <hyperlink ref="E300" r:id="rId345"/>
    <hyperlink ref="E277" r:id="rId346"/>
    <hyperlink ref="E276" r:id="rId347"/>
    <hyperlink ref="E269" r:id="rId348"/>
    <hyperlink ref="E261" r:id="rId349"/>
    <hyperlink ref="E258" r:id="rId350"/>
    <hyperlink ref="E257" r:id="rId351"/>
    <hyperlink ref="E252" r:id="rId352"/>
    <hyperlink ref="E215" r:id="rId353"/>
    <hyperlink ref="E409" r:id="rId354"/>
    <hyperlink ref="E408" r:id="rId355"/>
    <hyperlink ref="E407" r:id="rId356"/>
    <hyperlink ref="E406" r:id="rId357"/>
    <hyperlink ref="E405" r:id="rId358"/>
    <hyperlink ref="E404" r:id="rId359"/>
    <hyperlink ref="E403" r:id="rId360"/>
    <hyperlink ref="E402" r:id="rId361"/>
    <hyperlink ref="E401" r:id="rId362"/>
    <hyperlink ref="E400" r:id="rId363"/>
    <hyperlink ref="E399" r:id="rId364"/>
    <hyperlink ref="E398" r:id="rId365"/>
    <hyperlink ref="E397" r:id="rId366"/>
    <hyperlink ref="E396" r:id="rId367"/>
    <hyperlink ref="E395" r:id="rId368"/>
    <hyperlink ref="E394" r:id="rId369"/>
    <hyperlink ref="E393" r:id="rId370"/>
    <hyperlink ref="E392" r:id="rId371"/>
    <hyperlink ref="E391" r:id="rId372"/>
    <hyperlink ref="E390" r:id="rId373"/>
    <hyperlink ref="E389" r:id="rId374"/>
    <hyperlink ref="E388" r:id="rId375"/>
    <hyperlink ref="E387" r:id="rId376"/>
    <hyperlink ref="E386" r:id="rId377"/>
    <hyperlink ref="E385" r:id="rId378"/>
    <hyperlink ref="E384" r:id="rId379"/>
    <hyperlink ref="E383" r:id="rId380"/>
    <hyperlink ref="E382" r:id="rId381"/>
    <hyperlink ref="E381" r:id="rId382"/>
    <hyperlink ref="E380" r:id="rId383"/>
    <hyperlink ref="E379" r:id="rId384"/>
    <hyperlink ref="E378" r:id="rId385"/>
    <hyperlink ref="E377" r:id="rId386"/>
    <hyperlink ref="E376" r:id="rId387"/>
    <hyperlink ref="E375" r:id="rId388"/>
    <hyperlink ref="E374" r:id="rId389"/>
    <hyperlink ref="E373" r:id="rId390"/>
    <hyperlink ref="E372" r:id="rId391"/>
    <hyperlink ref="E371" r:id="rId392"/>
    <hyperlink ref="E370" r:id="rId393"/>
    <hyperlink ref="E369" r:id="rId394"/>
    <hyperlink ref="E368" r:id="rId395"/>
    <hyperlink ref="E367" r:id="rId396"/>
    <hyperlink ref="E366" r:id="rId397"/>
    <hyperlink ref="E365" r:id="rId398"/>
    <hyperlink ref="E364" r:id="rId399"/>
    <hyperlink ref="E363" r:id="rId400"/>
    <hyperlink ref="E362" r:id="rId401"/>
    <hyperlink ref="E361" r:id="rId402"/>
    <hyperlink ref="E360" r:id="rId403"/>
    <hyperlink ref="E359" r:id="rId404"/>
    <hyperlink ref="E358" r:id="rId405"/>
    <hyperlink ref="E357" r:id="rId406"/>
    <hyperlink ref="E356" r:id="rId407"/>
    <hyperlink ref="E355" r:id="rId408"/>
    <hyperlink ref="E456" r:id="rId409"/>
    <hyperlink ref="E455" r:id="rId410"/>
    <hyperlink ref="E454" r:id="rId411"/>
    <hyperlink ref="E453" r:id="rId412"/>
    <hyperlink ref="E451" r:id="rId413"/>
    <hyperlink ref="E450" r:id="rId414"/>
    <hyperlink ref="E449" r:id="rId415"/>
    <hyperlink ref="E448" r:id="rId416"/>
    <hyperlink ref="E447" r:id="rId417"/>
    <hyperlink ref="E446" r:id="rId418"/>
    <hyperlink ref="E445" r:id="rId419"/>
    <hyperlink ref="E444" r:id="rId420"/>
    <hyperlink ref="E443" r:id="rId421"/>
    <hyperlink ref="E442" r:id="rId422"/>
    <hyperlink ref="E441" r:id="rId423"/>
    <hyperlink ref="E440" r:id="rId424"/>
    <hyperlink ref="E439" r:id="rId425"/>
    <hyperlink ref="E438" r:id="rId426"/>
    <hyperlink ref="E437" r:id="rId427"/>
    <hyperlink ref="E436" r:id="rId428"/>
    <hyperlink ref="E435" r:id="rId429"/>
    <hyperlink ref="E434" r:id="rId430"/>
    <hyperlink ref="E433" r:id="rId431"/>
    <hyperlink ref="E432" r:id="rId432"/>
    <hyperlink ref="E431" r:id="rId433"/>
    <hyperlink ref="E430" r:id="rId434"/>
    <hyperlink ref="E429" r:id="rId435"/>
    <hyperlink ref="E428" r:id="rId436"/>
    <hyperlink ref="E427" r:id="rId437"/>
    <hyperlink ref="E426" r:id="rId438"/>
    <hyperlink ref="E425" r:id="rId439"/>
    <hyperlink ref="E424" r:id="rId440"/>
    <hyperlink ref="E423" r:id="rId441"/>
    <hyperlink ref="E422" r:id="rId442"/>
    <hyperlink ref="E421" r:id="rId443"/>
    <hyperlink ref="E420" r:id="rId444"/>
    <hyperlink ref="E419" r:id="rId445"/>
    <hyperlink ref="E418" r:id="rId446"/>
    <hyperlink ref="E417" r:id="rId447"/>
    <hyperlink ref="E416" r:id="rId448"/>
    <hyperlink ref="E415" r:id="rId449"/>
    <hyperlink ref="E414" r:id="rId450"/>
    <hyperlink ref="E413" r:id="rId451"/>
    <hyperlink ref="E412" r:id="rId452"/>
    <hyperlink ref="E410" r:id="rId453"/>
    <hyperlink ref="E510" r:id="rId454"/>
    <hyperlink ref="E509" r:id="rId455"/>
    <hyperlink ref="E508" r:id="rId456"/>
    <hyperlink ref="E507" r:id="rId457"/>
    <hyperlink ref="E506" r:id="rId458"/>
    <hyperlink ref="E505" r:id="rId459"/>
    <hyperlink ref="E504" r:id="rId460"/>
    <hyperlink ref="E503" r:id="rId461"/>
    <hyperlink ref="E502" r:id="rId462"/>
    <hyperlink ref="E501" r:id="rId463"/>
    <hyperlink ref="E500" r:id="rId464"/>
    <hyperlink ref="E499" r:id="rId465"/>
    <hyperlink ref="E498" r:id="rId466"/>
    <hyperlink ref="E497" r:id="rId467"/>
    <hyperlink ref="E496" r:id="rId468"/>
    <hyperlink ref="E495" r:id="rId469"/>
    <hyperlink ref="E494" r:id="rId470"/>
    <hyperlink ref="E492" r:id="rId471"/>
    <hyperlink ref="E491" r:id="rId472"/>
    <hyperlink ref="E490" r:id="rId473"/>
    <hyperlink ref="E489" r:id="rId474"/>
    <hyperlink ref="E488" r:id="rId475"/>
    <hyperlink ref="E487" r:id="rId476"/>
    <hyperlink ref="E486" r:id="rId477"/>
    <hyperlink ref="E485" r:id="rId478"/>
    <hyperlink ref="E484" r:id="rId479"/>
    <hyperlink ref="E483" r:id="rId480"/>
    <hyperlink ref="E482" r:id="rId481"/>
    <hyperlink ref="E481" r:id="rId482"/>
    <hyperlink ref="E480" r:id="rId483"/>
    <hyperlink ref="E479" r:id="rId484"/>
    <hyperlink ref="E478" r:id="rId485"/>
    <hyperlink ref="E477" r:id="rId486"/>
    <hyperlink ref="E476" r:id="rId487"/>
    <hyperlink ref="E475" r:id="rId488"/>
    <hyperlink ref="E473" r:id="rId489"/>
    <hyperlink ref="E472" r:id="rId490"/>
    <hyperlink ref="E471" r:id="rId491"/>
    <hyperlink ref="E470" r:id="rId492"/>
    <hyperlink ref="E469" r:id="rId493"/>
    <hyperlink ref="E468" r:id="rId494"/>
    <hyperlink ref="E467" r:id="rId495"/>
    <hyperlink ref="E466" r:id="rId496"/>
    <hyperlink ref="E465" r:id="rId497"/>
    <hyperlink ref="E464" r:id="rId498"/>
    <hyperlink ref="E463" r:id="rId499"/>
    <hyperlink ref="E462" r:id="rId500"/>
    <hyperlink ref="E461" r:id="rId501"/>
    <hyperlink ref="E460" r:id="rId502"/>
    <hyperlink ref="E459" r:id="rId503"/>
    <hyperlink ref="E458" r:id="rId504"/>
    <hyperlink ref="E457" r:id="rId505"/>
    <hyperlink ref="E452" r:id="rId506"/>
    <hyperlink ref="E411" r:id="rId507"/>
    <hyperlink ref="E569" r:id="rId508"/>
    <hyperlink ref="E568" r:id="rId509"/>
    <hyperlink ref="E567" r:id="rId510"/>
    <hyperlink ref="E566" r:id="rId511"/>
    <hyperlink ref="E565" r:id="rId512"/>
    <hyperlink ref="E564" r:id="rId513"/>
    <hyperlink ref="E563" r:id="rId514"/>
    <hyperlink ref="E562" r:id="rId515"/>
    <hyperlink ref="E561" r:id="rId516"/>
    <hyperlink ref="E560" r:id="rId517"/>
    <hyperlink ref="E559" r:id="rId518"/>
    <hyperlink ref="E557" r:id="rId519"/>
    <hyperlink ref="E558" r:id="rId520"/>
    <hyperlink ref="E556" r:id="rId521"/>
    <hyperlink ref="E555" r:id="rId522"/>
    <hyperlink ref="E554" r:id="rId523"/>
    <hyperlink ref="E553" r:id="rId524"/>
    <hyperlink ref="E552" r:id="rId525"/>
    <hyperlink ref="E551" r:id="rId526"/>
    <hyperlink ref="E550" r:id="rId527"/>
    <hyperlink ref="E549" r:id="rId528"/>
    <hyperlink ref="E547" r:id="rId529"/>
    <hyperlink ref="E546" r:id="rId530"/>
    <hyperlink ref="E545" r:id="rId531"/>
    <hyperlink ref="E544" r:id="rId532"/>
    <hyperlink ref="E543" r:id="rId533"/>
    <hyperlink ref="E542" r:id="rId534"/>
    <hyperlink ref="E541" r:id="rId535"/>
    <hyperlink ref="E540" r:id="rId536"/>
    <hyperlink ref="E539" r:id="rId537"/>
    <hyperlink ref="E538" r:id="rId538"/>
    <hyperlink ref="E537" r:id="rId539"/>
    <hyperlink ref="E536" r:id="rId540"/>
    <hyperlink ref="E535" r:id="rId541"/>
    <hyperlink ref="E534" r:id="rId542"/>
    <hyperlink ref="E533" r:id="rId543"/>
    <hyperlink ref="E532" r:id="rId544"/>
    <hyperlink ref="E531" r:id="rId545"/>
    <hyperlink ref="E530" r:id="rId546"/>
    <hyperlink ref="E529" r:id="rId547"/>
    <hyperlink ref="E528" r:id="rId548"/>
    <hyperlink ref="E527" r:id="rId549"/>
    <hyperlink ref="E526" r:id="rId550"/>
    <hyperlink ref="E525" r:id="rId551"/>
    <hyperlink ref="E524" r:id="rId552"/>
    <hyperlink ref="E523" r:id="rId553"/>
    <hyperlink ref="E522" r:id="rId554"/>
    <hyperlink ref="E521" r:id="rId555"/>
    <hyperlink ref="E520" r:id="rId556"/>
    <hyperlink ref="E519" r:id="rId557"/>
    <hyperlink ref="E518" r:id="rId558"/>
    <hyperlink ref="E517" r:id="rId559"/>
    <hyperlink ref="E516" r:id="rId560"/>
    <hyperlink ref="E515" r:id="rId561"/>
    <hyperlink ref="E514" r:id="rId562"/>
    <hyperlink ref="E513" r:id="rId563"/>
    <hyperlink ref="E512" r:id="rId564"/>
    <hyperlink ref="E511" r:id="rId565"/>
    <hyperlink ref="E493" r:id="rId566"/>
    <hyperlink ref="E474" r:id="rId567"/>
    <hyperlink ref="E625" r:id="rId568"/>
    <hyperlink ref="E624" r:id="rId569"/>
    <hyperlink ref="E623" r:id="rId570"/>
    <hyperlink ref="E622" r:id="rId571"/>
    <hyperlink ref="E621" r:id="rId572"/>
    <hyperlink ref="E620" r:id="rId573"/>
    <hyperlink ref="E619" r:id="rId574"/>
    <hyperlink ref="E618" r:id="rId575"/>
    <hyperlink ref="E617" r:id="rId576"/>
    <hyperlink ref="E616" r:id="rId577"/>
    <hyperlink ref="E615" r:id="rId578"/>
    <hyperlink ref="E614" r:id="rId579"/>
    <hyperlink ref="E613" r:id="rId580"/>
    <hyperlink ref="E612" r:id="rId581"/>
    <hyperlink ref="E611" r:id="rId582"/>
    <hyperlink ref="E610" r:id="rId583"/>
    <hyperlink ref="E609" r:id="rId584"/>
    <hyperlink ref="E608" r:id="rId585"/>
    <hyperlink ref="E607" r:id="rId586"/>
    <hyperlink ref="E606" r:id="rId587"/>
    <hyperlink ref="E605" r:id="rId588"/>
    <hyperlink ref="E604" r:id="rId589"/>
    <hyperlink ref="E603" r:id="rId590"/>
    <hyperlink ref="E602" r:id="rId591"/>
    <hyperlink ref="E601" r:id="rId592"/>
    <hyperlink ref="E600" r:id="rId593"/>
    <hyperlink ref="E599" r:id="rId594"/>
    <hyperlink ref="E598" r:id="rId595"/>
    <hyperlink ref="E597" r:id="rId596"/>
    <hyperlink ref="E596" r:id="rId597"/>
    <hyperlink ref="E595" r:id="rId598"/>
    <hyperlink ref="E594" r:id="rId599"/>
    <hyperlink ref="E593" r:id="rId600"/>
    <hyperlink ref="E592" r:id="rId601"/>
    <hyperlink ref="E591" r:id="rId602"/>
    <hyperlink ref="E590" r:id="rId603"/>
    <hyperlink ref="E589" r:id="rId604"/>
    <hyperlink ref="E588" r:id="rId605"/>
    <hyperlink ref="E587" r:id="rId606"/>
    <hyperlink ref="E586" r:id="rId607"/>
    <hyperlink ref="E585" r:id="rId608"/>
    <hyperlink ref="E584" r:id="rId609"/>
    <hyperlink ref="E583" r:id="rId610"/>
    <hyperlink ref="E582" r:id="rId611"/>
    <hyperlink ref="E581" r:id="rId612"/>
    <hyperlink ref="E580" r:id="rId613"/>
    <hyperlink ref="E579" r:id="rId614"/>
    <hyperlink ref="E578" r:id="rId615"/>
    <hyperlink ref="E577" r:id="rId616"/>
    <hyperlink ref="E576" r:id="rId617"/>
    <hyperlink ref="E575" r:id="rId618"/>
    <hyperlink ref="E574" r:id="rId619"/>
    <hyperlink ref="E573" r:id="rId620"/>
    <hyperlink ref="E572" r:id="rId621"/>
    <hyperlink ref="E571" r:id="rId622"/>
    <hyperlink ref="E570" r:id="rId623"/>
    <hyperlink ref="E548" r:id="rId624"/>
    <hyperlink ref="E671" r:id="rId625"/>
    <hyperlink ref="E670" r:id="rId626"/>
    <hyperlink ref="E669" r:id="rId627"/>
    <hyperlink ref="E668" r:id="rId628"/>
    <hyperlink ref="E667" r:id="rId629"/>
    <hyperlink ref="E666" r:id="rId630"/>
    <hyperlink ref="E665" r:id="rId631"/>
    <hyperlink ref="E664" r:id="rId632"/>
    <hyperlink ref="E663" r:id="rId633"/>
    <hyperlink ref="E661" r:id="rId634"/>
    <hyperlink ref="E660" r:id="rId635"/>
    <hyperlink ref="E659" r:id="rId636"/>
    <hyperlink ref="E658" r:id="rId637"/>
    <hyperlink ref="E657" r:id="rId638"/>
    <hyperlink ref="E656" r:id="rId639"/>
    <hyperlink ref="E655" r:id="rId640"/>
    <hyperlink ref="E654" r:id="rId641"/>
    <hyperlink ref="E653" r:id="rId642"/>
    <hyperlink ref="E652" r:id="rId643"/>
    <hyperlink ref="E651" r:id="rId644"/>
    <hyperlink ref="E650" r:id="rId645"/>
    <hyperlink ref="E649" r:id="rId646"/>
    <hyperlink ref="E648" r:id="rId647"/>
    <hyperlink ref="E647" r:id="rId648"/>
    <hyperlink ref="E646" r:id="rId649"/>
    <hyperlink ref="E645" r:id="rId650"/>
    <hyperlink ref="E644" r:id="rId651"/>
    <hyperlink ref="E643" r:id="rId652"/>
    <hyperlink ref="E642" r:id="rId653"/>
    <hyperlink ref="E641" r:id="rId654"/>
    <hyperlink ref="E640" r:id="rId655"/>
    <hyperlink ref="E639" r:id="rId656"/>
    <hyperlink ref="E638" r:id="rId657"/>
    <hyperlink ref="E637" r:id="rId658"/>
    <hyperlink ref="E636" r:id="rId659"/>
    <hyperlink ref="E635" r:id="rId660"/>
    <hyperlink ref="E634" r:id="rId661"/>
    <hyperlink ref="E633" r:id="rId662"/>
    <hyperlink ref="E632" r:id="rId663"/>
    <hyperlink ref="E631" r:id="rId664"/>
    <hyperlink ref="E630" r:id="rId665"/>
    <hyperlink ref="E629" r:id="rId666"/>
    <hyperlink ref="E628" r:id="rId667"/>
    <hyperlink ref="E627" r:id="rId668"/>
    <hyperlink ref="E626" r:id="rId669"/>
    <hyperlink ref="E733" r:id="rId670"/>
    <hyperlink ref="E732" r:id="rId671"/>
    <hyperlink ref="E731" r:id="rId672"/>
    <hyperlink ref="E730" r:id="rId673"/>
    <hyperlink ref="E729" r:id="rId674"/>
    <hyperlink ref="E728" r:id="rId675"/>
    <hyperlink ref="E727" r:id="rId676"/>
    <hyperlink ref="E726" r:id="rId677"/>
    <hyperlink ref="E725" r:id="rId678"/>
    <hyperlink ref="E724" r:id="rId679"/>
    <hyperlink ref="E723" r:id="rId680"/>
    <hyperlink ref="E721" r:id="rId681"/>
    <hyperlink ref="E720" r:id="rId682"/>
    <hyperlink ref="E719" r:id="rId683"/>
    <hyperlink ref="E718" r:id="rId684"/>
    <hyperlink ref="E717" r:id="rId685"/>
    <hyperlink ref="E716" r:id="rId686"/>
    <hyperlink ref="E715" r:id="rId687"/>
    <hyperlink ref="E714" r:id="rId688"/>
    <hyperlink ref="E713" r:id="rId689"/>
    <hyperlink ref="E712" r:id="rId690"/>
    <hyperlink ref="E711" r:id="rId691"/>
    <hyperlink ref="E710" r:id="rId692"/>
    <hyperlink ref="E709" r:id="rId693"/>
    <hyperlink ref="E708" r:id="rId694"/>
    <hyperlink ref="E707" r:id="rId695"/>
    <hyperlink ref="E706" r:id="rId696"/>
    <hyperlink ref="E705" r:id="rId697"/>
    <hyperlink ref="E704" r:id="rId698"/>
    <hyperlink ref="E703" r:id="rId699"/>
    <hyperlink ref="E702" r:id="rId700"/>
    <hyperlink ref="E701" r:id="rId701"/>
    <hyperlink ref="E700" r:id="rId702"/>
    <hyperlink ref="E699" r:id="rId703"/>
    <hyperlink ref="E698" r:id="rId704"/>
    <hyperlink ref="E697" r:id="rId705"/>
    <hyperlink ref="E696" r:id="rId706"/>
    <hyperlink ref="E695" r:id="rId707"/>
    <hyperlink ref="E694" r:id="rId708"/>
    <hyperlink ref="E693" r:id="rId709"/>
    <hyperlink ref="E692" r:id="rId710"/>
    <hyperlink ref="E691" r:id="rId711"/>
    <hyperlink ref="E690" r:id="rId712"/>
    <hyperlink ref="E689" r:id="rId713"/>
    <hyperlink ref="E688" r:id="rId714"/>
    <hyperlink ref="E687" r:id="rId715"/>
    <hyperlink ref="E686" r:id="rId716"/>
    <hyperlink ref="E685" r:id="rId717"/>
    <hyperlink ref="E684" r:id="rId718"/>
    <hyperlink ref="E683" r:id="rId719"/>
    <hyperlink ref="E682" r:id="rId720"/>
    <hyperlink ref="E681" r:id="rId721"/>
    <hyperlink ref="E680" r:id="rId722"/>
    <hyperlink ref="E679" r:id="rId723"/>
    <hyperlink ref="E678" r:id="rId724"/>
    <hyperlink ref="E677" r:id="rId725"/>
    <hyperlink ref="E676" r:id="rId726"/>
    <hyperlink ref="E675" r:id="rId727"/>
    <hyperlink ref="E674" r:id="rId728"/>
    <hyperlink ref="E673" r:id="rId729"/>
    <hyperlink ref="E672" r:id="rId730"/>
    <hyperlink ref="E662" r:id="rId731"/>
    <hyperlink ref="E735" r:id="rId732"/>
    <hyperlink ref="E734" r:id="rId733"/>
    <hyperlink ref="E722" r:id="rId734"/>
  </hyperlinks>
  <pageMargins left="0.75" right="0.75" top="1" bottom="1" header="0.5" footer="0.5"/>
  <pageSetup paperSize="9" orientation="portrait" horizontalDpi="4294967292" verticalDpi="4294967292"/>
  <drawing r:id="rId73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6"/>
  <sheetViews>
    <sheetView workbookViewId="0">
      <selection activeCell="P6" sqref="P6"/>
    </sheetView>
  </sheetViews>
  <sheetFormatPr baseColWidth="10" defaultRowHeight="15" x14ac:dyDescent="0"/>
  <cols>
    <col min="2" max="2" width="0" hidden="1" customWidth="1"/>
    <col min="3" max="3" width="12.33203125" bestFit="1" customWidth="1"/>
    <col min="5" max="5" width="0" hidden="1" customWidth="1"/>
    <col min="11" max="14" width="0" hidden="1" customWidth="1"/>
    <col min="18" max="18" width="15.5" bestFit="1" customWidth="1"/>
    <col min="23" max="23" width="16.1640625" bestFit="1" customWidth="1"/>
    <col min="24" max="24" width="14" bestFit="1" customWidth="1"/>
    <col min="25" max="25" width="11.33203125" bestFit="1" customWidth="1"/>
    <col min="26" max="26" width="10.6640625" bestFit="1" customWidth="1"/>
    <col min="27" max="27" width="11.83203125" bestFit="1" customWidth="1"/>
    <col min="28" max="28" width="15.1640625" bestFit="1" customWidth="1"/>
  </cols>
  <sheetData>
    <row r="1" spans="1:28" ht="16" thickBot="1">
      <c r="A1" s="79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80" t="s">
        <v>8</v>
      </c>
      <c r="J1" s="80" t="s">
        <v>9</v>
      </c>
      <c r="K1" s="80" t="s">
        <v>10</v>
      </c>
      <c r="L1" s="80" t="s">
        <v>11</v>
      </c>
      <c r="M1" s="80" t="s">
        <v>12</v>
      </c>
      <c r="N1" s="80" t="s">
        <v>13</v>
      </c>
      <c r="Q1" s="133" t="s">
        <v>1229</v>
      </c>
      <c r="R1" s="134"/>
      <c r="S1" s="135">
        <v>50</v>
      </c>
      <c r="T1" s="135">
        <v>20</v>
      </c>
      <c r="U1" s="135">
        <v>1</v>
      </c>
      <c r="V1" s="135">
        <v>4</v>
      </c>
      <c r="W1" s="134"/>
      <c r="X1" s="134"/>
      <c r="Y1" s="134"/>
      <c r="Z1" s="134"/>
      <c r="AA1" s="134"/>
      <c r="AB1" s="136"/>
    </row>
    <row r="2" spans="1:28" ht="16" thickBot="1">
      <c r="A2" s="75" t="s">
        <v>97</v>
      </c>
      <c r="B2" s="75" t="s">
        <v>401</v>
      </c>
      <c r="C2" s="76">
        <v>42512</v>
      </c>
      <c r="D2" s="75" t="s">
        <v>193</v>
      </c>
      <c r="E2" s="77" t="s">
        <v>746</v>
      </c>
      <c r="F2" s="75">
        <v>90</v>
      </c>
      <c r="G2" s="75">
        <v>0</v>
      </c>
      <c r="H2" s="75">
        <v>2</v>
      </c>
      <c r="I2" s="75">
        <v>6</v>
      </c>
      <c r="J2" s="75">
        <v>3</v>
      </c>
      <c r="K2" s="75">
        <v>1</v>
      </c>
      <c r="L2" s="75">
        <v>8</v>
      </c>
      <c r="M2" s="75">
        <v>1</v>
      </c>
      <c r="N2" s="75">
        <v>0</v>
      </c>
      <c r="Q2" s="137" t="s">
        <v>432</v>
      </c>
      <c r="R2" s="138" t="s">
        <v>454</v>
      </c>
      <c r="S2" s="138" t="s">
        <v>433</v>
      </c>
      <c r="T2" s="138" t="s">
        <v>434</v>
      </c>
      <c r="U2" s="138" t="s">
        <v>436</v>
      </c>
      <c r="V2" s="138" t="s">
        <v>435</v>
      </c>
      <c r="W2" s="138" t="s">
        <v>453</v>
      </c>
      <c r="X2" s="138" t="s">
        <v>455</v>
      </c>
      <c r="Y2" s="138" t="s">
        <v>1227</v>
      </c>
      <c r="Z2" s="138" t="s">
        <v>1228</v>
      </c>
      <c r="AA2" s="138" t="s">
        <v>452</v>
      </c>
      <c r="AB2" s="139" t="s">
        <v>1226</v>
      </c>
    </row>
    <row r="3" spans="1:28">
      <c r="A3" s="75" t="s">
        <v>97</v>
      </c>
      <c r="B3" s="75" t="s">
        <v>1022</v>
      </c>
      <c r="C3" s="76">
        <v>42504</v>
      </c>
      <c r="D3" s="75" t="s">
        <v>99</v>
      </c>
      <c r="E3" s="77" t="s">
        <v>95</v>
      </c>
      <c r="F3" s="75">
        <v>90</v>
      </c>
      <c r="G3" s="75">
        <v>0</v>
      </c>
      <c r="H3" s="75">
        <v>0</v>
      </c>
      <c r="I3" s="75">
        <v>4</v>
      </c>
      <c r="J3" s="75">
        <v>4</v>
      </c>
      <c r="K3" s="75">
        <v>0</v>
      </c>
      <c r="L3" s="75">
        <v>2</v>
      </c>
      <c r="M3" s="75">
        <v>0</v>
      </c>
      <c r="N3" s="75">
        <v>0</v>
      </c>
      <c r="Q3" s="140" t="s">
        <v>437</v>
      </c>
      <c r="R3" s="141">
        <v>1327</v>
      </c>
      <c r="S3" s="141">
        <v>6</v>
      </c>
      <c r="T3" s="141">
        <v>0</v>
      </c>
      <c r="U3" s="141">
        <v>0</v>
      </c>
      <c r="V3" s="141">
        <v>1</v>
      </c>
      <c r="W3" s="141">
        <v>35</v>
      </c>
      <c r="X3" s="142">
        <v>37.9</v>
      </c>
      <c r="Y3" s="143">
        <v>37104</v>
      </c>
      <c r="Z3" s="143">
        <v>37437</v>
      </c>
      <c r="AA3" s="141">
        <v>304</v>
      </c>
      <c r="AB3" s="144">
        <v>30.4</v>
      </c>
    </row>
    <row r="4" spans="1:28">
      <c r="A4" s="75" t="s">
        <v>97</v>
      </c>
      <c r="B4" s="75" t="s">
        <v>215</v>
      </c>
      <c r="C4" s="76">
        <v>42498</v>
      </c>
      <c r="D4" s="75" t="s">
        <v>99</v>
      </c>
      <c r="E4" s="77" t="s">
        <v>103</v>
      </c>
      <c r="F4" s="75">
        <v>90</v>
      </c>
      <c r="G4" s="75">
        <v>1</v>
      </c>
      <c r="H4" s="75">
        <v>1</v>
      </c>
      <c r="I4" s="75">
        <v>5</v>
      </c>
      <c r="J4" s="75">
        <v>2</v>
      </c>
      <c r="K4" s="75">
        <v>0</v>
      </c>
      <c r="L4" s="75">
        <v>6</v>
      </c>
      <c r="M4" s="75">
        <v>0</v>
      </c>
      <c r="N4" s="75">
        <v>0</v>
      </c>
      <c r="Q4" s="140" t="s">
        <v>438</v>
      </c>
      <c r="R4" s="141">
        <v>2063</v>
      </c>
      <c r="S4" s="141">
        <v>16</v>
      </c>
      <c r="T4" s="141">
        <v>0</v>
      </c>
      <c r="U4" s="141">
        <v>0</v>
      </c>
      <c r="V4" s="141">
        <v>0</v>
      </c>
      <c r="W4" s="141">
        <v>30</v>
      </c>
      <c r="X4" s="142">
        <v>68.8</v>
      </c>
      <c r="Y4" s="143">
        <v>37469</v>
      </c>
      <c r="Z4" s="143">
        <v>37802</v>
      </c>
      <c r="AA4" s="141">
        <v>800</v>
      </c>
      <c r="AB4" s="144">
        <v>80</v>
      </c>
    </row>
    <row r="5" spans="1:28">
      <c r="A5" s="75" t="s">
        <v>97</v>
      </c>
      <c r="B5" s="75" t="s">
        <v>744</v>
      </c>
      <c r="C5" s="76">
        <v>42490</v>
      </c>
      <c r="D5" s="75" t="s">
        <v>99</v>
      </c>
      <c r="E5" s="77" t="s">
        <v>35</v>
      </c>
      <c r="F5" s="75">
        <v>90</v>
      </c>
      <c r="G5" s="75">
        <v>0</v>
      </c>
      <c r="H5" s="75">
        <v>2</v>
      </c>
      <c r="I5" s="75">
        <v>2</v>
      </c>
      <c r="J5" s="75">
        <v>0</v>
      </c>
      <c r="K5" s="75">
        <v>0</v>
      </c>
      <c r="L5" s="75">
        <v>1</v>
      </c>
      <c r="M5" s="75">
        <v>0</v>
      </c>
      <c r="N5" s="75">
        <v>0</v>
      </c>
      <c r="Q5" s="145" t="s">
        <v>439</v>
      </c>
      <c r="R5" s="141">
        <v>2560</v>
      </c>
      <c r="S5" s="141">
        <v>20</v>
      </c>
      <c r="T5" s="141">
        <v>1</v>
      </c>
      <c r="U5" s="141">
        <v>4</v>
      </c>
      <c r="V5" s="141">
        <v>6</v>
      </c>
      <c r="W5" s="141">
        <v>39</v>
      </c>
      <c r="X5" s="142">
        <v>65.599999999999994</v>
      </c>
      <c r="Y5" s="143">
        <v>37834</v>
      </c>
      <c r="Z5" s="143">
        <v>38168</v>
      </c>
      <c r="AA5" s="141">
        <v>1048</v>
      </c>
      <c r="AB5" s="144">
        <v>104.8</v>
      </c>
    </row>
    <row r="6" spans="1:28">
      <c r="A6" s="75" t="s">
        <v>97</v>
      </c>
      <c r="B6" s="75" t="s">
        <v>401</v>
      </c>
      <c r="C6" s="76">
        <v>42483</v>
      </c>
      <c r="D6" s="75" t="s">
        <v>99</v>
      </c>
      <c r="E6" s="77" t="s">
        <v>63</v>
      </c>
      <c r="F6" s="75">
        <v>90</v>
      </c>
      <c r="G6" s="75">
        <v>1</v>
      </c>
      <c r="H6" s="75">
        <v>1</v>
      </c>
      <c r="I6" s="75">
        <v>7</v>
      </c>
      <c r="J6" s="75">
        <v>3</v>
      </c>
      <c r="K6" s="75"/>
      <c r="L6" s="75"/>
      <c r="M6" s="75"/>
      <c r="N6" s="75"/>
      <c r="Q6" s="140" t="s">
        <v>440</v>
      </c>
      <c r="R6" s="141">
        <v>4316</v>
      </c>
      <c r="S6" s="141">
        <v>25</v>
      </c>
      <c r="T6" s="141">
        <v>0</v>
      </c>
      <c r="U6" s="141">
        <v>11</v>
      </c>
      <c r="V6" s="141">
        <v>2</v>
      </c>
      <c r="W6" s="141">
        <v>55</v>
      </c>
      <c r="X6" s="142">
        <v>78.5</v>
      </c>
      <c r="Y6" s="143">
        <v>38200</v>
      </c>
      <c r="Z6" s="143">
        <v>38533</v>
      </c>
      <c r="AA6" s="141">
        <v>1269</v>
      </c>
      <c r="AB6" s="144">
        <v>126.9</v>
      </c>
    </row>
    <row r="7" spans="1:28">
      <c r="A7" s="75" t="s">
        <v>97</v>
      </c>
      <c r="B7" s="75" t="s">
        <v>1060</v>
      </c>
      <c r="C7" s="76">
        <v>42480</v>
      </c>
      <c r="D7" s="75" t="s">
        <v>99</v>
      </c>
      <c r="E7" s="77" t="s">
        <v>31</v>
      </c>
      <c r="F7" s="75">
        <v>90</v>
      </c>
      <c r="G7" s="75">
        <v>1</v>
      </c>
      <c r="H7" s="75">
        <v>2</v>
      </c>
      <c r="I7" s="75">
        <v>4</v>
      </c>
      <c r="J7" s="75">
        <v>2</v>
      </c>
      <c r="K7" s="75">
        <v>0</v>
      </c>
      <c r="L7" s="75">
        <v>3</v>
      </c>
      <c r="M7" s="75">
        <v>0</v>
      </c>
      <c r="N7" s="75">
        <v>0</v>
      </c>
      <c r="Q7" s="140" t="s">
        <v>441</v>
      </c>
      <c r="R7" s="141">
        <v>3634</v>
      </c>
      <c r="S7" s="141">
        <v>13</v>
      </c>
      <c r="T7" s="141">
        <v>0</v>
      </c>
      <c r="U7" s="141">
        <v>25</v>
      </c>
      <c r="V7" s="141">
        <v>13</v>
      </c>
      <c r="W7" s="141">
        <v>54</v>
      </c>
      <c r="X7" s="142">
        <v>67.3</v>
      </c>
      <c r="Y7" s="143">
        <v>38565</v>
      </c>
      <c r="Z7" s="143">
        <v>38898</v>
      </c>
      <c r="AA7" s="141">
        <v>727</v>
      </c>
      <c r="AB7" s="144">
        <v>72.7</v>
      </c>
    </row>
    <row r="8" spans="1:28">
      <c r="A8" s="75" t="s">
        <v>97</v>
      </c>
      <c r="B8" s="75" t="s">
        <v>143</v>
      </c>
      <c r="C8" s="76">
        <v>42477</v>
      </c>
      <c r="D8" s="75" t="s">
        <v>99</v>
      </c>
      <c r="E8" s="77" t="s">
        <v>19</v>
      </c>
      <c r="F8" s="75">
        <v>90</v>
      </c>
      <c r="G8" s="75">
        <v>1</v>
      </c>
      <c r="H8" s="75">
        <v>0</v>
      </c>
      <c r="I8" s="75">
        <v>7</v>
      </c>
      <c r="J8" s="75">
        <v>4</v>
      </c>
      <c r="K8" s="75">
        <v>1</v>
      </c>
      <c r="L8" s="75">
        <v>9</v>
      </c>
      <c r="M8" s="75">
        <v>0</v>
      </c>
      <c r="N8" s="75">
        <v>0</v>
      </c>
      <c r="Q8" s="140" t="s">
        <v>442</v>
      </c>
      <c r="R8" s="141">
        <v>3380</v>
      </c>
      <c r="S8" s="141">
        <v>16</v>
      </c>
      <c r="T8" s="141">
        <v>7</v>
      </c>
      <c r="U8" s="141">
        <v>69</v>
      </c>
      <c r="V8" s="141">
        <v>48</v>
      </c>
      <c r="W8" s="141">
        <v>44</v>
      </c>
      <c r="X8" s="142">
        <v>76.8</v>
      </c>
      <c r="Y8" s="143">
        <v>38930</v>
      </c>
      <c r="Z8" s="143">
        <v>39263</v>
      </c>
      <c r="AA8" s="141">
        <v>1201</v>
      </c>
      <c r="AB8" s="144">
        <v>120.1</v>
      </c>
    </row>
    <row r="9" spans="1:28">
      <c r="A9" s="75" t="s">
        <v>97</v>
      </c>
      <c r="B9" s="75" t="s">
        <v>724</v>
      </c>
      <c r="C9" s="76">
        <v>42473</v>
      </c>
      <c r="D9" s="75" t="s">
        <v>151</v>
      </c>
      <c r="E9" s="77" t="s">
        <v>67</v>
      </c>
      <c r="F9" s="75">
        <v>90</v>
      </c>
      <c r="G9" s="75">
        <v>0</v>
      </c>
      <c r="H9" s="75">
        <v>0</v>
      </c>
      <c r="I9" s="75">
        <v>3</v>
      </c>
      <c r="J9" s="75">
        <v>0</v>
      </c>
      <c r="K9" s="75">
        <v>0</v>
      </c>
      <c r="L9" s="75">
        <v>2</v>
      </c>
      <c r="M9" s="75">
        <v>0</v>
      </c>
      <c r="N9" s="75">
        <v>0</v>
      </c>
      <c r="Q9" s="140" t="s">
        <v>443</v>
      </c>
      <c r="R9" s="141">
        <v>3248</v>
      </c>
      <c r="S9" s="141">
        <v>26</v>
      </c>
      <c r="T9" s="141">
        <v>10</v>
      </c>
      <c r="U9" s="141">
        <v>79</v>
      </c>
      <c r="V9" s="141">
        <v>58</v>
      </c>
      <c r="W9" s="141">
        <v>45</v>
      </c>
      <c r="X9" s="142">
        <v>72.2</v>
      </c>
      <c r="Y9" s="143">
        <v>39295</v>
      </c>
      <c r="Z9" s="143">
        <v>39629</v>
      </c>
      <c r="AA9" s="141">
        <v>1811</v>
      </c>
      <c r="AB9" s="144">
        <v>181.1</v>
      </c>
    </row>
    <row r="10" spans="1:28">
      <c r="A10" s="75" t="s">
        <v>97</v>
      </c>
      <c r="B10" s="75" t="s">
        <v>102</v>
      </c>
      <c r="C10" s="76">
        <v>42469</v>
      </c>
      <c r="D10" s="75" t="s">
        <v>99</v>
      </c>
      <c r="E10" s="77" t="s">
        <v>35</v>
      </c>
      <c r="F10" s="75">
        <v>90</v>
      </c>
      <c r="G10" s="75">
        <v>0</v>
      </c>
      <c r="H10" s="75">
        <v>0</v>
      </c>
      <c r="I10" s="75">
        <v>7</v>
      </c>
      <c r="J10" s="75">
        <v>2</v>
      </c>
      <c r="K10" s="75">
        <v>1</v>
      </c>
      <c r="L10" s="75">
        <v>6</v>
      </c>
      <c r="M10" s="75">
        <v>1</v>
      </c>
      <c r="N10" s="75">
        <v>0</v>
      </c>
      <c r="Q10" s="140" t="s">
        <v>444</v>
      </c>
      <c r="R10" s="141">
        <v>4610</v>
      </c>
      <c r="S10" s="141">
        <v>30</v>
      </c>
      <c r="T10" s="141">
        <v>9</v>
      </c>
      <c r="U10" s="141">
        <v>118</v>
      </c>
      <c r="V10" s="141">
        <v>76</v>
      </c>
      <c r="W10" s="141">
        <v>53</v>
      </c>
      <c r="X10" s="142">
        <v>87</v>
      </c>
      <c r="Y10" s="143">
        <v>39661</v>
      </c>
      <c r="Z10" s="143">
        <v>39994</v>
      </c>
      <c r="AA10" s="141">
        <v>2102</v>
      </c>
      <c r="AB10" s="144">
        <v>210.2</v>
      </c>
    </row>
    <row r="11" spans="1:28">
      <c r="A11" s="75" t="s">
        <v>97</v>
      </c>
      <c r="B11" s="75" t="s">
        <v>161</v>
      </c>
      <c r="C11" s="76">
        <v>42465</v>
      </c>
      <c r="D11" s="75" t="s">
        <v>151</v>
      </c>
      <c r="E11" s="77" t="s">
        <v>82</v>
      </c>
      <c r="F11" s="75">
        <v>90</v>
      </c>
      <c r="G11" s="75">
        <v>0</v>
      </c>
      <c r="H11" s="75">
        <v>0</v>
      </c>
      <c r="I11" s="75">
        <v>6</v>
      </c>
      <c r="J11" s="75">
        <v>1</v>
      </c>
      <c r="K11" s="75">
        <v>0</v>
      </c>
      <c r="L11" s="75">
        <v>3</v>
      </c>
      <c r="M11" s="75">
        <v>1</v>
      </c>
      <c r="N11" s="75">
        <v>0</v>
      </c>
      <c r="Q11" s="140" t="s">
        <v>445</v>
      </c>
      <c r="R11" s="141">
        <v>3556</v>
      </c>
      <c r="S11" s="141">
        <v>22</v>
      </c>
      <c r="T11" s="141">
        <v>9</v>
      </c>
      <c r="U11" s="141">
        <v>82</v>
      </c>
      <c r="V11" s="141">
        <v>62</v>
      </c>
      <c r="W11" s="141">
        <v>51</v>
      </c>
      <c r="X11" s="142">
        <v>69.7</v>
      </c>
      <c r="Y11" s="143">
        <v>40026</v>
      </c>
      <c r="Z11" s="143">
        <v>40359</v>
      </c>
      <c r="AA11" s="141">
        <v>1610</v>
      </c>
      <c r="AB11" s="144">
        <v>161</v>
      </c>
    </row>
    <row r="12" spans="1:28">
      <c r="A12" s="75" t="s">
        <v>97</v>
      </c>
      <c r="B12" s="75" t="s">
        <v>536</v>
      </c>
      <c r="C12" s="76">
        <v>42462</v>
      </c>
      <c r="D12" s="75" t="s">
        <v>99</v>
      </c>
      <c r="E12" s="77" t="s">
        <v>374</v>
      </c>
      <c r="F12" s="75">
        <v>90</v>
      </c>
      <c r="G12" s="75">
        <v>0</v>
      </c>
      <c r="H12" s="75">
        <v>0</v>
      </c>
      <c r="I12" s="75">
        <v>3</v>
      </c>
      <c r="J12" s="75">
        <v>1</v>
      </c>
      <c r="K12" s="75">
        <v>0</v>
      </c>
      <c r="L12" s="75">
        <v>0</v>
      </c>
      <c r="M12" s="75">
        <v>0</v>
      </c>
      <c r="N12" s="75">
        <v>0</v>
      </c>
      <c r="Q12" s="140" t="s">
        <v>446</v>
      </c>
      <c r="R12" s="141">
        <v>3946</v>
      </c>
      <c r="S12" s="141">
        <v>28</v>
      </c>
      <c r="T12" s="141">
        <v>13</v>
      </c>
      <c r="U12" s="141">
        <v>75</v>
      </c>
      <c r="V12" s="141">
        <v>76</v>
      </c>
      <c r="W12" s="141">
        <v>48</v>
      </c>
      <c r="X12" s="142">
        <v>82.2</v>
      </c>
      <c r="Y12" s="143">
        <v>40391</v>
      </c>
      <c r="Z12" s="143">
        <v>40724</v>
      </c>
      <c r="AA12" s="141">
        <v>2039</v>
      </c>
      <c r="AB12" s="144">
        <v>203.9</v>
      </c>
    </row>
    <row r="13" spans="1:28">
      <c r="A13" s="75" t="s">
        <v>1050</v>
      </c>
      <c r="B13" s="75" t="s">
        <v>117</v>
      </c>
      <c r="C13" s="76">
        <v>42458</v>
      </c>
      <c r="D13" s="75" t="s">
        <v>216</v>
      </c>
      <c r="E13" s="77" t="s">
        <v>1024</v>
      </c>
      <c r="F13" s="75">
        <v>90</v>
      </c>
      <c r="G13" s="75">
        <v>1</v>
      </c>
      <c r="H13" s="75">
        <v>0</v>
      </c>
      <c r="I13" s="75">
        <v>8</v>
      </c>
      <c r="J13" s="75">
        <v>4</v>
      </c>
      <c r="K13" s="75">
        <v>1</v>
      </c>
      <c r="L13" s="75">
        <v>0</v>
      </c>
      <c r="M13" s="75">
        <v>0</v>
      </c>
      <c r="N13" s="75">
        <v>0</v>
      </c>
      <c r="Q13" s="140" t="s">
        <v>447</v>
      </c>
      <c r="R13" s="141">
        <v>4762</v>
      </c>
      <c r="S13" s="141">
        <v>44</v>
      </c>
      <c r="T13" s="141">
        <v>12</v>
      </c>
      <c r="U13" s="141">
        <v>111</v>
      </c>
      <c r="V13" s="141">
        <v>98</v>
      </c>
      <c r="W13" s="141">
        <v>58</v>
      </c>
      <c r="X13" s="142">
        <v>82.1</v>
      </c>
      <c r="Y13" s="143">
        <v>40756</v>
      </c>
      <c r="Z13" s="143">
        <v>41090</v>
      </c>
      <c r="AA13" s="141">
        <v>2943</v>
      </c>
      <c r="AB13" s="144">
        <v>294.3</v>
      </c>
    </row>
    <row r="14" spans="1:28">
      <c r="A14" s="75" t="s">
        <v>1050</v>
      </c>
      <c r="B14" s="75" t="s">
        <v>138</v>
      </c>
      <c r="C14" s="76">
        <v>42453</v>
      </c>
      <c r="D14" s="75" t="s">
        <v>216</v>
      </c>
      <c r="E14" s="77" t="s">
        <v>40</v>
      </c>
      <c r="F14" s="75">
        <v>90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2</v>
      </c>
      <c r="M14" s="75">
        <v>0</v>
      </c>
      <c r="N14" s="75">
        <v>0</v>
      </c>
      <c r="Q14" s="140" t="s">
        <v>448</v>
      </c>
      <c r="R14" s="141">
        <v>4765</v>
      </c>
      <c r="S14" s="141">
        <v>39</v>
      </c>
      <c r="T14" s="141">
        <v>18</v>
      </c>
      <c r="U14" s="141">
        <v>129</v>
      </c>
      <c r="V14" s="141">
        <v>101</v>
      </c>
      <c r="W14" s="141">
        <v>55</v>
      </c>
      <c r="X14" s="142">
        <v>86.6</v>
      </c>
      <c r="Y14" s="143">
        <v>41122</v>
      </c>
      <c r="Z14" s="143">
        <v>41455</v>
      </c>
      <c r="AA14" s="141">
        <v>2843</v>
      </c>
      <c r="AB14" s="144">
        <v>284.3</v>
      </c>
    </row>
    <row r="15" spans="1:28">
      <c r="A15" s="75" t="s">
        <v>97</v>
      </c>
      <c r="B15" s="75" t="s">
        <v>139</v>
      </c>
      <c r="C15" s="76">
        <v>42449</v>
      </c>
      <c r="D15" s="75" t="s">
        <v>99</v>
      </c>
      <c r="E15" s="77" t="s">
        <v>158</v>
      </c>
      <c r="F15" s="75">
        <v>90</v>
      </c>
      <c r="G15" s="75">
        <v>0</v>
      </c>
      <c r="H15" s="75">
        <v>0</v>
      </c>
      <c r="I15" s="75">
        <v>4</v>
      </c>
      <c r="J15" s="75">
        <v>1</v>
      </c>
      <c r="K15" s="75">
        <v>0</v>
      </c>
      <c r="L15" s="75">
        <v>1</v>
      </c>
      <c r="M15" s="75">
        <v>0</v>
      </c>
      <c r="N15" s="75">
        <v>0</v>
      </c>
      <c r="Q15" s="140" t="s">
        <v>449</v>
      </c>
      <c r="R15" s="141">
        <v>4286</v>
      </c>
      <c r="S15" s="141">
        <v>48</v>
      </c>
      <c r="T15" s="141">
        <v>13</v>
      </c>
      <c r="U15" s="141">
        <v>119</v>
      </c>
      <c r="V15" s="141">
        <v>106</v>
      </c>
      <c r="W15" s="141">
        <v>54</v>
      </c>
      <c r="X15" s="142">
        <v>79.400000000000006</v>
      </c>
      <c r="Y15" s="143">
        <v>41487</v>
      </c>
      <c r="Z15" s="143">
        <v>41820</v>
      </c>
      <c r="AA15" s="141">
        <v>3203</v>
      </c>
      <c r="AB15" s="144">
        <v>320.3</v>
      </c>
    </row>
    <row r="16" spans="1:28">
      <c r="A16" s="75" t="s">
        <v>97</v>
      </c>
      <c r="B16" s="75" t="s">
        <v>130</v>
      </c>
      <c r="C16" s="76">
        <v>42445</v>
      </c>
      <c r="D16" s="75" t="s">
        <v>151</v>
      </c>
      <c r="E16" s="77" t="s">
        <v>17</v>
      </c>
      <c r="F16" s="75">
        <v>90</v>
      </c>
      <c r="G16" s="75">
        <v>1</v>
      </c>
      <c r="H16" s="75">
        <v>0</v>
      </c>
      <c r="I16" s="75">
        <v>6</v>
      </c>
      <c r="J16" s="75">
        <v>3</v>
      </c>
      <c r="K16" s="75">
        <v>0</v>
      </c>
      <c r="L16" s="75">
        <v>4</v>
      </c>
      <c r="M16" s="75">
        <v>0</v>
      </c>
      <c r="N16" s="75">
        <v>0</v>
      </c>
      <c r="Q16" s="140" t="s">
        <v>450</v>
      </c>
      <c r="R16" s="141">
        <v>3608</v>
      </c>
      <c r="S16" s="141">
        <v>36</v>
      </c>
      <c r="T16" s="141">
        <v>7</v>
      </c>
      <c r="U16" s="141">
        <v>58</v>
      </c>
      <c r="V16" s="141">
        <v>87</v>
      </c>
      <c r="W16" s="141">
        <v>47</v>
      </c>
      <c r="X16" s="142">
        <v>76.8</v>
      </c>
      <c r="Y16" s="143">
        <v>41852</v>
      </c>
      <c r="Z16" s="143">
        <v>42185</v>
      </c>
      <c r="AA16" s="141">
        <v>2346</v>
      </c>
      <c r="AB16" s="144">
        <v>234.6</v>
      </c>
    </row>
    <row r="17" spans="1:28" ht="16" thickBot="1">
      <c r="A17" s="75" t="s">
        <v>97</v>
      </c>
      <c r="B17" s="75" t="s">
        <v>120</v>
      </c>
      <c r="C17" s="76">
        <v>42441</v>
      </c>
      <c r="D17" s="75" t="s">
        <v>99</v>
      </c>
      <c r="E17" s="77" t="s">
        <v>63</v>
      </c>
      <c r="F17" s="75">
        <v>90</v>
      </c>
      <c r="G17" s="75">
        <v>1</v>
      </c>
      <c r="H17" s="75">
        <v>3</v>
      </c>
      <c r="I17" s="75">
        <v>6</v>
      </c>
      <c r="J17" s="75">
        <v>2</v>
      </c>
      <c r="K17" s="75">
        <v>0</v>
      </c>
      <c r="L17" s="75">
        <v>4</v>
      </c>
      <c r="M17" s="75">
        <v>0</v>
      </c>
      <c r="N17" s="75">
        <v>0</v>
      </c>
      <c r="Q17" s="146" t="s">
        <v>451</v>
      </c>
      <c r="R17" s="147">
        <v>4751</v>
      </c>
      <c r="S17" s="147">
        <v>56</v>
      </c>
      <c r="T17" s="147">
        <v>17</v>
      </c>
      <c r="U17" s="147">
        <v>116</v>
      </c>
      <c r="V17" s="147">
        <v>129</v>
      </c>
      <c r="W17" s="147">
        <v>60</v>
      </c>
      <c r="X17" s="148">
        <v>79.2</v>
      </c>
      <c r="Y17" s="149">
        <v>42217</v>
      </c>
      <c r="Z17" s="149">
        <v>42551</v>
      </c>
      <c r="AA17" s="147">
        <v>3772</v>
      </c>
      <c r="AB17" s="150">
        <v>377.2</v>
      </c>
    </row>
    <row r="18" spans="1:28">
      <c r="A18" s="75" t="s">
        <v>97</v>
      </c>
      <c r="B18" s="75" t="s">
        <v>160</v>
      </c>
      <c r="C18" s="76">
        <v>42435</v>
      </c>
      <c r="D18" s="75" t="s">
        <v>99</v>
      </c>
      <c r="E18" s="77" t="s">
        <v>40</v>
      </c>
      <c r="F18" s="75">
        <v>90</v>
      </c>
      <c r="G18" s="75">
        <v>2</v>
      </c>
      <c r="H18" s="75">
        <v>0</v>
      </c>
      <c r="I18" s="75">
        <v>4</v>
      </c>
      <c r="J18" s="75">
        <v>3</v>
      </c>
      <c r="K18" s="75">
        <v>2</v>
      </c>
      <c r="L18" s="75">
        <v>0</v>
      </c>
      <c r="M18" s="75">
        <v>0</v>
      </c>
      <c r="N18" s="75">
        <v>0</v>
      </c>
    </row>
    <row r="19" spans="1:28">
      <c r="A19" s="75" t="s">
        <v>97</v>
      </c>
      <c r="B19" s="75" t="s">
        <v>218</v>
      </c>
      <c r="C19" s="76">
        <v>42432</v>
      </c>
      <c r="D19" s="75" t="s">
        <v>99</v>
      </c>
      <c r="E19" s="77" t="s">
        <v>19</v>
      </c>
      <c r="F19" s="75">
        <v>90</v>
      </c>
      <c r="G19" s="75">
        <v>3</v>
      </c>
      <c r="H19" s="75">
        <v>0</v>
      </c>
      <c r="I19" s="75">
        <v>5</v>
      </c>
      <c r="J19" s="75">
        <v>4</v>
      </c>
      <c r="K19" s="75">
        <v>1</v>
      </c>
      <c r="L19" s="75">
        <v>6</v>
      </c>
      <c r="M19" s="75">
        <v>0</v>
      </c>
      <c r="N19" s="75">
        <v>0</v>
      </c>
    </row>
    <row r="20" spans="1:28">
      <c r="A20" s="75" t="s">
        <v>97</v>
      </c>
      <c r="B20" s="75" t="s">
        <v>269</v>
      </c>
      <c r="C20" s="76">
        <v>42428</v>
      </c>
      <c r="D20" s="75" t="s">
        <v>99</v>
      </c>
      <c r="E20" s="77" t="s">
        <v>38</v>
      </c>
      <c r="F20" s="75">
        <v>90</v>
      </c>
      <c r="G20" s="75">
        <v>1</v>
      </c>
      <c r="H20" s="75">
        <v>0</v>
      </c>
      <c r="I20" s="75">
        <v>6</v>
      </c>
      <c r="J20" s="75">
        <v>2</v>
      </c>
      <c r="K20" s="75">
        <v>2</v>
      </c>
      <c r="L20" s="75">
        <v>4</v>
      </c>
      <c r="M20" s="75">
        <v>0</v>
      </c>
      <c r="N20" s="75">
        <v>0</v>
      </c>
    </row>
    <row r="21" spans="1:28">
      <c r="A21" s="75" t="s">
        <v>97</v>
      </c>
      <c r="B21" s="75" t="s">
        <v>155</v>
      </c>
      <c r="C21" s="76">
        <v>42423</v>
      </c>
      <c r="D21" s="75" t="s">
        <v>151</v>
      </c>
      <c r="E21" s="77" t="s">
        <v>53</v>
      </c>
      <c r="F21" s="75">
        <v>90</v>
      </c>
      <c r="G21" s="75">
        <v>2</v>
      </c>
      <c r="H21" s="75">
        <v>0</v>
      </c>
      <c r="I21" s="75">
        <v>6</v>
      </c>
      <c r="J21" s="75">
        <v>2</v>
      </c>
      <c r="K21" s="75">
        <v>1</v>
      </c>
      <c r="L21" s="75">
        <v>1</v>
      </c>
      <c r="M21" s="75">
        <v>0</v>
      </c>
      <c r="N21" s="75">
        <v>0</v>
      </c>
    </row>
    <row r="22" spans="1:28">
      <c r="A22" s="75" t="s">
        <v>97</v>
      </c>
      <c r="B22" s="75" t="s">
        <v>169</v>
      </c>
      <c r="C22" s="76">
        <v>42420</v>
      </c>
      <c r="D22" s="75" t="s">
        <v>99</v>
      </c>
      <c r="E22" s="77" t="s">
        <v>26</v>
      </c>
      <c r="F22" s="75">
        <v>90</v>
      </c>
      <c r="G22" s="75">
        <v>0</v>
      </c>
      <c r="H22" s="75">
        <v>0</v>
      </c>
      <c r="I22" s="75">
        <v>4</v>
      </c>
      <c r="J22" s="75">
        <v>2</v>
      </c>
      <c r="K22" s="75">
        <v>0</v>
      </c>
      <c r="L22" s="75">
        <v>1</v>
      </c>
      <c r="M22" s="75">
        <v>0</v>
      </c>
      <c r="N22" s="75">
        <v>0</v>
      </c>
    </row>
    <row r="23" spans="1:28">
      <c r="A23" s="75" t="s">
        <v>97</v>
      </c>
      <c r="B23" s="75" t="s">
        <v>148</v>
      </c>
      <c r="C23" s="76">
        <v>42417</v>
      </c>
      <c r="D23" s="75" t="s">
        <v>99</v>
      </c>
      <c r="E23" s="77" t="s">
        <v>374</v>
      </c>
      <c r="F23" s="75">
        <v>90</v>
      </c>
      <c r="G23" s="75">
        <v>2</v>
      </c>
      <c r="H23" s="75">
        <v>0</v>
      </c>
      <c r="I23" s="75">
        <v>4</v>
      </c>
      <c r="J23" s="75">
        <v>3</v>
      </c>
      <c r="K23" s="75">
        <v>0</v>
      </c>
      <c r="L23" s="75">
        <v>3</v>
      </c>
      <c r="M23" s="75">
        <v>0</v>
      </c>
      <c r="N23" s="75">
        <v>0</v>
      </c>
    </row>
    <row r="24" spans="1:28">
      <c r="A24" s="75" t="s">
        <v>97</v>
      </c>
      <c r="B24" s="75" t="s">
        <v>1051</v>
      </c>
      <c r="C24" s="76">
        <v>42414</v>
      </c>
      <c r="D24" s="75" t="s">
        <v>99</v>
      </c>
      <c r="E24" s="77" t="s">
        <v>95</v>
      </c>
      <c r="F24" s="75">
        <v>90</v>
      </c>
      <c r="G24" s="75">
        <v>1</v>
      </c>
      <c r="H24" s="75">
        <v>2</v>
      </c>
      <c r="I24" s="75">
        <v>4</v>
      </c>
      <c r="J24" s="75">
        <v>2</v>
      </c>
      <c r="K24" s="75">
        <v>0</v>
      </c>
      <c r="L24" s="75">
        <v>5</v>
      </c>
      <c r="M24" s="75">
        <v>0</v>
      </c>
      <c r="N24" s="75">
        <v>0</v>
      </c>
    </row>
    <row r="25" spans="1:28">
      <c r="A25" s="75" t="s">
        <v>97</v>
      </c>
      <c r="B25" s="75" t="s">
        <v>461</v>
      </c>
      <c r="C25" s="76">
        <v>42407</v>
      </c>
      <c r="D25" s="75" t="s">
        <v>99</v>
      </c>
      <c r="E25" s="77" t="s">
        <v>191</v>
      </c>
      <c r="F25" s="75">
        <v>90</v>
      </c>
      <c r="G25" s="75">
        <v>0</v>
      </c>
      <c r="H25" s="75">
        <v>1</v>
      </c>
      <c r="I25" s="75">
        <v>2</v>
      </c>
      <c r="J25" s="75">
        <v>1</v>
      </c>
      <c r="K25" s="75">
        <v>0</v>
      </c>
      <c r="L25" s="75">
        <v>4</v>
      </c>
      <c r="M25" s="75">
        <v>0</v>
      </c>
      <c r="N25" s="75">
        <v>0</v>
      </c>
    </row>
    <row r="26" spans="1:28">
      <c r="A26" s="75" t="s">
        <v>97</v>
      </c>
      <c r="B26" s="75" t="s">
        <v>143</v>
      </c>
      <c r="C26" s="76">
        <v>42403</v>
      </c>
      <c r="D26" s="75" t="s">
        <v>193</v>
      </c>
      <c r="E26" s="77" t="s">
        <v>63</v>
      </c>
      <c r="F26" s="75">
        <v>90</v>
      </c>
      <c r="G26" s="75">
        <v>3</v>
      </c>
      <c r="H26" s="75">
        <v>0</v>
      </c>
      <c r="I26" s="75">
        <v>8</v>
      </c>
      <c r="J26" s="75">
        <v>3</v>
      </c>
      <c r="K26" s="75">
        <v>0</v>
      </c>
      <c r="L26" s="75">
        <v>0</v>
      </c>
      <c r="M26" s="75">
        <v>0</v>
      </c>
      <c r="N26" s="75">
        <v>0</v>
      </c>
    </row>
    <row r="27" spans="1:28">
      <c r="A27" s="75" t="s">
        <v>97</v>
      </c>
      <c r="B27" s="75" t="s">
        <v>502</v>
      </c>
      <c r="C27" s="76">
        <v>42399</v>
      </c>
      <c r="D27" s="75" t="s">
        <v>99</v>
      </c>
      <c r="E27" s="77" t="s">
        <v>82</v>
      </c>
      <c r="F27" s="75">
        <v>90</v>
      </c>
      <c r="G27" s="75">
        <v>1</v>
      </c>
      <c r="H27" s="75">
        <v>0</v>
      </c>
      <c r="I27" s="75">
        <v>3</v>
      </c>
      <c r="J27" s="75">
        <v>2</v>
      </c>
      <c r="K27" s="75">
        <v>1</v>
      </c>
      <c r="L27" s="75">
        <v>3</v>
      </c>
      <c r="M27" s="75">
        <v>0</v>
      </c>
      <c r="N27" s="75">
        <v>0</v>
      </c>
    </row>
    <row r="28" spans="1:28">
      <c r="A28" s="75" t="s">
        <v>97</v>
      </c>
      <c r="B28" s="75" t="s">
        <v>466</v>
      </c>
      <c r="C28" s="76">
        <v>42396</v>
      </c>
      <c r="D28" s="75" t="s">
        <v>193</v>
      </c>
      <c r="E28" s="77" t="s">
        <v>38</v>
      </c>
      <c r="F28" s="75">
        <v>90</v>
      </c>
      <c r="G28" s="75">
        <v>0</v>
      </c>
      <c r="H28" s="75">
        <v>1</v>
      </c>
      <c r="I28" s="75">
        <v>5</v>
      </c>
      <c r="J28" s="75">
        <v>1</v>
      </c>
      <c r="K28" s="75">
        <v>1</v>
      </c>
      <c r="L28" s="75">
        <v>1</v>
      </c>
      <c r="M28" s="75">
        <v>0</v>
      </c>
      <c r="N28" s="75">
        <v>0</v>
      </c>
    </row>
    <row r="29" spans="1:28">
      <c r="A29" s="75" t="s">
        <v>97</v>
      </c>
      <c r="B29" s="75" t="s">
        <v>529</v>
      </c>
      <c r="C29" s="76">
        <v>42392</v>
      </c>
      <c r="D29" s="75" t="s">
        <v>99</v>
      </c>
      <c r="E29" s="77" t="s">
        <v>107</v>
      </c>
      <c r="F29" s="75">
        <v>90</v>
      </c>
      <c r="G29" s="75">
        <v>1</v>
      </c>
      <c r="H29" s="75">
        <v>0</v>
      </c>
      <c r="I29" s="75">
        <v>6</v>
      </c>
      <c r="J29" s="75">
        <v>3</v>
      </c>
      <c r="K29" s="75">
        <v>1</v>
      </c>
      <c r="L29" s="75">
        <v>2</v>
      </c>
      <c r="M29" s="75">
        <v>0</v>
      </c>
      <c r="N29" s="75">
        <v>0</v>
      </c>
    </row>
    <row r="30" spans="1:28">
      <c r="A30" s="75" t="s">
        <v>97</v>
      </c>
      <c r="B30" s="75" t="s">
        <v>126</v>
      </c>
      <c r="C30" s="76">
        <v>42386</v>
      </c>
      <c r="D30" s="75" t="s">
        <v>99</v>
      </c>
      <c r="E30" s="77" t="s">
        <v>480</v>
      </c>
      <c r="F30" s="75">
        <v>45</v>
      </c>
      <c r="G30" s="75">
        <v>1</v>
      </c>
      <c r="H30" s="75">
        <v>0</v>
      </c>
      <c r="I30" s="75">
        <v>3</v>
      </c>
      <c r="J30" s="75">
        <v>1</v>
      </c>
      <c r="K30" s="75">
        <v>0</v>
      </c>
      <c r="L30" s="75">
        <v>2</v>
      </c>
      <c r="M30" s="75">
        <v>0</v>
      </c>
      <c r="N30" s="75">
        <v>0</v>
      </c>
    </row>
    <row r="31" spans="1:28">
      <c r="A31" s="75" t="s">
        <v>97</v>
      </c>
      <c r="B31" s="75" t="s">
        <v>145</v>
      </c>
      <c r="C31" s="76">
        <v>42382</v>
      </c>
      <c r="D31" s="75" t="s">
        <v>193</v>
      </c>
      <c r="E31" s="77" t="s">
        <v>82</v>
      </c>
      <c r="F31" s="75">
        <v>90</v>
      </c>
      <c r="G31" s="75">
        <v>0</v>
      </c>
      <c r="H31" s="75">
        <v>1</v>
      </c>
      <c r="I31" s="75">
        <v>4</v>
      </c>
      <c r="J31" s="75">
        <v>3</v>
      </c>
      <c r="K31" s="75">
        <v>0</v>
      </c>
      <c r="L31" s="75">
        <v>1</v>
      </c>
      <c r="M31" s="75">
        <v>0</v>
      </c>
      <c r="N31" s="75">
        <v>0</v>
      </c>
    </row>
    <row r="32" spans="1:28">
      <c r="A32" s="75" t="s">
        <v>97</v>
      </c>
      <c r="B32" s="75" t="s">
        <v>138</v>
      </c>
      <c r="C32" s="76">
        <v>42378</v>
      </c>
      <c r="D32" s="75" t="s">
        <v>99</v>
      </c>
      <c r="E32" s="77" t="s">
        <v>525</v>
      </c>
      <c r="F32" s="75">
        <v>90</v>
      </c>
      <c r="G32" s="75">
        <v>3</v>
      </c>
      <c r="H32" s="75">
        <v>0</v>
      </c>
      <c r="I32" s="75">
        <v>5</v>
      </c>
      <c r="J32" s="75">
        <v>4</v>
      </c>
      <c r="K32" s="75">
        <v>1</v>
      </c>
      <c r="L32" s="75">
        <v>1</v>
      </c>
      <c r="M32" s="75">
        <v>0</v>
      </c>
      <c r="N32" s="75">
        <v>0</v>
      </c>
    </row>
    <row r="33" spans="1:14">
      <c r="A33" s="75" t="s">
        <v>97</v>
      </c>
      <c r="B33" s="75" t="s">
        <v>120</v>
      </c>
      <c r="C33" s="76">
        <v>42375</v>
      </c>
      <c r="D33" s="75" t="s">
        <v>193</v>
      </c>
      <c r="E33" s="77" t="s">
        <v>63</v>
      </c>
      <c r="F33" s="75">
        <v>90</v>
      </c>
      <c r="G33" s="75">
        <v>2</v>
      </c>
      <c r="H33" s="75">
        <v>2</v>
      </c>
      <c r="I33" s="75">
        <v>7</v>
      </c>
      <c r="J33" s="75">
        <v>4</v>
      </c>
      <c r="K33" s="75">
        <v>0</v>
      </c>
      <c r="L33" s="75">
        <v>3</v>
      </c>
      <c r="M33" s="75">
        <v>0</v>
      </c>
      <c r="N33" s="75">
        <v>0</v>
      </c>
    </row>
    <row r="34" spans="1:14">
      <c r="A34" s="75" t="s">
        <v>97</v>
      </c>
      <c r="B34" s="75" t="s">
        <v>123</v>
      </c>
      <c r="C34" s="76">
        <v>42371</v>
      </c>
      <c r="D34" s="75" t="s">
        <v>99</v>
      </c>
      <c r="E34" s="77" t="s">
        <v>26</v>
      </c>
      <c r="F34" s="75">
        <v>90</v>
      </c>
      <c r="G34" s="75">
        <v>0</v>
      </c>
      <c r="H34" s="75">
        <v>0</v>
      </c>
      <c r="I34" s="75">
        <v>4</v>
      </c>
      <c r="J34" s="75">
        <v>1</v>
      </c>
      <c r="K34" s="75">
        <v>0</v>
      </c>
      <c r="L34" s="75">
        <v>2</v>
      </c>
      <c r="M34" s="75">
        <v>0</v>
      </c>
      <c r="N34" s="75">
        <v>0</v>
      </c>
    </row>
    <row r="35" spans="1:14">
      <c r="A35" s="75" t="s">
        <v>97</v>
      </c>
      <c r="B35" s="75" t="s">
        <v>147</v>
      </c>
      <c r="C35" s="76">
        <v>42368</v>
      </c>
      <c r="D35" s="75" t="s">
        <v>99</v>
      </c>
      <c r="E35" s="77" t="s">
        <v>38</v>
      </c>
      <c r="F35" s="75">
        <v>90</v>
      </c>
      <c r="G35" s="75">
        <v>1</v>
      </c>
      <c r="H35" s="75">
        <v>0</v>
      </c>
      <c r="I35" s="75">
        <v>6</v>
      </c>
      <c r="J35" s="75">
        <v>3</v>
      </c>
      <c r="K35" s="75">
        <v>1</v>
      </c>
      <c r="L35" s="75">
        <v>1</v>
      </c>
      <c r="M35" s="75">
        <v>1</v>
      </c>
      <c r="N35" s="75">
        <v>0</v>
      </c>
    </row>
    <row r="36" spans="1:14">
      <c r="A36" s="75" t="s">
        <v>97</v>
      </c>
      <c r="B36" s="75" t="s">
        <v>123</v>
      </c>
      <c r="C36" s="76">
        <v>42358</v>
      </c>
      <c r="D36" s="75" t="s">
        <v>202</v>
      </c>
      <c r="E36" s="77" t="s">
        <v>374</v>
      </c>
      <c r="F36" s="75">
        <v>90</v>
      </c>
      <c r="G36" s="75">
        <v>1</v>
      </c>
      <c r="H36" s="75">
        <v>0</v>
      </c>
      <c r="I36" s="75">
        <v>7</v>
      </c>
      <c r="J36" s="75">
        <v>5</v>
      </c>
      <c r="K36" s="75">
        <v>0</v>
      </c>
      <c r="L36" s="75">
        <v>1</v>
      </c>
      <c r="M36" s="75">
        <v>0</v>
      </c>
      <c r="N36" s="75">
        <v>0</v>
      </c>
    </row>
    <row r="37" spans="1:14">
      <c r="A37" s="75" t="s">
        <v>97</v>
      </c>
      <c r="B37" s="75" t="s">
        <v>127</v>
      </c>
      <c r="C37" s="76">
        <v>42355</v>
      </c>
      <c r="D37" s="75" t="s">
        <v>202</v>
      </c>
      <c r="E37" s="77" t="s">
        <v>82</v>
      </c>
      <c r="F37" s="75">
        <v>0</v>
      </c>
      <c r="G37" s="75"/>
      <c r="H37" s="75"/>
      <c r="I37" s="75"/>
      <c r="J37" s="75"/>
      <c r="K37" s="75">
        <v>0</v>
      </c>
      <c r="L37" s="75">
        <v>4</v>
      </c>
      <c r="M37" s="75">
        <v>0</v>
      </c>
      <c r="N37" s="75">
        <v>0</v>
      </c>
    </row>
    <row r="38" spans="1:14">
      <c r="A38" s="75" t="s">
        <v>97</v>
      </c>
      <c r="B38" s="75" t="s">
        <v>743</v>
      </c>
      <c r="C38" s="76">
        <v>42350</v>
      </c>
      <c r="D38" s="75" t="s">
        <v>99</v>
      </c>
      <c r="E38" s="77" t="s">
        <v>51</v>
      </c>
      <c r="F38" s="75">
        <v>90</v>
      </c>
      <c r="G38" s="75">
        <v>1</v>
      </c>
      <c r="H38" s="75">
        <v>1</v>
      </c>
      <c r="I38" s="75">
        <v>6</v>
      </c>
      <c r="J38" s="75">
        <v>3</v>
      </c>
      <c r="K38" s="75">
        <v>0</v>
      </c>
      <c r="L38" s="75">
        <v>1</v>
      </c>
      <c r="M38" s="75">
        <v>0</v>
      </c>
      <c r="N38" s="75">
        <v>0</v>
      </c>
    </row>
    <row r="39" spans="1:14">
      <c r="A39" s="75" t="s">
        <v>97</v>
      </c>
      <c r="B39" s="75" t="s">
        <v>102</v>
      </c>
      <c r="C39" s="76">
        <v>42347</v>
      </c>
      <c r="D39" s="75" t="s">
        <v>151</v>
      </c>
      <c r="E39" s="77" t="s">
        <v>103</v>
      </c>
      <c r="F39" s="75">
        <v>90</v>
      </c>
      <c r="G39" s="75">
        <v>1</v>
      </c>
      <c r="H39" s="75">
        <v>0</v>
      </c>
      <c r="I39" s="75">
        <v>2</v>
      </c>
      <c r="J39" s="75">
        <v>1</v>
      </c>
      <c r="K39" s="75">
        <v>1</v>
      </c>
      <c r="L39" s="75">
        <v>3</v>
      </c>
      <c r="M39" s="75">
        <v>1</v>
      </c>
      <c r="N39" s="75">
        <v>0</v>
      </c>
    </row>
    <row r="40" spans="1:14">
      <c r="A40" s="75" t="s">
        <v>97</v>
      </c>
      <c r="B40" s="75" t="s">
        <v>127</v>
      </c>
      <c r="C40" s="76">
        <v>42343</v>
      </c>
      <c r="D40" s="75" t="s">
        <v>99</v>
      </c>
      <c r="E40" s="77" t="s">
        <v>33</v>
      </c>
      <c r="F40" s="75">
        <v>90</v>
      </c>
      <c r="G40" s="75">
        <v>0</v>
      </c>
      <c r="H40" s="75">
        <v>1</v>
      </c>
      <c r="I40" s="75">
        <v>7</v>
      </c>
      <c r="J40" s="75">
        <v>3</v>
      </c>
      <c r="K40" s="75">
        <v>1</v>
      </c>
      <c r="L40" s="75">
        <v>4</v>
      </c>
      <c r="M40" s="75">
        <v>0</v>
      </c>
      <c r="N40" s="75">
        <v>0</v>
      </c>
    </row>
    <row r="41" spans="1:14">
      <c r="A41" s="75" t="s">
        <v>97</v>
      </c>
      <c r="B41" s="75" t="s">
        <v>128</v>
      </c>
      <c r="C41" s="76">
        <v>42336</v>
      </c>
      <c r="D41" s="75" t="s">
        <v>99</v>
      </c>
      <c r="E41" s="77" t="s">
        <v>51</v>
      </c>
      <c r="F41" s="75">
        <v>90</v>
      </c>
      <c r="G41" s="75">
        <v>1</v>
      </c>
      <c r="H41" s="75">
        <v>0</v>
      </c>
      <c r="I41" s="75">
        <v>6</v>
      </c>
      <c r="J41" s="75">
        <v>2</v>
      </c>
      <c r="K41" s="75">
        <v>0</v>
      </c>
      <c r="L41" s="75">
        <v>3</v>
      </c>
      <c r="M41" s="75">
        <v>0</v>
      </c>
      <c r="N41" s="75">
        <v>0</v>
      </c>
    </row>
    <row r="42" spans="1:14">
      <c r="A42" s="75" t="s">
        <v>97</v>
      </c>
      <c r="B42" s="75" t="s">
        <v>1052</v>
      </c>
      <c r="C42" s="76">
        <v>42332</v>
      </c>
      <c r="D42" s="75" t="s">
        <v>151</v>
      </c>
      <c r="E42" s="77" t="s">
        <v>67</v>
      </c>
      <c r="F42" s="75">
        <v>90</v>
      </c>
      <c r="G42" s="75">
        <v>2</v>
      </c>
      <c r="H42" s="75">
        <v>1</v>
      </c>
      <c r="I42" s="75">
        <v>8</v>
      </c>
      <c r="J42" s="75">
        <v>6</v>
      </c>
      <c r="K42" s="75">
        <v>0</v>
      </c>
      <c r="L42" s="75">
        <v>3</v>
      </c>
      <c r="M42" s="75">
        <v>0</v>
      </c>
      <c r="N42" s="75">
        <v>0</v>
      </c>
    </row>
    <row r="43" spans="1:14">
      <c r="A43" s="75" t="s">
        <v>97</v>
      </c>
      <c r="B43" s="75" t="s">
        <v>1053</v>
      </c>
      <c r="C43" s="76">
        <v>42329</v>
      </c>
      <c r="D43" s="75" t="s">
        <v>99</v>
      </c>
      <c r="E43" s="77" t="s">
        <v>59</v>
      </c>
      <c r="F43" s="75">
        <f>90- 56</f>
        <v>34</v>
      </c>
      <c r="G43" s="75">
        <v>0</v>
      </c>
      <c r="H43" s="75">
        <v>0</v>
      </c>
      <c r="I43" s="75">
        <v>2</v>
      </c>
      <c r="J43" s="75">
        <v>0</v>
      </c>
      <c r="K43" s="75"/>
      <c r="L43" s="75"/>
      <c r="M43" s="75"/>
      <c r="N43" s="75"/>
    </row>
    <row r="44" spans="1:14">
      <c r="A44" s="75" t="s">
        <v>97</v>
      </c>
      <c r="B44" s="75" t="s">
        <v>134</v>
      </c>
      <c r="C44" s="76">
        <v>42273</v>
      </c>
      <c r="D44" s="75" t="s">
        <v>99</v>
      </c>
      <c r="E44" s="77" t="s">
        <v>53</v>
      </c>
      <c r="F44" s="75">
        <v>9</v>
      </c>
      <c r="G44" s="75">
        <v>0</v>
      </c>
      <c r="H44" s="75">
        <v>0</v>
      </c>
      <c r="I44" s="75">
        <v>1</v>
      </c>
      <c r="J44" s="75">
        <v>0</v>
      </c>
      <c r="K44" s="75">
        <v>0</v>
      </c>
      <c r="L44" s="75">
        <v>1</v>
      </c>
      <c r="M44" s="75">
        <v>0</v>
      </c>
      <c r="N44" s="75">
        <v>0</v>
      </c>
    </row>
    <row r="45" spans="1:14">
      <c r="A45" s="75" t="s">
        <v>97</v>
      </c>
      <c r="B45" s="75" t="s">
        <v>483</v>
      </c>
      <c r="C45" s="76">
        <v>42270</v>
      </c>
      <c r="D45" s="75" t="s">
        <v>99</v>
      </c>
      <c r="E45" s="77" t="s">
        <v>22</v>
      </c>
      <c r="F45" s="75">
        <v>90</v>
      </c>
      <c r="G45" s="75">
        <v>0</v>
      </c>
      <c r="H45" s="75">
        <v>1</v>
      </c>
      <c r="I45" s="75">
        <v>7</v>
      </c>
      <c r="J45" s="75">
        <v>3</v>
      </c>
      <c r="K45" s="75">
        <v>0</v>
      </c>
      <c r="L45" s="75">
        <v>1</v>
      </c>
      <c r="M45" s="75">
        <v>0</v>
      </c>
      <c r="N45" s="75">
        <v>0</v>
      </c>
    </row>
    <row r="46" spans="1:14">
      <c r="A46" s="75" t="s">
        <v>97</v>
      </c>
      <c r="B46" s="75" t="s">
        <v>119</v>
      </c>
      <c r="C46" s="76">
        <v>42267</v>
      </c>
      <c r="D46" s="75" t="s">
        <v>99</v>
      </c>
      <c r="E46" s="77" t="s">
        <v>22</v>
      </c>
      <c r="F46" s="75">
        <v>90</v>
      </c>
      <c r="G46" s="75">
        <v>2</v>
      </c>
      <c r="H46" s="75">
        <v>1</v>
      </c>
      <c r="I46" s="75">
        <v>10</v>
      </c>
      <c r="J46" s="75">
        <v>4</v>
      </c>
      <c r="K46" s="75">
        <v>2</v>
      </c>
      <c r="L46" s="75">
        <v>2</v>
      </c>
      <c r="M46" s="75">
        <v>0</v>
      </c>
      <c r="N46" s="75">
        <v>0</v>
      </c>
    </row>
    <row r="47" spans="1:14">
      <c r="A47" s="75" t="s">
        <v>97</v>
      </c>
      <c r="B47" s="75" t="s">
        <v>111</v>
      </c>
      <c r="C47" s="76">
        <v>42263</v>
      </c>
      <c r="D47" s="75" t="s">
        <v>151</v>
      </c>
      <c r="E47" s="77" t="s">
        <v>51</v>
      </c>
      <c r="F47" s="75">
        <v>90</v>
      </c>
      <c r="G47" s="75">
        <v>0</v>
      </c>
      <c r="H47" s="75">
        <v>0</v>
      </c>
      <c r="I47" s="75">
        <v>8</v>
      </c>
      <c r="J47" s="75">
        <v>1</v>
      </c>
      <c r="K47" s="75">
        <v>0</v>
      </c>
      <c r="L47" s="75">
        <v>2</v>
      </c>
      <c r="M47" s="75">
        <v>0</v>
      </c>
      <c r="N47" s="75">
        <v>0</v>
      </c>
    </row>
    <row r="48" spans="1:14">
      <c r="A48" s="75" t="s">
        <v>97</v>
      </c>
      <c r="B48" s="75" t="s">
        <v>230</v>
      </c>
      <c r="C48" s="76">
        <v>42259</v>
      </c>
      <c r="D48" s="75" t="s">
        <v>99</v>
      </c>
      <c r="E48" s="77" t="s">
        <v>480</v>
      </c>
      <c r="F48" s="75">
        <f>90- 59</f>
        <v>31</v>
      </c>
      <c r="G48" s="75">
        <v>1</v>
      </c>
      <c r="H48" s="75">
        <v>0</v>
      </c>
      <c r="I48" s="75">
        <v>3</v>
      </c>
      <c r="J48" s="75">
        <v>1</v>
      </c>
      <c r="K48" s="75">
        <v>1</v>
      </c>
      <c r="L48" s="75">
        <v>2</v>
      </c>
      <c r="M48" s="75">
        <v>1</v>
      </c>
      <c r="N48" s="75">
        <v>0</v>
      </c>
    </row>
    <row r="49" spans="1:14">
      <c r="A49" s="75" t="s">
        <v>1050</v>
      </c>
      <c r="B49" s="75" t="s">
        <v>104</v>
      </c>
      <c r="C49" s="76">
        <v>42255</v>
      </c>
      <c r="D49" s="75" t="s">
        <v>78</v>
      </c>
      <c r="E49" s="77" t="s">
        <v>95</v>
      </c>
      <c r="F49" s="75">
        <v>90</v>
      </c>
      <c r="G49" s="75">
        <v>1</v>
      </c>
      <c r="H49" s="75">
        <v>0</v>
      </c>
      <c r="I49" s="75">
        <v>6</v>
      </c>
      <c r="J49" s="75">
        <v>3</v>
      </c>
      <c r="K49" s="75">
        <v>0</v>
      </c>
      <c r="L49" s="75">
        <v>1</v>
      </c>
      <c r="M49" s="75">
        <v>0</v>
      </c>
      <c r="N49" s="75">
        <v>0</v>
      </c>
    </row>
    <row r="50" spans="1:14">
      <c r="A50" s="75" t="s">
        <v>1050</v>
      </c>
      <c r="B50" s="75" t="s">
        <v>1054</v>
      </c>
      <c r="C50" s="76">
        <v>42251</v>
      </c>
      <c r="D50" s="75" t="s">
        <v>78</v>
      </c>
      <c r="E50" s="77" t="s">
        <v>63</v>
      </c>
      <c r="F50" s="75">
        <f>90- 64</f>
        <v>26</v>
      </c>
      <c r="G50" s="75">
        <v>2</v>
      </c>
      <c r="H50" s="75">
        <v>0</v>
      </c>
      <c r="I50" s="75">
        <v>3</v>
      </c>
      <c r="J50" s="75">
        <v>3</v>
      </c>
      <c r="K50" s="75">
        <v>0</v>
      </c>
      <c r="L50" s="75">
        <v>0</v>
      </c>
      <c r="M50" s="75">
        <v>0</v>
      </c>
      <c r="N50" s="75">
        <v>0</v>
      </c>
    </row>
    <row r="51" spans="1:14">
      <c r="A51" s="75" t="s">
        <v>97</v>
      </c>
      <c r="B51" s="75" t="s">
        <v>101</v>
      </c>
      <c r="C51" s="76">
        <v>42245</v>
      </c>
      <c r="D51" s="75" t="s">
        <v>99</v>
      </c>
      <c r="E51" s="77" t="s">
        <v>430</v>
      </c>
      <c r="F51" s="75">
        <v>90</v>
      </c>
      <c r="G51" s="75">
        <v>0</v>
      </c>
      <c r="H51" s="75">
        <v>0</v>
      </c>
      <c r="I51" s="75">
        <v>7</v>
      </c>
      <c r="J51" s="75">
        <v>5</v>
      </c>
      <c r="K51" s="75">
        <v>0</v>
      </c>
      <c r="L51" s="75">
        <v>1</v>
      </c>
      <c r="M51" s="75">
        <v>0</v>
      </c>
      <c r="N51" s="75">
        <v>0</v>
      </c>
    </row>
    <row r="52" spans="1:14">
      <c r="A52" s="75" t="s">
        <v>97</v>
      </c>
      <c r="B52" s="75" t="s">
        <v>156</v>
      </c>
      <c r="C52" s="76">
        <v>42239</v>
      </c>
      <c r="D52" s="75" t="s">
        <v>99</v>
      </c>
      <c r="E52" s="77" t="s">
        <v>103</v>
      </c>
      <c r="F52" s="75">
        <v>90</v>
      </c>
      <c r="G52" s="75">
        <v>0</v>
      </c>
      <c r="H52" s="75">
        <v>0</v>
      </c>
      <c r="I52" s="75">
        <v>4</v>
      </c>
      <c r="J52" s="75">
        <v>2</v>
      </c>
      <c r="K52" s="75">
        <v>0</v>
      </c>
      <c r="L52" s="75">
        <v>2</v>
      </c>
      <c r="M52" s="75">
        <v>0</v>
      </c>
      <c r="N52" s="75">
        <v>0</v>
      </c>
    </row>
    <row r="53" spans="1:14">
      <c r="A53" s="75" t="s">
        <v>97</v>
      </c>
      <c r="B53" s="75" t="s">
        <v>249</v>
      </c>
      <c r="C53" s="76">
        <v>42233</v>
      </c>
      <c r="D53" s="75" t="s">
        <v>736</v>
      </c>
      <c r="E53" s="77" t="s">
        <v>22</v>
      </c>
      <c r="F53" s="75">
        <v>90</v>
      </c>
      <c r="G53" s="75">
        <v>1</v>
      </c>
      <c r="H53" s="75">
        <v>0</v>
      </c>
      <c r="I53" s="75">
        <v>2</v>
      </c>
      <c r="J53" s="75">
        <v>1</v>
      </c>
      <c r="K53" s="75">
        <v>0</v>
      </c>
      <c r="L53" s="75">
        <v>2</v>
      </c>
      <c r="M53" s="75">
        <v>0</v>
      </c>
      <c r="N53" s="75">
        <v>0</v>
      </c>
    </row>
    <row r="54" spans="1:14">
      <c r="A54" s="75" t="s">
        <v>97</v>
      </c>
      <c r="B54" s="75" t="s">
        <v>139</v>
      </c>
      <c r="C54" s="76">
        <v>42230</v>
      </c>
      <c r="D54" s="75" t="s">
        <v>736</v>
      </c>
      <c r="E54" s="77" t="s">
        <v>38</v>
      </c>
      <c r="F54" s="75">
        <v>90</v>
      </c>
      <c r="G54" s="75">
        <v>0</v>
      </c>
      <c r="H54" s="75">
        <v>0</v>
      </c>
      <c r="I54" s="75">
        <v>5</v>
      </c>
      <c r="J54" s="75">
        <v>3</v>
      </c>
      <c r="K54" s="75">
        <v>2</v>
      </c>
      <c r="L54" s="75">
        <v>2</v>
      </c>
      <c r="M54" s="75">
        <v>0</v>
      </c>
      <c r="N54" s="75">
        <v>0</v>
      </c>
    </row>
    <row r="55" spans="1:14">
      <c r="A55" s="75" t="s">
        <v>97</v>
      </c>
      <c r="B55" s="75" t="s">
        <v>186</v>
      </c>
      <c r="C55" s="76">
        <v>42227</v>
      </c>
      <c r="D55" s="75" t="s">
        <v>208</v>
      </c>
      <c r="E55" s="77" t="s">
        <v>53</v>
      </c>
      <c r="F55" s="75">
        <v>90</v>
      </c>
      <c r="G55" s="75">
        <v>2</v>
      </c>
      <c r="H55" s="75">
        <v>0</v>
      </c>
      <c r="I55" s="75">
        <v>8</v>
      </c>
      <c r="J55" s="75">
        <v>4</v>
      </c>
      <c r="K55" s="75">
        <v>0</v>
      </c>
      <c r="L55" s="75">
        <v>3</v>
      </c>
      <c r="M55" s="75">
        <v>0</v>
      </c>
      <c r="N55" s="75">
        <v>0</v>
      </c>
    </row>
    <row r="56" spans="1:14">
      <c r="A56" s="75" t="s">
        <v>1050</v>
      </c>
      <c r="B56" s="75" t="s">
        <v>218</v>
      </c>
      <c r="C56" s="76">
        <v>42189</v>
      </c>
      <c r="D56" s="75" t="s">
        <v>1056</v>
      </c>
      <c r="E56" s="77" t="s">
        <v>525</v>
      </c>
      <c r="F56" s="75">
        <v>90</v>
      </c>
      <c r="G56" s="75">
        <v>0</v>
      </c>
      <c r="H56" s="75">
        <v>0</v>
      </c>
      <c r="I56" s="75">
        <v>1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</row>
    <row r="57" spans="1:14">
      <c r="A57" s="75" t="s">
        <v>1050</v>
      </c>
      <c r="B57" s="75" t="s">
        <v>105</v>
      </c>
      <c r="C57" s="76">
        <v>42185</v>
      </c>
      <c r="D57" s="75" t="s">
        <v>1056</v>
      </c>
      <c r="E57" s="77" t="s">
        <v>31</v>
      </c>
      <c r="F57" s="75">
        <v>90</v>
      </c>
      <c r="G57" s="75">
        <v>0</v>
      </c>
      <c r="H57" s="75">
        <v>3</v>
      </c>
      <c r="I57" s="75">
        <v>4</v>
      </c>
      <c r="J57" s="75">
        <v>1</v>
      </c>
      <c r="K57" s="75">
        <v>0</v>
      </c>
      <c r="L57" s="75">
        <v>1</v>
      </c>
      <c r="M57" s="75">
        <v>0</v>
      </c>
      <c r="N57" s="75">
        <v>0</v>
      </c>
    </row>
    <row r="58" spans="1:14">
      <c r="A58" s="75" t="s">
        <v>1050</v>
      </c>
      <c r="B58" s="75" t="s">
        <v>144</v>
      </c>
      <c r="C58" s="76">
        <v>42181</v>
      </c>
      <c r="D58" s="75" t="s">
        <v>1056</v>
      </c>
      <c r="E58" s="77" t="s">
        <v>24</v>
      </c>
      <c r="F58" s="75">
        <v>90</v>
      </c>
      <c r="G58" s="75">
        <v>0</v>
      </c>
      <c r="H58" s="75">
        <v>0</v>
      </c>
      <c r="I58" s="75">
        <v>5</v>
      </c>
      <c r="J58" s="75">
        <v>1</v>
      </c>
      <c r="K58" s="75">
        <v>0</v>
      </c>
      <c r="L58" s="75">
        <v>0</v>
      </c>
      <c r="M58" s="75">
        <v>0</v>
      </c>
      <c r="N58" s="75">
        <v>0</v>
      </c>
    </row>
    <row r="59" spans="1:14">
      <c r="A59" s="75" t="s">
        <v>1050</v>
      </c>
      <c r="B59" s="75" t="s">
        <v>123</v>
      </c>
      <c r="C59" s="76">
        <v>42175</v>
      </c>
      <c r="D59" s="75" t="s">
        <v>1056</v>
      </c>
      <c r="E59" s="77" t="s">
        <v>389</v>
      </c>
      <c r="F59" s="75">
        <v>90</v>
      </c>
      <c r="G59" s="75">
        <v>0</v>
      </c>
      <c r="H59" s="75">
        <v>0</v>
      </c>
      <c r="I59" s="75">
        <v>7</v>
      </c>
      <c r="J59" s="75">
        <v>2</v>
      </c>
      <c r="K59" s="75">
        <v>1</v>
      </c>
      <c r="L59" s="75">
        <v>2</v>
      </c>
      <c r="M59" s="75">
        <v>0</v>
      </c>
      <c r="N59" s="75">
        <v>0</v>
      </c>
    </row>
    <row r="60" spans="1:14">
      <c r="A60" s="75" t="s">
        <v>1050</v>
      </c>
      <c r="B60" s="75" t="s">
        <v>144</v>
      </c>
      <c r="C60" s="76">
        <v>42171</v>
      </c>
      <c r="D60" s="75" t="s">
        <v>1056</v>
      </c>
      <c r="E60" s="77" t="s">
        <v>194</v>
      </c>
      <c r="F60" s="75">
        <v>90</v>
      </c>
      <c r="G60" s="75">
        <v>0</v>
      </c>
      <c r="H60" s="75">
        <v>0</v>
      </c>
      <c r="I60" s="75">
        <v>3</v>
      </c>
      <c r="J60" s="75">
        <v>2</v>
      </c>
      <c r="K60" s="75">
        <v>0</v>
      </c>
      <c r="L60" s="75">
        <v>4</v>
      </c>
      <c r="M60" s="75">
        <v>0</v>
      </c>
      <c r="N60" s="75">
        <v>0</v>
      </c>
    </row>
    <row r="61" spans="1:14">
      <c r="A61" s="75" t="s">
        <v>1050</v>
      </c>
      <c r="B61" s="75" t="s">
        <v>143</v>
      </c>
      <c r="C61" s="76">
        <v>42168</v>
      </c>
      <c r="D61" s="75" t="s">
        <v>1056</v>
      </c>
      <c r="E61" s="77" t="s">
        <v>1055</v>
      </c>
      <c r="F61" s="75">
        <v>90</v>
      </c>
      <c r="G61" s="75">
        <v>1</v>
      </c>
      <c r="H61" s="75">
        <v>0</v>
      </c>
      <c r="I61" s="75">
        <v>7</v>
      </c>
      <c r="J61" s="75">
        <v>2</v>
      </c>
      <c r="K61" s="75">
        <v>0</v>
      </c>
      <c r="L61" s="75">
        <v>7</v>
      </c>
      <c r="M61" s="75">
        <v>0</v>
      </c>
      <c r="N61" s="75">
        <v>0</v>
      </c>
    </row>
    <row r="62" spans="1:14">
      <c r="A62" s="75" t="s">
        <v>1050</v>
      </c>
      <c r="B62" s="75" t="s">
        <v>269</v>
      </c>
      <c r="C62" s="76">
        <v>42547</v>
      </c>
      <c r="D62" s="75" t="s">
        <v>1056</v>
      </c>
      <c r="E62" s="77" t="s">
        <v>1057</v>
      </c>
      <c r="F62" s="75">
        <v>90</v>
      </c>
      <c r="G62" s="75">
        <v>0</v>
      </c>
      <c r="H62" s="75">
        <v>0</v>
      </c>
      <c r="I62" s="75">
        <v>3</v>
      </c>
      <c r="J62" s="75">
        <v>1</v>
      </c>
      <c r="K62" s="75">
        <v>2</v>
      </c>
      <c r="L62" s="75">
        <v>9</v>
      </c>
      <c r="M62" s="75">
        <v>0</v>
      </c>
      <c r="N62" s="75">
        <v>0</v>
      </c>
    </row>
    <row r="63" spans="1:14">
      <c r="A63" s="75" t="s">
        <v>1050</v>
      </c>
      <c r="B63" s="75" t="s">
        <v>217</v>
      </c>
      <c r="C63" s="76">
        <v>42542</v>
      </c>
      <c r="D63" s="75" t="s">
        <v>1056</v>
      </c>
      <c r="E63" s="77" t="s">
        <v>480</v>
      </c>
      <c r="F63" s="75">
        <v>90</v>
      </c>
      <c r="G63" s="75">
        <v>1</v>
      </c>
      <c r="H63" s="75">
        <v>2</v>
      </c>
      <c r="I63" s="75">
        <v>4</v>
      </c>
      <c r="J63" s="75">
        <v>3</v>
      </c>
      <c r="K63" s="75">
        <v>0</v>
      </c>
      <c r="L63" s="75">
        <v>3</v>
      </c>
      <c r="M63" s="75">
        <v>0</v>
      </c>
      <c r="N63" s="75">
        <v>0</v>
      </c>
    </row>
    <row r="64" spans="1:14">
      <c r="A64" s="75" t="s">
        <v>1050</v>
      </c>
      <c r="B64" s="75" t="s">
        <v>795</v>
      </c>
      <c r="C64" s="76">
        <v>42539</v>
      </c>
      <c r="D64" s="75" t="s">
        <v>1056</v>
      </c>
      <c r="E64" s="77" t="s">
        <v>1058</v>
      </c>
      <c r="F64" s="75">
        <v>90</v>
      </c>
      <c r="G64" s="75">
        <v>1</v>
      </c>
      <c r="H64" s="75">
        <v>2</v>
      </c>
      <c r="I64" s="75">
        <v>5</v>
      </c>
      <c r="J64" s="75">
        <v>2</v>
      </c>
      <c r="K64" s="75">
        <v>1</v>
      </c>
      <c r="L64" s="75">
        <v>8</v>
      </c>
      <c r="M64" s="75">
        <v>1</v>
      </c>
      <c r="N64" s="75">
        <v>0</v>
      </c>
    </row>
    <row r="65" spans="1:14">
      <c r="A65" s="75" t="s">
        <v>1050</v>
      </c>
      <c r="B65" s="75" t="s">
        <v>1059</v>
      </c>
      <c r="C65" s="76">
        <v>42535</v>
      </c>
      <c r="D65" s="75" t="s">
        <v>1056</v>
      </c>
      <c r="E65" s="77" t="s">
        <v>31</v>
      </c>
      <c r="F65" s="75" t="s">
        <v>221</v>
      </c>
      <c r="G65" s="75">
        <v>0</v>
      </c>
      <c r="H65" s="75">
        <v>0</v>
      </c>
      <c r="I65" s="75">
        <v>2</v>
      </c>
      <c r="J65" s="75">
        <v>0</v>
      </c>
      <c r="K65" s="75">
        <v>0</v>
      </c>
      <c r="L65" s="75">
        <v>1</v>
      </c>
      <c r="M65" s="75">
        <v>0</v>
      </c>
      <c r="N65" s="75">
        <v>0</v>
      </c>
    </row>
    <row r="66" spans="1:14">
      <c r="A66" s="75" t="s">
        <v>1050</v>
      </c>
      <c r="B66" s="75" t="s">
        <v>222</v>
      </c>
      <c r="C66" s="76">
        <v>42531</v>
      </c>
      <c r="D66" s="75" t="s">
        <v>1056</v>
      </c>
      <c r="E66" s="77" t="s">
        <v>31</v>
      </c>
      <c r="F66" s="75">
        <f>90- 61</f>
        <v>29</v>
      </c>
      <c r="G66" s="75">
        <v>3</v>
      </c>
      <c r="H66" s="75">
        <v>0</v>
      </c>
      <c r="I66" s="75">
        <v>3</v>
      </c>
      <c r="J66" s="75">
        <v>3</v>
      </c>
      <c r="K66" s="75">
        <v>0</v>
      </c>
      <c r="L66" s="75">
        <v>3</v>
      </c>
      <c r="M66" s="75">
        <v>0</v>
      </c>
      <c r="N66" s="75">
        <v>0</v>
      </c>
    </row>
    <row r="67" spans="1:14">
      <c r="A67" s="75" t="s">
        <v>1050</v>
      </c>
      <c r="B67" s="75" t="s">
        <v>217</v>
      </c>
      <c r="C67" s="76">
        <v>42527</v>
      </c>
      <c r="D67" s="75" t="s">
        <v>1056</v>
      </c>
      <c r="E67" s="77" t="s">
        <v>53</v>
      </c>
      <c r="F67" s="75">
        <v>0</v>
      </c>
      <c r="G67" s="75"/>
      <c r="H67" s="75"/>
      <c r="I67" s="75"/>
      <c r="J67" s="75"/>
      <c r="K67" s="75">
        <v>0</v>
      </c>
      <c r="L67" s="75">
        <v>4</v>
      </c>
      <c r="M67" s="75">
        <v>0</v>
      </c>
      <c r="N67" s="75">
        <v>0</v>
      </c>
    </row>
    <row r="68" spans="1:14">
      <c r="A68" s="75" t="s">
        <v>1050</v>
      </c>
      <c r="B68" s="81" t="s">
        <v>251</v>
      </c>
      <c r="C68" s="76">
        <v>42517</v>
      </c>
      <c r="D68" s="75" t="s">
        <v>78</v>
      </c>
      <c r="E68" s="77" t="s">
        <v>107</v>
      </c>
      <c r="F68" s="75">
        <v>63</v>
      </c>
      <c r="G68" s="75">
        <v>0</v>
      </c>
      <c r="H68" s="75">
        <v>0</v>
      </c>
      <c r="I68" s="75">
        <v>1</v>
      </c>
      <c r="J68" s="75">
        <v>0</v>
      </c>
      <c r="K68" s="81">
        <v>2</v>
      </c>
      <c r="L68" s="81">
        <v>5</v>
      </c>
      <c r="M68" s="81">
        <v>0</v>
      </c>
      <c r="N68" s="81">
        <v>0</v>
      </c>
    </row>
    <row r="69" spans="1:14">
      <c r="A69" s="81" t="s">
        <v>97</v>
      </c>
      <c r="B69" s="81" t="s">
        <v>144</v>
      </c>
      <c r="C69" s="82">
        <v>42161</v>
      </c>
      <c r="D69" s="81" t="s">
        <v>151</v>
      </c>
      <c r="E69" s="77" t="s">
        <v>107</v>
      </c>
      <c r="F69" s="81">
        <v>90</v>
      </c>
      <c r="G69" s="81">
        <v>0</v>
      </c>
      <c r="H69" s="81">
        <v>0</v>
      </c>
      <c r="I69" s="81">
        <v>3</v>
      </c>
      <c r="J69" s="81">
        <v>1</v>
      </c>
      <c r="K69" s="81">
        <v>0</v>
      </c>
      <c r="L69" s="81">
        <v>2</v>
      </c>
      <c r="M69" s="81">
        <v>0</v>
      </c>
      <c r="N69" s="81">
        <v>0</v>
      </c>
    </row>
    <row r="70" spans="1:14">
      <c r="A70" s="81" t="s">
        <v>97</v>
      </c>
      <c r="B70" s="81" t="s">
        <v>134</v>
      </c>
      <c r="C70" s="82">
        <v>42154</v>
      </c>
      <c r="D70" s="81" t="s">
        <v>193</v>
      </c>
      <c r="E70" s="77" t="s">
        <v>53</v>
      </c>
      <c r="F70" s="81">
        <v>90</v>
      </c>
      <c r="G70" s="81">
        <v>2</v>
      </c>
      <c r="H70" s="81">
        <v>0</v>
      </c>
      <c r="I70" s="81">
        <v>3</v>
      </c>
      <c r="J70" s="81">
        <v>3</v>
      </c>
      <c r="K70" s="81">
        <v>0</v>
      </c>
      <c r="L70" s="81">
        <v>1</v>
      </c>
      <c r="M70" s="81">
        <v>0</v>
      </c>
      <c r="N70" s="81">
        <v>0</v>
      </c>
    </row>
    <row r="71" spans="1:14">
      <c r="A71" s="81" t="s">
        <v>97</v>
      </c>
      <c r="B71" s="81" t="s">
        <v>139</v>
      </c>
      <c r="C71" s="82">
        <v>42147</v>
      </c>
      <c r="D71" s="81" t="s">
        <v>99</v>
      </c>
      <c r="E71" s="77" t="s">
        <v>24</v>
      </c>
      <c r="F71" s="81">
        <v>90</v>
      </c>
      <c r="G71" s="81">
        <v>2</v>
      </c>
      <c r="H71" s="81">
        <v>0</v>
      </c>
      <c r="I71" s="81">
        <v>5</v>
      </c>
      <c r="J71" s="81">
        <v>4</v>
      </c>
      <c r="K71" s="81">
        <v>1</v>
      </c>
      <c r="L71" s="81">
        <v>8</v>
      </c>
      <c r="M71" s="81">
        <v>1</v>
      </c>
      <c r="N71" s="81">
        <v>0</v>
      </c>
    </row>
    <row r="72" spans="1:14">
      <c r="A72" s="81" t="s">
        <v>97</v>
      </c>
      <c r="B72" s="81" t="s">
        <v>473</v>
      </c>
      <c r="C72" s="82">
        <v>42141</v>
      </c>
      <c r="D72" s="81" t="s">
        <v>99</v>
      </c>
      <c r="E72" s="77" t="s">
        <v>115</v>
      </c>
      <c r="F72" s="81">
        <v>90</v>
      </c>
      <c r="G72" s="81">
        <v>1</v>
      </c>
      <c r="H72" s="81">
        <v>0</v>
      </c>
      <c r="I72" s="81">
        <v>7</v>
      </c>
      <c r="J72" s="81">
        <v>4</v>
      </c>
      <c r="K72" s="81">
        <v>0</v>
      </c>
      <c r="L72" s="81">
        <v>4</v>
      </c>
      <c r="M72" s="81">
        <v>0</v>
      </c>
      <c r="N72" s="81">
        <v>0</v>
      </c>
    </row>
    <row r="73" spans="1:14">
      <c r="A73" s="81" t="s">
        <v>97</v>
      </c>
      <c r="B73" s="81" t="s">
        <v>111</v>
      </c>
      <c r="C73" s="82">
        <v>42136</v>
      </c>
      <c r="D73" s="81" t="s">
        <v>151</v>
      </c>
      <c r="E73" s="77" t="s">
        <v>19</v>
      </c>
      <c r="F73" s="81">
        <v>90</v>
      </c>
      <c r="G73" s="81">
        <v>0</v>
      </c>
      <c r="H73" s="81">
        <v>0</v>
      </c>
      <c r="I73" s="81">
        <v>2</v>
      </c>
      <c r="J73" s="81">
        <v>1</v>
      </c>
      <c r="K73" s="81">
        <v>0</v>
      </c>
      <c r="L73" s="81">
        <v>1</v>
      </c>
      <c r="M73" s="81">
        <v>0</v>
      </c>
      <c r="N73" s="81">
        <v>0</v>
      </c>
    </row>
    <row r="74" spans="1:14">
      <c r="A74" s="81" t="s">
        <v>97</v>
      </c>
      <c r="B74" s="81" t="s">
        <v>509</v>
      </c>
      <c r="C74" s="82">
        <v>42133</v>
      </c>
      <c r="D74" s="81" t="s">
        <v>99</v>
      </c>
      <c r="E74" s="77" t="s">
        <v>59</v>
      </c>
      <c r="F74" s="81">
        <v>90</v>
      </c>
      <c r="G74" s="81">
        <v>0</v>
      </c>
      <c r="H74" s="81">
        <v>0</v>
      </c>
      <c r="I74" s="81">
        <v>4</v>
      </c>
      <c r="J74" s="81">
        <v>2</v>
      </c>
      <c r="K74" s="81">
        <v>1</v>
      </c>
      <c r="L74" s="81">
        <v>4</v>
      </c>
      <c r="M74" s="81">
        <v>0</v>
      </c>
      <c r="N74" s="81">
        <v>0</v>
      </c>
    </row>
    <row r="75" spans="1:14">
      <c r="A75" s="81" t="s">
        <v>97</v>
      </c>
      <c r="B75" s="81" t="s">
        <v>1061</v>
      </c>
      <c r="C75" s="82">
        <v>42130</v>
      </c>
      <c r="D75" s="81" t="s">
        <v>151</v>
      </c>
      <c r="E75" s="77" t="s">
        <v>1024</v>
      </c>
      <c r="F75" s="81">
        <v>90</v>
      </c>
      <c r="G75" s="81">
        <v>2</v>
      </c>
      <c r="H75" s="81">
        <v>1</v>
      </c>
      <c r="I75" s="81">
        <v>4</v>
      </c>
      <c r="J75" s="81">
        <v>4</v>
      </c>
      <c r="K75" s="81">
        <v>0</v>
      </c>
      <c r="L75" s="81">
        <v>0</v>
      </c>
      <c r="M75" s="81">
        <v>0</v>
      </c>
      <c r="N75" s="81">
        <v>0</v>
      </c>
    </row>
    <row r="76" spans="1:14">
      <c r="A76" s="81" t="s">
        <v>97</v>
      </c>
      <c r="B76" s="81" t="s">
        <v>148</v>
      </c>
      <c r="C76" s="82">
        <v>42126</v>
      </c>
      <c r="D76" s="81" t="s">
        <v>99</v>
      </c>
      <c r="E76" s="77" t="s">
        <v>374</v>
      </c>
      <c r="F76" s="81">
        <v>90</v>
      </c>
      <c r="G76" s="81">
        <v>2</v>
      </c>
      <c r="H76" s="81">
        <v>1</v>
      </c>
      <c r="I76" s="81">
        <v>8</v>
      </c>
      <c r="J76" s="81">
        <v>3</v>
      </c>
      <c r="K76" s="81">
        <v>1</v>
      </c>
      <c r="L76" s="81">
        <v>2</v>
      </c>
      <c r="M76" s="81">
        <v>0</v>
      </c>
      <c r="N76" s="81">
        <v>0</v>
      </c>
    </row>
    <row r="77" spans="1:14">
      <c r="A77" s="81" t="s">
        <v>97</v>
      </c>
      <c r="B77" s="81" t="s">
        <v>127</v>
      </c>
      <c r="C77" s="82">
        <v>42122</v>
      </c>
      <c r="D77" s="81" t="s">
        <v>99</v>
      </c>
      <c r="E77" s="77" t="s">
        <v>82</v>
      </c>
      <c r="F77" s="81">
        <v>90</v>
      </c>
      <c r="G77" s="81">
        <v>2</v>
      </c>
      <c r="H77" s="81">
        <v>1</v>
      </c>
      <c r="I77" s="81">
        <v>5</v>
      </c>
      <c r="J77" s="81">
        <v>4</v>
      </c>
      <c r="K77" s="81">
        <v>0</v>
      </c>
      <c r="L77" s="81">
        <v>4</v>
      </c>
      <c r="M77" s="81">
        <v>0</v>
      </c>
      <c r="N77" s="81">
        <v>0</v>
      </c>
    </row>
    <row r="78" spans="1:14">
      <c r="A78" s="81" t="s">
        <v>97</v>
      </c>
      <c r="B78" s="81" t="s">
        <v>1062</v>
      </c>
      <c r="C78" s="82">
        <v>42119</v>
      </c>
      <c r="D78" s="81" t="s">
        <v>99</v>
      </c>
      <c r="E78" s="77" t="s">
        <v>19</v>
      </c>
      <c r="F78" s="81">
        <v>90</v>
      </c>
      <c r="G78" s="81">
        <v>1</v>
      </c>
      <c r="H78" s="81">
        <v>0</v>
      </c>
      <c r="I78" s="81">
        <v>4</v>
      </c>
      <c r="J78" s="81">
        <v>1</v>
      </c>
      <c r="K78" s="81">
        <v>1</v>
      </c>
      <c r="L78" s="81">
        <v>3</v>
      </c>
      <c r="M78" s="81">
        <v>0</v>
      </c>
      <c r="N78" s="81">
        <v>0</v>
      </c>
    </row>
    <row r="79" spans="1:14">
      <c r="A79" s="81" t="s">
        <v>97</v>
      </c>
      <c r="B79" s="81" t="s">
        <v>138</v>
      </c>
      <c r="C79" s="82">
        <v>42115</v>
      </c>
      <c r="D79" s="81" t="s">
        <v>151</v>
      </c>
      <c r="E79" s="77" t="s">
        <v>19</v>
      </c>
      <c r="F79" s="81">
        <v>90</v>
      </c>
      <c r="G79" s="81">
        <v>0</v>
      </c>
      <c r="H79" s="81">
        <v>0</v>
      </c>
      <c r="I79" s="81">
        <v>4</v>
      </c>
      <c r="J79" s="81">
        <v>1</v>
      </c>
      <c r="K79" s="81">
        <v>1</v>
      </c>
      <c r="L79" s="81">
        <v>4</v>
      </c>
      <c r="M79" s="81">
        <v>0</v>
      </c>
      <c r="N79" s="81">
        <v>0</v>
      </c>
    </row>
    <row r="80" spans="1:14">
      <c r="A80" s="81" t="s">
        <v>97</v>
      </c>
      <c r="B80" s="81" t="s">
        <v>1063</v>
      </c>
      <c r="C80" s="82">
        <v>42112</v>
      </c>
      <c r="D80" s="81" t="s">
        <v>99</v>
      </c>
      <c r="E80" s="77" t="s">
        <v>107</v>
      </c>
      <c r="F80" s="81">
        <v>90</v>
      </c>
      <c r="G80" s="81">
        <v>1</v>
      </c>
      <c r="H80" s="81">
        <v>1</v>
      </c>
      <c r="I80" s="81">
        <v>4</v>
      </c>
      <c r="J80" s="81">
        <v>2</v>
      </c>
      <c r="K80" s="81">
        <v>1</v>
      </c>
      <c r="L80" s="81">
        <v>1</v>
      </c>
      <c r="M80" s="81">
        <v>1</v>
      </c>
      <c r="N80" s="81">
        <v>0</v>
      </c>
    </row>
    <row r="81" spans="1:14">
      <c r="A81" s="81" t="s">
        <v>97</v>
      </c>
      <c r="B81" s="81" t="s">
        <v>122</v>
      </c>
      <c r="C81" s="82">
        <v>42109</v>
      </c>
      <c r="D81" s="81" t="s">
        <v>151</v>
      </c>
      <c r="E81" s="77" t="s">
        <v>53</v>
      </c>
      <c r="F81" s="81">
        <v>90</v>
      </c>
      <c r="G81" s="81">
        <v>0</v>
      </c>
      <c r="H81" s="81">
        <v>1</v>
      </c>
      <c r="I81" s="81">
        <v>3</v>
      </c>
      <c r="J81" s="81">
        <v>1</v>
      </c>
      <c r="K81" s="81">
        <v>0</v>
      </c>
      <c r="L81" s="81">
        <v>4</v>
      </c>
      <c r="M81" s="81">
        <v>0</v>
      </c>
      <c r="N81" s="81">
        <v>0</v>
      </c>
    </row>
    <row r="82" spans="1:14">
      <c r="A82" s="81" t="s">
        <v>97</v>
      </c>
      <c r="B82" s="81" t="s">
        <v>224</v>
      </c>
      <c r="C82" s="82">
        <v>42105</v>
      </c>
      <c r="D82" s="81" t="s">
        <v>99</v>
      </c>
      <c r="E82" s="77" t="s">
        <v>51</v>
      </c>
      <c r="F82" s="81">
        <v>90</v>
      </c>
      <c r="G82" s="81">
        <v>1</v>
      </c>
      <c r="H82" s="81">
        <v>0</v>
      </c>
      <c r="I82" s="81">
        <v>6</v>
      </c>
      <c r="J82" s="81">
        <v>2</v>
      </c>
      <c r="K82" s="81">
        <v>1</v>
      </c>
      <c r="L82" s="81">
        <v>1</v>
      </c>
      <c r="M82" s="81">
        <v>0</v>
      </c>
      <c r="N82" s="81">
        <v>0</v>
      </c>
    </row>
    <row r="83" spans="1:14">
      <c r="A83" s="81" t="s">
        <v>97</v>
      </c>
      <c r="B83" s="81" t="s">
        <v>101</v>
      </c>
      <c r="C83" s="82">
        <v>42102</v>
      </c>
      <c r="D83" s="81" t="s">
        <v>99</v>
      </c>
      <c r="E83" s="77" t="s">
        <v>24</v>
      </c>
      <c r="F83" s="81">
        <v>90</v>
      </c>
      <c r="G83" s="81">
        <v>1</v>
      </c>
      <c r="H83" s="81">
        <v>0</v>
      </c>
      <c r="I83" s="81">
        <v>5</v>
      </c>
      <c r="J83" s="81">
        <v>4</v>
      </c>
      <c r="K83" s="81">
        <v>2</v>
      </c>
      <c r="L83" s="81">
        <v>2</v>
      </c>
      <c r="M83" s="81">
        <v>0</v>
      </c>
      <c r="N83" s="81">
        <v>0</v>
      </c>
    </row>
    <row r="84" spans="1:14">
      <c r="A84" s="81" t="s">
        <v>97</v>
      </c>
      <c r="B84" s="81" t="s">
        <v>1064</v>
      </c>
      <c r="C84" s="82">
        <v>42099</v>
      </c>
      <c r="D84" s="81" t="s">
        <v>99</v>
      </c>
      <c r="E84" s="77" t="s">
        <v>82</v>
      </c>
      <c r="F84" s="81">
        <v>90</v>
      </c>
      <c r="G84" s="81">
        <v>0</v>
      </c>
      <c r="H84" s="81">
        <v>0</v>
      </c>
      <c r="I84" s="81">
        <v>4</v>
      </c>
      <c r="J84" s="81">
        <v>1</v>
      </c>
      <c r="K84" s="81"/>
      <c r="L84" s="81"/>
      <c r="M84" s="81"/>
      <c r="N84" s="81"/>
    </row>
    <row r="85" spans="1:14">
      <c r="A85" s="81" t="s">
        <v>1050</v>
      </c>
      <c r="B85" s="81" t="s">
        <v>160</v>
      </c>
      <c r="C85" s="82">
        <v>42091</v>
      </c>
      <c r="D85" s="81" t="s">
        <v>78</v>
      </c>
      <c r="E85" s="77" t="s">
        <v>63</v>
      </c>
      <c r="F85" s="81">
        <v>0</v>
      </c>
      <c r="G85" s="81"/>
      <c r="H85" s="81"/>
      <c r="I85" s="81"/>
      <c r="J85" s="81"/>
      <c r="K85" s="81">
        <v>1</v>
      </c>
      <c r="L85" s="81">
        <v>3</v>
      </c>
      <c r="M85" s="81">
        <v>0</v>
      </c>
      <c r="N85" s="81">
        <v>0</v>
      </c>
    </row>
    <row r="86" spans="1:14">
      <c r="A86" s="81" t="s">
        <v>97</v>
      </c>
      <c r="B86" s="81" t="s">
        <v>616</v>
      </c>
      <c r="C86" s="82">
        <v>42085</v>
      </c>
      <c r="D86" s="81" t="s">
        <v>99</v>
      </c>
      <c r="E86" s="77" t="s">
        <v>31</v>
      </c>
      <c r="F86" s="81">
        <v>90</v>
      </c>
      <c r="G86" s="81">
        <v>0</v>
      </c>
      <c r="H86" s="81">
        <v>1</v>
      </c>
      <c r="I86" s="81">
        <v>5</v>
      </c>
      <c r="J86" s="81">
        <v>1</v>
      </c>
      <c r="K86" s="81">
        <v>0</v>
      </c>
      <c r="L86" s="81">
        <v>4</v>
      </c>
      <c r="M86" s="81">
        <v>0</v>
      </c>
      <c r="N86" s="81">
        <v>0</v>
      </c>
    </row>
    <row r="87" spans="1:14">
      <c r="A87" s="81" t="s">
        <v>97</v>
      </c>
      <c r="B87" s="81" t="s">
        <v>1051</v>
      </c>
      <c r="C87" s="82">
        <v>42081</v>
      </c>
      <c r="D87" s="81" t="s">
        <v>151</v>
      </c>
      <c r="E87" s="77" t="s">
        <v>82</v>
      </c>
      <c r="F87" s="81">
        <v>90</v>
      </c>
      <c r="G87" s="81">
        <v>0</v>
      </c>
      <c r="H87" s="81">
        <v>0</v>
      </c>
      <c r="I87" s="81">
        <v>15</v>
      </c>
      <c r="J87" s="81">
        <v>6</v>
      </c>
      <c r="K87" s="81">
        <v>1</v>
      </c>
      <c r="L87" s="81">
        <v>2</v>
      </c>
      <c r="M87" s="81">
        <v>0</v>
      </c>
      <c r="N87" s="81">
        <v>0</v>
      </c>
    </row>
    <row r="88" spans="1:14">
      <c r="A88" s="81" t="s">
        <v>97</v>
      </c>
      <c r="B88" s="81" t="s">
        <v>458</v>
      </c>
      <c r="C88" s="82">
        <v>42077</v>
      </c>
      <c r="D88" s="81" t="s">
        <v>99</v>
      </c>
      <c r="E88" s="77" t="s">
        <v>480</v>
      </c>
      <c r="F88" s="81">
        <v>90</v>
      </c>
      <c r="G88" s="81">
        <v>2</v>
      </c>
      <c r="H88" s="81">
        <v>0</v>
      </c>
      <c r="I88" s="81">
        <v>4</v>
      </c>
      <c r="J88" s="81">
        <v>2</v>
      </c>
      <c r="K88" s="81">
        <v>0</v>
      </c>
      <c r="L88" s="81">
        <v>2</v>
      </c>
      <c r="M88" s="81">
        <v>0</v>
      </c>
      <c r="N88" s="81">
        <v>0</v>
      </c>
    </row>
    <row r="89" spans="1:14">
      <c r="A89" s="81" t="s">
        <v>97</v>
      </c>
      <c r="B89" s="81" t="s">
        <v>155</v>
      </c>
      <c r="C89" s="82">
        <v>42071</v>
      </c>
      <c r="D89" s="81" t="s">
        <v>99</v>
      </c>
      <c r="E89" s="77" t="s">
        <v>107</v>
      </c>
      <c r="F89" s="81">
        <v>90</v>
      </c>
      <c r="G89" s="81">
        <v>3</v>
      </c>
      <c r="H89" s="81">
        <v>1</v>
      </c>
      <c r="I89" s="81">
        <v>6</v>
      </c>
      <c r="J89" s="81">
        <v>4</v>
      </c>
      <c r="K89" s="81">
        <v>1</v>
      </c>
      <c r="L89" s="81">
        <v>1</v>
      </c>
      <c r="M89" s="81">
        <v>0</v>
      </c>
      <c r="N89" s="81">
        <v>0</v>
      </c>
    </row>
    <row r="90" spans="1:14">
      <c r="A90" s="81" t="s">
        <v>97</v>
      </c>
      <c r="B90" s="81" t="s">
        <v>724</v>
      </c>
      <c r="C90" s="82">
        <v>42067</v>
      </c>
      <c r="D90" s="81" t="s">
        <v>193</v>
      </c>
      <c r="E90" s="77" t="s">
        <v>107</v>
      </c>
      <c r="F90" s="81">
        <v>90</v>
      </c>
      <c r="G90" s="81">
        <v>0</v>
      </c>
      <c r="H90" s="81">
        <v>1</v>
      </c>
      <c r="I90" s="81">
        <v>1</v>
      </c>
      <c r="J90" s="81">
        <v>1</v>
      </c>
      <c r="K90" s="81">
        <v>0</v>
      </c>
      <c r="L90" s="81">
        <v>2</v>
      </c>
      <c r="M90" s="81">
        <v>0</v>
      </c>
      <c r="N90" s="81">
        <v>0</v>
      </c>
    </row>
    <row r="91" spans="1:14">
      <c r="A91" s="81" t="s">
        <v>97</v>
      </c>
      <c r="B91" s="81" t="s">
        <v>611</v>
      </c>
      <c r="C91" s="82">
        <v>42063</v>
      </c>
      <c r="D91" s="81" t="s">
        <v>99</v>
      </c>
      <c r="E91" s="77" t="s">
        <v>38</v>
      </c>
      <c r="F91" s="81">
        <v>90</v>
      </c>
      <c r="G91" s="81">
        <v>1</v>
      </c>
      <c r="H91" s="81">
        <v>0</v>
      </c>
      <c r="I91" s="81">
        <v>6</v>
      </c>
      <c r="J91" s="81">
        <v>3</v>
      </c>
      <c r="K91" s="81">
        <v>2</v>
      </c>
      <c r="L91" s="81">
        <v>2</v>
      </c>
      <c r="M91" s="81">
        <v>0</v>
      </c>
      <c r="N91" s="81">
        <v>0</v>
      </c>
    </row>
    <row r="92" spans="1:14">
      <c r="A92" s="81" t="s">
        <v>97</v>
      </c>
      <c r="B92" s="81" t="s">
        <v>105</v>
      </c>
      <c r="C92" s="82">
        <v>42059</v>
      </c>
      <c r="D92" s="81" t="s">
        <v>151</v>
      </c>
      <c r="E92" s="77" t="s">
        <v>64</v>
      </c>
      <c r="F92" s="81">
        <v>90</v>
      </c>
      <c r="G92" s="81">
        <v>0</v>
      </c>
      <c r="H92" s="81">
        <v>0</v>
      </c>
      <c r="I92" s="81">
        <v>7</v>
      </c>
      <c r="J92" s="81">
        <v>4</v>
      </c>
      <c r="K92" s="81">
        <v>0</v>
      </c>
      <c r="L92" s="81">
        <v>1</v>
      </c>
      <c r="M92" s="81">
        <v>0</v>
      </c>
      <c r="N92" s="81">
        <v>0</v>
      </c>
    </row>
    <row r="93" spans="1:14">
      <c r="A93" s="81" t="s">
        <v>97</v>
      </c>
      <c r="B93" s="81" t="s">
        <v>156</v>
      </c>
      <c r="C93" s="82">
        <v>42056</v>
      </c>
      <c r="D93" s="81" t="s">
        <v>99</v>
      </c>
      <c r="E93" s="77" t="s">
        <v>35</v>
      </c>
      <c r="F93" s="81">
        <v>90</v>
      </c>
      <c r="G93" s="81">
        <v>0</v>
      </c>
      <c r="H93" s="81">
        <v>0</v>
      </c>
      <c r="I93" s="81">
        <v>1</v>
      </c>
      <c r="J93" s="81">
        <v>0</v>
      </c>
      <c r="K93" s="81">
        <v>0</v>
      </c>
      <c r="L93" s="81">
        <v>2</v>
      </c>
      <c r="M93" s="81">
        <v>0</v>
      </c>
      <c r="N93" s="81">
        <v>0</v>
      </c>
    </row>
    <row r="94" spans="1:14">
      <c r="A94" s="81" t="s">
        <v>97</v>
      </c>
      <c r="B94" s="81" t="s">
        <v>108</v>
      </c>
      <c r="C94" s="82">
        <v>42050</v>
      </c>
      <c r="D94" s="81" t="s">
        <v>99</v>
      </c>
      <c r="E94" s="77" t="s">
        <v>26</v>
      </c>
      <c r="F94" s="81">
        <v>90</v>
      </c>
      <c r="G94" s="81">
        <v>3</v>
      </c>
      <c r="H94" s="81">
        <v>1</v>
      </c>
      <c r="I94" s="81">
        <v>9</v>
      </c>
      <c r="J94" s="81">
        <v>5</v>
      </c>
      <c r="K94" s="81">
        <v>0</v>
      </c>
      <c r="L94" s="81">
        <v>0</v>
      </c>
      <c r="M94" s="81">
        <v>0</v>
      </c>
      <c r="N94" s="81">
        <v>0</v>
      </c>
    </row>
    <row r="95" spans="1:14">
      <c r="A95" s="81" t="s">
        <v>97</v>
      </c>
      <c r="B95" s="81" t="s">
        <v>144</v>
      </c>
      <c r="C95" s="82">
        <v>42046</v>
      </c>
      <c r="D95" s="81" t="s">
        <v>193</v>
      </c>
      <c r="E95" s="77" t="s">
        <v>370</v>
      </c>
      <c r="F95" s="81">
        <v>90</v>
      </c>
      <c r="G95" s="81">
        <v>1</v>
      </c>
      <c r="H95" s="81">
        <v>1</v>
      </c>
      <c r="I95" s="81">
        <v>6</v>
      </c>
      <c r="J95" s="81">
        <v>2</v>
      </c>
      <c r="K95" s="81">
        <v>1</v>
      </c>
      <c r="L95" s="81">
        <v>1</v>
      </c>
      <c r="M95" s="81">
        <v>0</v>
      </c>
      <c r="N95" s="81">
        <v>0</v>
      </c>
    </row>
    <row r="96" spans="1:14">
      <c r="A96" s="81" t="s">
        <v>97</v>
      </c>
      <c r="B96" s="81" t="s">
        <v>108</v>
      </c>
      <c r="C96" s="82">
        <v>42043</v>
      </c>
      <c r="D96" s="81" t="s">
        <v>99</v>
      </c>
      <c r="E96" s="77" t="s">
        <v>115</v>
      </c>
      <c r="F96" s="81">
        <v>90</v>
      </c>
      <c r="G96" s="81">
        <v>1</v>
      </c>
      <c r="H96" s="81">
        <v>2</v>
      </c>
      <c r="I96" s="81">
        <v>4</v>
      </c>
      <c r="J96" s="81">
        <v>1</v>
      </c>
      <c r="K96" s="81">
        <v>2</v>
      </c>
      <c r="L96" s="81">
        <v>5</v>
      </c>
      <c r="M96" s="81">
        <v>0</v>
      </c>
      <c r="N96" s="81">
        <v>0</v>
      </c>
    </row>
    <row r="97" spans="1:14">
      <c r="A97" s="81" t="s">
        <v>97</v>
      </c>
      <c r="B97" s="81" t="s">
        <v>139</v>
      </c>
      <c r="C97" s="82">
        <v>42036</v>
      </c>
      <c r="D97" s="81" t="s">
        <v>99</v>
      </c>
      <c r="E97" s="77" t="s">
        <v>79</v>
      </c>
      <c r="F97" s="81">
        <v>90</v>
      </c>
      <c r="G97" s="81">
        <v>1</v>
      </c>
      <c r="H97" s="81">
        <v>0</v>
      </c>
      <c r="I97" s="81">
        <v>3</v>
      </c>
      <c r="J97" s="81">
        <v>2</v>
      </c>
      <c r="K97" s="81">
        <v>0</v>
      </c>
      <c r="L97" s="81">
        <v>6</v>
      </c>
      <c r="M97" s="81">
        <v>1</v>
      </c>
      <c r="N97" s="81">
        <v>0</v>
      </c>
    </row>
    <row r="98" spans="1:14">
      <c r="A98" s="81" t="s">
        <v>97</v>
      </c>
      <c r="B98" s="81" t="s">
        <v>753</v>
      </c>
      <c r="C98" s="82">
        <v>42032</v>
      </c>
      <c r="D98" s="81" t="s">
        <v>193</v>
      </c>
      <c r="E98" s="77" t="s">
        <v>192</v>
      </c>
      <c r="F98" s="81">
        <v>90</v>
      </c>
      <c r="G98" s="81">
        <v>0</v>
      </c>
      <c r="H98" s="81">
        <v>0</v>
      </c>
      <c r="I98" s="81">
        <v>3</v>
      </c>
      <c r="J98" s="81">
        <v>2</v>
      </c>
      <c r="K98" s="81">
        <v>0</v>
      </c>
      <c r="L98" s="81">
        <v>3</v>
      </c>
      <c r="M98" s="81">
        <v>0</v>
      </c>
      <c r="N98" s="81">
        <v>0</v>
      </c>
    </row>
    <row r="99" spans="1:14">
      <c r="A99" s="81" t="s">
        <v>97</v>
      </c>
      <c r="B99" s="81" t="s">
        <v>120</v>
      </c>
      <c r="C99" s="82">
        <v>42028</v>
      </c>
      <c r="D99" s="81" t="s">
        <v>99</v>
      </c>
      <c r="E99" s="77" t="s">
        <v>31</v>
      </c>
      <c r="F99" s="81">
        <v>90</v>
      </c>
      <c r="G99" s="81">
        <v>2</v>
      </c>
      <c r="H99" s="81">
        <v>2</v>
      </c>
      <c r="I99" s="81">
        <v>4</v>
      </c>
      <c r="J99" s="81">
        <v>3</v>
      </c>
      <c r="K99" s="81">
        <v>1</v>
      </c>
      <c r="L99" s="81">
        <v>4</v>
      </c>
      <c r="M99" s="81">
        <v>0</v>
      </c>
      <c r="N99" s="81">
        <v>0</v>
      </c>
    </row>
    <row r="100" spans="1:14">
      <c r="A100" s="81" t="s">
        <v>97</v>
      </c>
      <c r="B100" s="81" t="s">
        <v>117</v>
      </c>
      <c r="C100" s="82">
        <v>42025</v>
      </c>
      <c r="D100" s="81" t="s">
        <v>193</v>
      </c>
      <c r="E100" s="77" t="s">
        <v>95</v>
      </c>
      <c r="F100" s="81">
        <v>90</v>
      </c>
      <c r="G100" s="81">
        <v>1</v>
      </c>
      <c r="H100" s="81">
        <v>0</v>
      </c>
      <c r="I100" s="81">
        <v>6</v>
      </c>
      <c r="J100" s="81">
        <v>2</v>
      </c>
      <c r="K100" s="81">
        <v>1</v>
      </c>
      <c r="L100" s="81">
        <v>3</v>
      </c>
      <c r="M100" s="81">
        <v>0</v>
      </c>
      <c r="N100" s="81">
        <v>0</v>
      </c>
    </row>
    <row r="101" spans="1:14">
      <c r="A101" s="81" t="s">
        <v>97</v>
      </c>
      <c r="B101" s="81" t="s">
        <v>120</v>
      </c>
      <c r="C101" s="82">
        <v>42022</v>
      </c>
      <c r="D101" s="81" t="s">
        <v>99</v>
      </c>
      <c r="E101" s="77" t="s">
        <v>26</v>
      </c>
      <c r="F101" s="81">
        <v>90</v>
      </c>
      <c r="G101" s="81">
        <v>3</v>
      </c>
      <c r="H101" s="81">
        <v>0</v>
      </c>
      <c r="I101" s="81">
        <v>7</v>
      </c>
      <c r="J101" s="81">
        <v>4</v>
      </c>
      <c r="K101" s="81">
        <v>3</v>
      </c>
      <c r="L101" s="81">
        <v>3</v>
      </c>
      <c r="M101" s="81">
        <v>1</v>
      </c>
      <c r="N101" s="81">
        <v>0</v>
      </c>
    </row>
    <row r="102" spans="1:14">
      <c r="A102" s="81" t="s">
        <v>97</v>
      </c>
      <c r="B102" s="81" t="s">
        <v>1065</v>
      </c>
      <c r="C102" s="82">
        <v>42015</v>
      </c>
      <c r="D102" s="81" t="s">
        <v>99</v>
      </c>
      <c r="E102" s="77" t="s">
        <v>35</v>
      </c>
      <c r="F102" s="81">
        <v>90</v>
      </c>
      <c r="G102" s="81">
        <v>1</v>
      </c>
      <c r="H102" s="81">
        <v>1</v>
      </c>
      <c r="I102" s="81">
        <v>7</v>
      </c>
      <c r="J102" s="81">
        <v>3</v>
      </c>
      <c r="K102" s="81">
        <v>0</v>
      </c>
      <c r="L102" s="81">
        <v>3</v>
      </c>
      <c r="M102" s="81">
        <v>0</v>
      </c>
      <c r="N102" s="81">
        <v>0</v>
      </c>
    </row>
    <row r="103" spans="1:14">
      <c r="A103" s="81" t="s">
        <v>97</v>
      </c>
      <c r="B103" s="81" t="s">
        <v>1066</v>
      </c>
      <c r="C103" s="82">
        <v>42012</v>
      </c>
      <c r="D103" s="81" t="s">
        <v>193</v>
      </c>
      <c r="E103" s="77" t="s">
        <v>35</v>
      </c>
      <c r="F103" s="81">
        <v>90</v>
      </c>
      <c r="G103" s="81">
        <v>1</v>
      </c>
      <c r="H103" s="81">
        <v>2</v>
      </c>
      <c r="I103" s="81">
        <v>5</v>
      </c>
      <c r="J103" s="81">
        <v>4</v>
      </c>
      <c r="K103" s="81">
        <v>0</v>
      </c>
      <c r="L103" s="81">
        <v>0</v>
      </c>
      <c r="M103" s="81">
        <v>0</v>
      </c>
      <c r="N103" s="81">
        <v>0</v>
      </c>
    </row>
    <row r="104" spans="1:14">
      <c r="A104" s="81" t="s">
        <v>97</v>
      </c>
      <c r="B104" s="81" t="s">
        <v>159</v>
      </c>
      <c r="C104" s="82">
        <v>42008</v>
      </c>
      <c r="D104" s="81" t="s">
        <v>99</v>
      </c>
      <c r="E104" s="77" t="s">
        <v>33</v>
      </c>
      <c r="F104" s="81" t="s">
        <v>221</v>
      </c>
      <c r="G104" s="81">
        <v>0</v>
      </c>
      <c r="H104" s="81">
        <v>0</v>
      </c>
      <c r="I104" s="81">
        <v>2</v>
      </c>
      <c r="J104" s="81">
        <v>0</v>
      </c>
      <c r="K104" s="81">
        <v>0</v>
      </c>
      <c r="L104" s="81">
        <v>4</v>
      </c>
      <c r="M104" s="81">
        <v>0</v>
      </c>
      <c r="N104" s="81">
        <v>0</v>
      </c>
    </row>
    <row r="105" spans="1:14">
      <c r="A105" s="81" t="s">
        <v>97</v>
      </c>
      <c r="B105" s="81" t="s">
        <v>1062</v>
      </c>
      <c r="C105" s="82">
        <v>41993</v>
      </c>
      <c r="D105" s="81" t="s">
        <v>99</v>
      </c>
      <c r="E105" s="77" t="s">
        <v>26</v>
      </c>
      <c r="F105" s="81">
        <v>90</v>
      </c>
      <c r="G105" s="81">
        <v>2</v>
      </c>
      <c r="H105" s="81">
        <v>0</v>
      </c>
      <c r="I105" s="81">
        <v>4</v>
      </c>
      <c r="J105" s="81">
        <v>2</v>
      </c>
      <c r="K105" s="81">
        <v>1</v>
      </c>
      <c r="L105" s="81">
        <v>0</v>
      </c>
      <c r="M105" s="81">
        <v>0</v>
      </c>
      <c r="N105" s="81">
        <v>0</v>
      </c>
    </row>
    <row r="106" spans="1:14">
      <c r="A106" s="81" t="s">
        <v>97</v>
      </c>
      <c r="B106" s="81" t="s">
        <v>102</v>
      </c>
      <c r="C106" s="82">
        <v>41986</v>
      </c>
      <c r="D106" s="81" t="s">
        <v>99</v>
      </c>
      <c r="E106" s="77" t="s">
        <v>175</v>
      </c>
      <c r="F106" s="81">
        <v>90</v>
      </c>
      <c r="G106" s="81">
        <v>0</v>
      </c>
      <c r="H106" s="81">
        <v>0</v>
      </c>
      <c r="I106" s="81">
        <v>7</v>
      </c>
      <c r="J106" s="81">
        <v>2</v>
      </c>
      <c r="K106" s="81">
        <v>0</v>
      </c>
      <c r="L106" s="81">
        <v>4</v>
      </c>
      <c r="M106" s="81">
        <v>0</v>
      </c>
      <c r="N106" s="81">
        <v>0</v>
      </c>
    </row>
    <row r="107" spans="1:14">
      <c r="A107" s="81" t="s">
        <v>97</v>
      </c>
      <c r="B107" s="81" t="s">
        <v>119</v>
      </c>
      <c r="C107" s="82">
        <v>41983</v>
      </c>
      <c r="D107" s="81" t="s">
        <v>151</v>
      </c>
      <c r="E107" s="77" t="s">
        <v>24</v>
      </c>
      <c r="F107" s="81">
        <v>90</v>
      </c>
      <c r="G107" s="81">
        <v>1</v>
      </c>
      <c r="H107" s="81">
        <v>0</v>
      </c>
      <c r="I107" s="81">
        <v>3</v>
      </c>
      <c r="J107" s="81">
        <v>1</v>
      </c>
      <c r="K107" s="81">
        <v>0</v>
      </c>
      <c r="L107" s="81">
        <v>2</v>
      </c>
      <c r="M107" s="81">
        <v>1</v>
      </c>
      <c r="N107" s="81">
        <v>0</v>
      </c>
    </row>
    <row r="108" spans="1:14">
      <c r="A108" s="81" t="s">
        <v>97</v>
      </c>
      <c r="B108" s="81" t="s">
        <v>727</v>
      </c>
      <c r="C108" s="82">
        <v>41980</v>
      </c>
      <c r="D108" s="81" t="s">
        <v>99</v>
      </c>
      <c r="E108" s="77" t="s">
        <v>95</v>
      </c>
      <c r="F108" s="81">
        <v>90</v>
      </c>
      <c r="G108" s="81">
        <v>3</v>
      </c>
      <c r="H108" s="81">
        <v>0</v>
      </c>
      <c r="I108" s="81">
        <v>6</v>
      </c>
      <c r="J108" s="81">
        <v>3</v>
      </c>
      <c r="K108" s="81">
        <v>0</v>
      </c>
      <c r="L108" s="81">
        <v>3</v>
      </c>
      <c r="M108" s="81">
        <v>0</v>
      </c>
      <c r="N108" s="81">
        <v>0</v>
      </c>
    </row>
    <row r="109" spans="1:14">
      <c r="A109" s="81" t="s">
        <v>97</v>
      </c>
      <c r="B109" s="81" t="s">
        <v>143</v>
      </c>
      <c r="C109" s="82">
        <v>41973</v>
      </c>
      <c r="D109" s="81" t="s">
        <v>99</v>
      </c>
      <c r="E109" s="77" t="s">
        <v>175</v>
      </c>
      <c r="F109" s="81">
        <v>90</v>
      </c>
      <c r="G109" s="81">
        <v>0</v>
      </c>
      <c r="H109" s="81">
        <v>0</v>
      </c>
      <c r="I109" s="81">
        <v>2</v>
      </c>
      <c r="J109" s="81">
        <v>0</v>
      </c>
      <c r="K109" s="81">
        <v>0</v>
      </c>
      <c r="L109" s="81">
        <v>3</v>
      </c>
      <c r="M109" s="81">
        <v>0</v>
      </c>
      <c r="N109" s="81">
        <v>0</v>
      </c>
    </row>
    <row r="110" spans="1:14">
      <c r="A110" s="81" t="s">
        <v>97</v>
      </c>
      <c r="B110" s="81" t="s">
        <v>486</v>
      </c>
      <c r="C110" s="82">
        <v>41968</v>
      </c>
      <c r="D110" s="81" t="s">
        <v>151</v>
      </c>
      <c r="E110" s="77" t="s">
        <v>64</v>
      </c>
      <c r="F110" s="81">
        <v>90</v>
      </c>
      <c r="G110" s="81">
        <v>3</v>
      </c>
      <c r="H110" s="81">
        <v>0</v>
      </c>
      <c r="I110" s="81">
        <v>5</v>
      </c>
      <c r="J110" s="81">
        <v>4</v>
      </c>
      <c r="K110" s="81">
        <v>0</v>
      </c>
      <c r="L110" s="81">
        <v>0</v>
      </c>
      <c r="M110" s="81">
        <v>0</v>
      </c>
      <c r="N110" s="81">
        <v>0</v>
      </c>
    </row>
    <row r="111" spans="1:14">
      <c r="A111" s="81" t="s">
        <v>97</v>
      </c>
      <c r="B111" s="81" t="s">
        <v>213</v>
      </c>
      <c r="C111" s="82">
        <v>41965</v>
      </c>
      <c r="D111" s="81" t="s">
        <v>99</v>
      </c>
      <c r="E111" s="77" t="s">
        <v>63</v>
      </c>
      <c r="F111" s="81">
        <v>90</v>
      </c>
      <c r="G111" s="81">
        <v>3</v>
      </c>
      <c r="H111" s="81">
        <v>0</v>
      </c>
      <c r="I111" s="81">
        <v>5</v>
      </c>
      <c r="J111" s="81">
        <v>5</v>
      </c>
      <c r="K111" s="81">
        <v>0</v>
      </c>
      <c r="L111" s="81">
        <v>2</v>
      </c>
      <c r="M111" s="81">
        <v>0</v>
      </c>
      <c r="N111" s="81">
        <v>0</v>
      </c>
    </row>
    <row r="112" spans="1:14">
      <c r="A112" s="81" t="s">
        <v>1050</v>
      </c>
      <c r="B112" s="81" t="s">
        <v>526</v>
      </c>
      <c r="C112" s="82">
        <v>41961</v>
      </c>
      <c r="D112" s="81" t="s">
        <v>78</v>
      </c>
      <c r="E112" s="77" t="s">
        <v>38</v>
      </c>
      <c r="F112" s="81">
        <v>45</v>
      </c>
      <c r="G112" s="81">
        <v>0</v>
      </c>
      <c r="H112" s="81">
        <v>0</v>
      </c>
      <c r="I112" s="81">
        <v>2</v>
      </c>
      <c r="J112" s="81">
        <v>0</v>
      </c>
      <c r="K112" s="81">
        <v>2</v>
      </c>
      <c r="L112" s="81">
        <v>0</v>
      </c>
      <c r="M112" s="81">
        <v>0</v>
      </c>
      <c r="N112" s="81">
        <v>0</v>
      </c>
    </row>
    <row r="113" spans="1:14">
      <c r="A113" s="81" t="s">
        <v>1050</v>
      </c>
      <c r="B113" s="81" t="s">
        <v>300</v>
      </c>
      <c r="C113" s="82">
        <v>41955</v>
      </c>
      <c r="D113" s="81" t="s">
        <v>78</v>
      </c>
      <c r="E113" s="77" t="s">
        <v>82</v>
      </c>
      <c r="F113" s="81">
        <v>90</v>
      </c>
      <c r="G113" s="81">
        <v>1</v>
      </c>
      <c r="H113" s="81">
        <v>1</v>
      </c>
      <c r="I113" s="81">
        <v>4</v>
      </c>
      <c r="J113" s="81">
        <v>2</v>
      </c>
      <c r="K113" s="81">
        <v>1</v>
      </c>
      <c r="L113" s="81">
        <v>2</v>
      </c>
      <c r="M113" s="81">
        <v>0</v>
      </c>
      <c r="N113" s="81">
        <v>0</v>
      </c>
    </row>
    <row r="114" spans="1:14">
      <c r="A114" s="81" t="s">
        <v>97</v>
      </c>
      <c r="B114" s="81" t="s">
        <v>126</v>
      </c>
      <c r="C114" s="82">
        <v>41951</v>
      </c>
      <c r="D114" s="81" t="s">
        <v>99</v>
      </c>
      <c r="E114" s="77" t="s">
        <v>64</v>
      </c>
      <c r="F114" s="81">
        <v>90</v>
      </c>
      <c r="G114" s="81">
        <v>0</v>
      </c>
      <c r="H114" s="81">
        <v>0</v>
      </c>
      <c r="I114" s="81">
        <v>6</v>
      </c>
      <c r="J114" s="81">
        <v>3</v>
      </c>
      <c r="K114" s="81">
        <v>0</v>
      </c>
      <c r="L114" s="81">
        <v>1</v>
      </c>
      <c r="M114" s="81">
        <v>0</v>
      </c>
      <c r="N114" s="81">
        <v>0</v>
      </c>
    </row>
    <row r="115" spans="1:14">
      <c r="A115" s="81" t="s">
        <v>97</v>
      </c>
      <c r="B115" s="81" t="s">
        <v>104</v>
      </c>
      <c r="C115" s="82">
        <v>41948</v>
      </c>
      <c r="D115" s="81" t="s">
        <v>151</v>
      </c>
      <c r="E115" s="77" t="s">
        <v>74</v>
      </c>
      <c r="F115" s="81">
        <v>90</v>
      </c>
      <c r="G115" s="81">
        <v>2</v>
      </c>
      <c r="H115" s="81">
        <v>0</v>
      </c>
      <c r="I115" s="81">
        <v>8</v>
      </c>
      <c r="J115" s="81">
        <v>4</v>
      </c>
      <c r="K115" s="81">
        <v>2</v>
      </c>
      <c r="L115" s="81">
        <v>2</v>
      </c>
      <c r="M115" s="81">
        <v>1</v>
      </c>
      <c r="N115" s="81">
        <v>0</v>
      </c>
    </row>
    <row r="116" spans="1:14">
      <c r="A116" s="81" t="s">
        <v>97</v>
      </c>
      <c r="B116" s="81" t="s">
        <v>298</v>
      </c>
      <c r="C116" s="82">
        <v>41944</v>
      </c>
      <c r="D116" s="81" t="s">
        <v>99</v>
      </c>
      <c r="E116" s="77" t="s">
        <v>26</v>
      </c>
      <c r="F116" s="81">
        <v>90</v>
      </c>
      <c r="G116" s="81">
        <v>0</v>
      </c>
      <c r="H116" s="81">
        <v>0</v>
      </c>
      <c r="I116" s="81">
        <v>6</v>
      </c>
      <c r="J116" s="81">
        <v>3</v>
      </c>
      <c r="K116" s="81">
        <v>0</v>
      </c>
      <c r="L116" s="81">
        <v>1</v>
      </c>
      <c r="M116" s="81">
        <v>0</v>
      </c>
      <c r="N116" s="81">
        <v>0</v>
      </c>
    </row>
    <row r="117" spans="1:14">
      <c r="A117" s="81" t="s">
        <v>97</v>
      </c>
      <c r="B117" s="81" t="s">
        <v>1067</v>
      </c>
      <c r="C117" s="82">
        <v>41937</v>
      </c>
      <c r="D117" s="81" t="s">
        <v>99</v>
      </c>
      <c r="E117" s="77" t="s">
        <v>59</v>
      </c>
      <c r="F117" s="81">
        <v>90</v>
      </c>
      <c r="G117" s="81">
        <v>0</v>
      </c>
      <c r="H117" s="81">
        <v>0</v>
      </c>
      <c r="I117" s="81">
        <v>4</v>
      </c>
      <c r="J117" s="81">
        <v>2</v>
      </c>
      <c r="K117" s="81">
        <v>0</v>
      </c>
      <c r="L117" s="81">
        <v>2</v>
      </c>
      <c r="M117" s="81">
        <v>0</v>
      </c>
      <c r="N117" s="81">
        <v>0</v>
      </c>
    </row>
    <row r="118" spans="1:14">
      <c r="A118" s="81" t="s">
        <v>97</v>
      </c>
      <c r="B118" s="81" t="s">
        <v>188</v>
      </c>
      <c r="C118" s="82">
        <v>41933</v>
      </c>
      <c r="D118" s="81" t="s">
        <v>151</v>
      </c>
      <c r="E118" s="77" t="s">
        <v>956</v>
      </c>
      <c r="F118" s="81">
        <v>65</v>
      </c>
      <c r="G118" s="81">
        <v>1</v>
      </c>
      <c r="H118" s="81">
        <v>1</v>
      </c>
      <c r="I118" s="81">
        <v>5</v>
      </c>
      <c r="J118" s="81">
        <v>1</v>
      </c>
      <c r="K118" s="81">
        <v>0</v>
      </c>
      <c r="L118" s="81">
        <v>0</v>
      </c>
      <c r="M118" s="81">
        <v>0</v>
      </c>
      <c r="N118" s="81">
        <v>0</v>
      </c>
    </row>
    <row r="119" spans="1:14">
      <c r="A119" s="81" t="s">
        <v>97</v>
      </c>
      <c r="B119" s="81" t="s">
        <v>720</v>
      </c>
      <c r="C119" s="82">
        <v>41930</v>
      </c>
      <c r="D119" s="81" t="s">
        <v>99</v>
      </c>
      <c r="E119" s="77" t="s">
        <v>135</v>
      </c>
      <c r="F119" s="81">
        <v>90</v>
      </c>
      <c r="G119" s="81">
        <v>1</v>
      </c>
      <c r="H119" s="81">
        <v>1</v>
      </c>
      <c r="I119" s="81">
        <v>8</v>
      </c>
      <c r="J119" s="81">
        <v>6</v>
      </c>
      <c r="K119" s="81">
        <v>0</v>
      </c>
      <c r="L119" s="81">
        <v>5</v>
      </c>
      <c r="M119" s="81">
        <v>0</v>
      </c>
      <c r="N119" s="81">
        <v>0</v>
      </c>
    </row>
    <row r="120" spans="1:14">
      <c r="A120" s="81" t="s">
        <v>1050</v>
      </c>
      <c r="B120" s="81" t="s">
        <v>461</v>
      </c>
      <c r="C120" s="82">
        <v>41926</v>
      </c>
      <c r="D120" s="81" t="s">
        <v>78</v>
      </c>
      <c r="E120" s="77" t="s">
        <v>82</v>
      </c>
      <c r="F120" s="81">
        <f>90- 59</f>
        <v>31</v>
      </c>
      <c r="G120" s="81">
        <v>2</v>
      </c>
      <c r="H120" s="81">
        <v>1</v>
      </c>
      <c r="I120" s="81">
        <v>3</v>
      </c>
      <c r="J120" s="81">
        <v>3</v>
      </c>
      <c r="K120" s="81">
        <v>0</v>
      </c>
      <c r="L120" s="81">
        <v>2</v>
      </c>
      <c r="M120" s="81">
        <v>0</v>
      </c>
      <c r="N120" s="81">
        <v>0</v>
      </c>
    </row>
    <row r="121" spans="1:14">
      <c r="A121" s="81" t="s">
        <v>1050</v>
      </c>
      <c r="B121" s="81" t="s">
        <v>1063</v>
      </c>
      <c r="C121" s="82">
        <v>41923</v>
      </c>
      <c r="D121" s="81" t="s">
        <v>78</v>
      </c>
      <c r="E121" s="77" t="s">
        <v>69</v>
      </c>
      <c r="F121" s="81">
        <v>90</v>
      </c>
      <c r="G121" s="81">
        <v>0</v>
      </c>
      <c r="H121" s="81">
        <v>0</v>
      </c>
      <c r="I121" s="81">
        <v>8</v>
      </c>
      <c r="J121" s="81">
        <v>3</v>
      </c>
      <c r="K121" s="81">
        <v>0</v>
      </c>
      <c r="L121" s="81">
        <v>2</v>
      </c>
      <c r="M121" s="81">
        <v>0</v>
      </c>
      <c r="N121" s="81">
        <v>0</v>
      </c>
    </row>
    <row r="122" spans="1:14">
      <c r="A122" s="81" t="s">
        <v>97</v>
      </c>
      <c r="B122" s="81" t="s">
        <v>743</v>
      </c>
      <c r="C122" s="82">
        <v>41916</v>
      </c>
      <c r="D122" s="81" t="s">
        <v>99</v>
      </c>
      <c r="E122" s="77" t="s">
        <v>374</v>
      </c>
      <c r="F122" s="81">
        <v>90</v>
      </c>
      <c r="G122" s="81">
        <v>1</v>
      </c>
      <c r="H122" s="81">
        <v>0</v>
      </c>
      <c r="I122" s="81">
        <v>8</v>
      </c>
      <c r="J122" s="81">
        <v>3</v>
      </c>
      <c r="K122" s="81">
        <v>0</v>
      </c>
      <c r="L122" s="81">
        <v>2</v>
      </c>
      <c r="M122" s="81">
        <v>0</v>
      </c>
      <c r="N122" s="81">
        <v>0</v>
      </c>
    </row>
    <row r="123" spans="1:14">
      <c r="A123" s="81" t="s">
        <v>97</v>
      </c>
      <c r="B123" s="81" t="s">
        <v>147</v>
      </c>
      <c r="C123" s="82">
        <v>41912</v>
      </c>
      <c r="D123" s="81" t="s">
        <v>151</v>
      </c>
      <c r="E123" s="77" t="s">
        <v>33</v>
      </c>
      <c r="F123" s="81">
        <v>90</v>
      </c>
      <c r="G123" s="81">
        <v>1</v>
      </c>
      <c r="H123" s="81">
        <v>0</v>
      </c>
      <c r="I123" s="81">
        <v>2</v>
      </c>
      <c r="J123" s="81">
        <v>1</v>
      </c>
      <c r="K123" s="81">
        <v>2</v>
      </c>
      <c r="L123" s="81">
        <v>0</v>
      </c>
      <c r="M123" s="81">
        <v>0</v>
      </c>
      <c r="N123" s="81">
        <v>0</v>
      </c>
    </row>
    <row r="124" spans="1:14">
      <c r="A124" s="81" t="s">
        <v>97</v>
      </c>
      <c r="B124" s="81" t="s">
        <v>145</v>
      </c>
      <c r="C124" s="82">
        <v>41909</v>
      </c>
      <c r="D124" s="81" t="s">
        <v>99</v>
      </c>
      <c r="E124" s="77" t="s">
        <v>277</v>
      </c>
      <c r="F124" s="81">
        <v>90</v>
      </c>
      <c r="G124" s="81">
        <v>2</v>
      </c>
      <c r="H124" s="81">
        <v>2</v>
      </c>
      <c r="I124" s="81">
        <v>3</v>
      </c>
      <c r="J124" s="81">
        <v>3</v>
      </c>
      <c r="K124" s="81">
        <v>1</v>
      </c>
      <c r="L124" s="81">
        <v>2</v>
      </c>
      <c r="M124" s="81">
        <v>0</v>
      </c>
      <c r="N124" s="81">
        <v>0</v>
      </c>
    </row>
    <row r="125" spans="1:14">
      <c r="A125" s="81" t="s">
        <v>97</v>
      </c>
      <c r="B125" s="81" t="s">
        <v>726</v>
      </c>
      <c r="C125" s="82">
        <v>41906</v>
      </c>
      <c r="D125" s="81" t="s">
        <v>99</v>
      </c>
      <c r="E125" s="77" t="s">
        <v>31</v>
      </c>
      <c r="F125" s="81">
        <v>90</v>
      </c>
      <c r="G125" s="81">
        <v>0</v>
      </c>
      <c r="H125" s="81">
        <v>0</v>
      </c>
      <c r="I125" s="81">
        <v>2</v>
      </c>
      <c r="J125" s="81">
        <v>0</v>
      </c>
      <c r="K125" s="81">
        <v>1</v>
      </c>
      <c r="L125" s="81">
        <v>1</v>
      </c>
      <c r="M125" s="81">
        <v>0</v>
      </c>
      <c r="N125" s="81">
        <v>0</v>
      </c>
    </row>
    <row r="126" spans="1:14">
      <c r="A126" s="81" t="s">
        <v>97</v>
      </c>
      <c r="B126" s="81" t="s">
        <v>123</v>
      </c>
      <c r="C126" s="82">
        <v>41903</v>
      </c>
      <c r="D126" s="81" t="s">
        <v>99</v>
      </c>
      <c r="E126" s="77" t="s">
        <v>19</v>
      </c>
      <c r="F126" s="81">
        <v>90</v>
      </c>
      <c r="G126" s="81">
        <v>1</v>
      </c>
      <c r="H126" s="81">
        <v>2</v>
      </c>
      <c r="I126" s="81">
        <v>3</v>
      </c>
      <c r="J126" s="81">
        <v>1</v>
      </c>
      <c r="K126" s="81">
        <v>1</v>
      </c>
      <c r="L126" s="81">
        <v>2</v>
      </c>
      <c r="M126" s="81">
        <v>0</v>
      </c>
      <c r="N126" s="81">
        <v>0</v>
      </c>
    </row>
    <row r="127" spans="1:14">
      <c r="A127" s="81" t="s">
        <v>97</v>
      </c>
      <c r="B127" s="81" t="s">
        <v>155</v>
      </c>
      <c r="C127" s="82">
        <v>41899</v>
      </c>
      <c r="D127" s="81" t="s">
        <v>151</v>
      </c>
      <c r="E127" s="77" t="s">
        <v>24</v>
      </c>
      <c r="F127" s="81">
        <v>90</v>
      </c>
      <c r="G127" s="81">
        <v>0</v>
      </c>
      <c r="H127" s="81">
        <v>1</v>
      </c>
      <c r="I127" s="81">
        <v>5</v>
      </c>
      <c r="J127" s="81">
        <v>2</v>
      </c>
      <c r="K127" s="81">
        <v>0</v>
      </c>
      <c r="L127" s="81">
        <v>2</v>
      </c>
      <c r="M127" s="81">
        <v>0</v>
      </c>
      <c r="N127" s="81">
        <v>0</v>
      </c>
    </row>
    <row r="128" spans="1:14">
      <c r="A128" s="81" t="s">
        <v>97</v>
      </c>
      <c r="B128" s="81" t="s">
        <v>1065</v>
      </c>
      <c r="C128" s="82">
        <v>41895</v>
      </c>
      <c r="D128" s="81" t="s">
        <v>99</v>
      </c>
      <c r="E128" s="77" t="s">
        <v>59</v>
      </c>
      <c r="F128" s="81">
        <v>90</v>
      </c>
      <c r="G128" s="81">
        <v>0</v>
      </c>
      <c r="H128" s="81">
        <v>2</v>
      </c>
      <c r="I128" s="81">
        <v>2</v>
      </c>
      <c r="J128" s="81">
        <v>0</v>
      </c>
      <c r="K128" s="81">
        <v>2</v>
      </c>
      <c r="L128" s="81">
        <v>4</v>
      </c>
      <c r="M128" s="81">
        <v>0</v>
      </c>
      <c r="N128" s="81">
        <v>0</v>
      </c>
    </row>
    <row r="129" spans="1:14">
      <c r="A129" s="81" t="s">
        <v>97</v>
      </c>
      <c r="B129" s="81" t="s">
        <v>88</v>
      </c>
      <c r="C129" s="82">
        <v>41882</v>
      </c>
      <c r="D129" s="81" t="s">
        <v>99</v>
      </c>
      <c r="E129" s="77" t="s">
        <v>17</v>
      </c>
      <c r="F129" s="81">
        <v>90</v>
      </c>
      <c r="G129" s="81">
        <v>0</v>
      </c>
      <c r="H129" s="81">
        <v>0</v>
      </c>
      <c r="I129" s="81">
        <v>8</v>
      </c>
      <c r="J129" s="81">
        <v>4</v>
      </c>
      <c r="K129" s="81">
        <v>1</v>
      </c>
      <c r="L129" s="81">
        <v>2</v>
      </c>
      <c r="M129" s="81">
        <v>0</v>
      </c>
      <c r="N129" s="81">
        <v>0</v>
      </c>
    </row>
    <row r="130" spans="1:14">
      <c r="A130" s="81" t="s">
        <v>97</v>
      </c>
      <c r="B130" s="81" t="s">
        <v>471</v>
      </c>
      <c r="C130" s="82">
        <v>41875</v>
      </c>
      <c r="D130" s="81" t="s">
        <v>99</v>
      </c>
      <c r="E130" s="77" t="s">
        <v>1068</v>
      </c>
      <c r="F130" s="81">
        <v>90</v>
      </c>
      <c r="G130" s="81">
        <v>2</v>
      </c>
      <c r="H130" s="81">
        <v>0</v>
      </c>
      <c r="I130" s="81">
        <v>3</v>
      </c>
      <c r="J130" s="81">
        <v>2</v>
      </c>
      <c r="K130" s="81">
        <v>1</v>
      </c>
      <c r="L130" s="81">
        <v>3</v>
      </c>
      <c r="M130" s="81">
        <v>0</v>
      </c>
      <c r="N130" s="81">
        <v>0</v>
      </c>
    </row>
    <row r="131" spans="1:14">
      <c r="A131" s="81" t="s">
        <v>1050</v>
      </c>
      <c r="B131" s="81" t="s">
        <v>91</v>
      </c>
      <c r="C131" s="82">
        <v>41833</v>
      </c>
      <c r="D131" s="81" t="s">
        <v>89</v>
      </c>
      <c r="E131" s="77" t="s">
        <v>31</v>
      </c>
      <c r="F131" s="81">
        <v>90</v>
      </c>
      <c r="G131" s="81">
        <v>0</v>
      </c>
      <c r="H131" s="81">
        <v>0</v>
      </c>
      <c r="I131" s="81">
        <v>4</v>
      </c>
      <c r="J131" s="81">
        <v>0</v>
      </c>
      <c r="K131" s="81">
        <v>3</v>
      </c>
      <c r="L131" s="81">
        <v>2</v>
      </c>
      <c r="M131" s="81">
        <v>0</v>
      </c>
      <c r="N131" s="81">
        <v>0</v>
      </c>
    </row>
    <row r="132" spans="1:14">
      <c r="A132" s="81" t="s">
        <v>1050</v>
      </c>
      <c r="B132" s="81" t="s">
        <v>787</v>
      </c>
      <c r="C132" s="82">
        <v>41829</v>
      </c>
      <c r="D132" s="81" t="s">
        <v>89</v>
      </c>
      <c r="E132" s="77" t="s">
        <v>31</v>
      </c>
      <c r="F132" s="81">
        <v>90</v>
      </c>
      <c r="G132" s="81">
        <v>0</v>
      </c>
      <c r="H132" s="81">
        <v>0</v>
      </c>
      <c r="I132" s="81">
        <v>1</v>
      </c>
      <c r="J132" s="81">
        <v>1</v>
      </c>
      <c r="K132" s="81">
        <v>0</v>
      </c>
      <c r="L132" s="81">
        <v>5</v>
      </c>
      <c r="M132" s="81">
        <v>0</v>
      </c>
      <c r="N132" s="81">
        <v>0</v>
      </c>
    </row>
    <row r="133" spans="1:14">
      <c r="A133" s="81" t="s">
        <v>1050</v>
      </c>
      <c r="B133" s="81" t="s">
        <v>1069</v>
      </c>
      <c r="C133" s="82">
        <v>41825</v>
      </c>
      <c r="D133" s="81" t="s">
        <v>89</v>
      </c>
      <c r="E133" s="77" t="s">
        <v>79</v>
      </c>
      <c r="F133" s="81">
        <v>90</v>
      </c>
      <c r="G133" s="81">
        <v>0</v>
      </c>
      <c r="H133" s="81">
        <v>0</v>
      </c>
      <c r="I133" s="81">
        <v>2</v>
      </c>
      <c r="J133" s="81">
        <v>1</v>
      </c>
      <c r="K133" s="81">
        <v>0</v>
      </c>
      <c r="L133" s="81">
        <v>3</v>
      </c>
      <c r="M133" s="81">
        <v>0</v>
      </c>
      <c r="N133" s="81">
        <v>0</v>
      </c>
    </row>
    <row r="134" spans="1:14">
      <c r="A134" s="81" t="s">
        <v>1050</v>
      </c>
      <c r="B134" s="81" t="s">
        <v>675</v>
      </c>
      <c r="C134" s="82">
        <v>41821</v>
      </c>
      <c r="D134" s="81" t="s">
        <v>89</v>
      </c>
      <c r="E134" s="77" t="s">
        <v>31</v>
      </c>
      <c r="F134" s="81">
        <v>90</v>
      </c>
      <c r="G134" s="81">
        <v>0</v>
      </c>
      <c r="H134" s="81">
        <v>1</v>
      </c>
      <c r="I134" s="81">
        <v>2</v>
      </c>
      <c r="J134" s="81">
        <v>1</v>
      </c>
      <c r="K134" s="81">
        <v>0</v>
      </c>
      <c r="L134" s="81">
        <v>1</v>
      </c>
      <c r="M134" s="81">
        <v>0</v>
      </c>
      <c r="N134" s="81">
        <v>0</v>
      </c>
    </row>
    <row r="135" spans="1:14">
      <c r="A135" s="81" t="s">
        <v>1050</v>
      </c>
      <c r="B135" s="81" t="s">
        <v>520</v>
      </c>
      <c r="C135" s="82">
        <v>41815</v>
      </c>
      <c r="D135" s="81" t="s">
        <v>89</v>
      </c>
      <c r="E135" s="77" t="s">
        <v>63</v>
      </c>
      <c r="F135" s="81">
        <v>62</v>
      </c>
      <c r="G135" s="81">
        <v>2</v>
      </c>
      <c r="H135" s="81">
        <v>0</v>
      </c>
      <c r="I135" s="81">
        <v>4</v>
      </c>
      <c r="J135" s="81">
        <v>3</v>
      </c>
      <c r="K135" s="81">
        <v>1</v>
      </c>
      <c r="L135" s="81">
        <v>2</v>
      </c>
      <c r="M135" s="81">
        <v>0</v>
      </c>
      <c r="N135" s="81">
        <v>0</v>
      </c>
    </row>
    <row r="136" spans="1:14">
      <c r="A136" s="81" t="s">
        <v>1050</v>
      </c>
      <c r="B136" s="81" t="s">
        <v>780</v>
      </c>
      <c r="C136" s="82">
        <v>41811</v>
      </c>
      <c r="D136" s="81" t="s">
        <v>89</v>
      </c>
      <c r="E136" s="77" t="s">
        <v>19</v>
      </c>
      <c r="F136" s="81">
        <v>90</v>
      </c>
      <c r="G136" s="81">
        <v>1</v>
      </c>
      <c r="H136" s="81">
        <v>0</v>
      </c>
      <c r="I136" s="81">
        <v>6</v>
      </c>
      <c r="J136" s="81">
        <v>3</v>
      </c>
      <c r="K136" s="81">
        <v>0</v>
      </c>
      <c r="L136" s="81">
        <v>2</v>
      </c>
      <c r="M136" s="81">
        <v>0</v>
      </c>
      <c r="N136" s="81">
        <v>0</v>
      </c>
    </row>
    <row r="137" spans="1:14">
      <c r="A137" s="81" t="s">
        <v>1050</v>
      </c>
      <c r="B137" s="81" t="s">
        <v>1070</v>
      </c>
      <c r="C137" s="82">
        <v>41805</v>
      </c>
      <c r="D137" s="81" t="s">
        <v>89</v>
      </c>
      <c r="E137" s="77" t="s">
        <v>59</v>
      </c>
      <c r="F137" s="81">
        <v>90</v>
      </c>
      <c r="G137" s="81">
        <v>1</v>
      </c>
      <c r="H137" s="81">
        <v>0</v>
      </c>
      <c r="I137" s="81">
        <v>3</v>
      </c>
      <c r="J137" s="81">
        <v>1</v>
      </c>
      <c r="K137" s="81">
        <v>1</v>
      </c>
      <c r="L137" s="81">
        <v>5</v>
      </c>
      <c r="M137" s="81">
        <v>0</v>
      </c>
      <c r="N137" s="81">
        <v>0</v>
      </c>
    </row>
    <row r="138" spans="1:14">
      <c r="A138" s="81" t="s">
        <v>1050</v>
      </c>
      <c r="B138" s="81" t="s">
        <v>120</v>
      </c>
      <c r="C138" s="82">
        <v>41797</v>
      </c>
      <c r="D138" s="81" t="s">
        <v>78</v>
      </c>
      <c r="E138" s="77" t="s">
        <v>22</v>
      </c>
      <c r="F138" s="81">
        <f>90- 57</f>
        <v>33</v>
      </c>
      <c r="G138" s="81">
        <v>1</v>
      </c>
      <c r="H138" s="81">
        <v>0</v>
      </c>
      <c r="I138" s="81">
        <v>4</v>
      </c>
      <c r="J138" s="81">
        <v>2</v>
      </c>
      <c r="K138" s="81">
        <v>0</v>
      </c>
      <c r="L138" s="81">
        <v>1</v>
      </c>
      <c r="M138" s="81">
        <v>1</v>
      </c>
      <c r="N138" s="81">
        <v>0</v>
      </c>
    </row>
    <row r="139" spans="1:14">
      <c r="A139" s="81" t="s">
        <v>1050</v>
      </c>
      <c r="B139" s="81" t="s">
        <v>753</v>
      </c>
      <c r="C139" s="82">
        <v>41794</v>
      </c>
      <c r="D139" s="81" t="s">
        <v>78</v>
      </c>
      <c r="E139" s="77" t="s">
        <v>33</v>
      </c>
      <c r="F139" s="81">
        <v>90</v>
      </c>
      <c r="G139" s="81">
        <v>0</v>
      </c>
      <c r="H139" s="81">
        <v>0</v>
      </c>
      <c r="I139" s="81">
        <v>4</v>
      </c>
      <c r="J139" s="81">
        <v>0</v>
      </c>
      <c r="K139" s="81">
        <v>1</v>
      </c>
      <c r="L139" s="81">
        <v>1</v>
      </c>
      <c r="M139" s="81">
        <v>0</v>
      </c>
      <c r="N139" s="81">
        <v>0</v>
      </c>
    </row>
    <row r="140" spans="1:14">
      <c r="A140" s="81" t="s">
        <v>97</v>
      </c>
      <c r="B140" s="81" t="s">
        <v>148</v>
      </c>
      <c r="C140" s="82">
        <v>41776</v>
      </c>
      <c r="D140" s="81" t="s">
        <v>99</v>
      </c>
      <c r="E140" s="77" t="s">
        <v>53</v>
      </c>
      <c r="F140" s="81">
        <v>90</v>
      </c>
      <c r="G140" s="81">
        <v>0</v>
      </c>
      <c r="H140" s="81">
        <v>1</v>
      </c>
      <c r="I140" s="81">
        <v>1</v>
      </c>
      <c r="J140" s="81">
        <v>0</v>
      </c>
      <c r="K140" s="81">
        <v>0</v>
      </c>
      <c r="L140" s="81">
        <v>0</v>
      </c>
      <c r="M140" s="81">
        <v>0</v>
      </c>
      <c r="N140" s="81">
        <v>0</v>
      </c>
    </row>
    <row r="141" spans="1:14">
      <c r="A141" s="81" t="s">
        <v>97</v>
      </c>
      <c r="B141" s="81" t="s">
        <v>155</v>
      </c>
      <c r="C141" s="82">
        <v>41770</v>
      </c>
      <c r="D141" s="81" t="s">
        <v>99</v>
      </c>
      <c r="E141" s="77" t="s">
        <v>79</v>
      </c>
      <c r="F141" s="81">
        <v>90</v>
      </c>
      <c r="G141" s="81">
        <v>0</v>
      </c>
      <c r="H141" s="81">
        <v>0</v>
      </c>
      <c r="I141" s="81">
        <v>8</v>
      </c>
      <c r="J141" s="81">
        <v>3</v>
      </c>
      <c r="K141" s="81">
        <v>0</v>
      </c>
      <c r="L141" s="81">
        <v>5</v>
      </c>
      <c r="M141" s="81">
        <v>0</v>
      </c>
      <c r="N141" s="81">
        <v>0</v>
      </c>
    </row>
    <row r="142" spans="1:14">
      <c r="A142" s="81" t="s">
        <v>97</v>
      </c>
      <c r="B142" s="81" t="s">
        <v>123</v>
      </c>
      <c r="C142" s="82">
        <v>41762</v>
      </c>
      <c r="D142" s="81" t="s">
        <v>99</v>
      </c>
      <c r="E142" s="77" t="s">
        <v>63</v>
      </c>
      <c r="F142" s="81">
        <v>90</v>
      </c>
      <c r="G142" s="81">
        <v>1</v>
      </c>
      <c r="H142" s="81">
        <v>0</v>
      </c>
      <c r="I142" s="81">
        <v>5</v>
      </c>
      <c r="J142" s="81">
        <v>2</v>
      </c>
      <c r="K142" s="81">
        <v>0</v>
      </c>
      <c r="L142" s="81">
        <v>2</v>
      </c>
      <c r="M142" s="81">
        <v>0</v>
      </c>
      <c r="N142" s="81">
        <v>0</v>
      </c>
    </row>
    <row r="143" spans="1:14">
      <c r="A143" s="81" t="s">
        <v>97</v>
      </c>
      <c r="B143" s="81" t="s">
        <v>104</v>
      </c>
      <c r="C143" s="82">
        <v>41756</v>
      </c>
      <c r="D143" s="81" t="s">
        <v>99</v>
      </c>
      <c r="E143" s="77" t="s">
        <v>85</v>
      </c>
      <c r="F143" s="81">
        <v>90</v>
      </c>
      <c r="G143" s="81">
        <v>1</v>
      </c>
      <c r="H143" s="81">
        <v>0</v>
      </c>
      <c r="I143" s="81">
        <v>7</v>
      </c>
      <c r="J143" s="81">
        <v>6</v>
      </c>
      <c r="K143" s="81">
        <v>0</v>
      </c>
      <c r="L143" s="81">
        <v>0</v>
      </c>
      <c r="M143" s="81">
        <v>0</v>
      </c>
      <c r="N143" s="81">
        <v>0</v>
      </c>
    </row>
    <row r="144" spans="1:14">
      <c r="A144" s="81" t="s">
        <v>97</v>
      </c>
      <c r="B144" s="81" t="s">
        <v>724</v>
      </c>
      <c r="C144" s="82">
        <v>41749</v>
      </c>
      <c r="D144" s="81" t="s">
        <v>99</v>
      </c>
      <c r="E144" s="77" t="s">
        <v>17</v>
      </c>
      <c r="F144" s="81">
        <v>90</v>
      </c>
      <c r="G144" s="81">
        <v>1</v>
      </c>
      <c r="H144" s="81">
        <v>0</v>
      </c>
      <c r="I144" s="81">
        <v>4</v>
      </c>
      <c r="J144" s="81">
        <v>2</v>
      </c>
      <c r="K144" s="81">
        <v>1</v>
      </c>
      <c r="L144" s="81">
        <v>1</v>
      </c>
      <c r="M144" s="81">
        <v>1</v>
      </c>
      <c r="N144" s="81">
        <v>0</v>
      </c>
    </row>
    <row r="145" spans="1:14">
      <c r="A145" s="81" t="s">
        <v>97</v>
      </c>
      <c r="B145" s="81" t="s">
        <v>139</v>
      </c>
      <c r="C145" s="82">
        <v>41745</v>
      </c>
      <c r="D145" s="81" t="s">
        <v>193</v>
      </c>
      <c r="E145" s="77" t="s">
        <v>17</v>
      </c>
      <c r="F145" s="81">
        <v>90</v>
      </c>
      <c r="G145" s="81">
        <v>0</v>
      </c>
      <c r="H145" s="81">
        <v>0</v>
      </c>
      <c r="I145" s="81">
        <v>0</v>
      </c>
      <c r="J145" s="81">
        <v>0</v>
      </c>
      <c r="K145" s="81">
        <v>0</v>
      </c>
      <c r="L145" s="81">
        <v>1</v>
      </c>
      <c r="M145" s="81">
        <v>0</v>
      </c>
      <c r="N145" s="81">
        <v>0</v>
      </c>
    </row>
    <row r="146" spans="1:14">
      <c r="A146" s="81" t="s">
        <v>97</v>
      </c>
      <c r="B146" s="81" t="s">
        <v>128</v>
      </c>
      <c r="C146" s="82">
        <v>41741</v>
      </c>
      <c r="D146" s="81" t="s">
        <v>99</v>
      </c>
      <c r="E146" s="77" t="s">
        <v>26</v>
      </c>
      <c r="F146" s="81">
        <v>90</v>
      </c>
      <c r="G146" s="81">
        <v>0</v>
      </c>
      <c r="H146" s="81">
        <v>0</v>
      </c>
      <c r="I146" s="81">
        <v>5</v>
      </c>
      <c r="J146" s="81">
        <v>1</v>
      </c>
      <c r="K146" s="81">
        <v>0</v>
      </c>
      <c r="L146" s="81">
        <v>0</v>
      </c>
      <c r="M146" s="81">
        <v>0</v>
      </c>
      <c r="N146" s="81">
        <v>0</v>
      </c>
    </row>
    <row r="147" spans="1:14">
      <c r="A147" s="81" t="s">
        <v>97</v>
      </c>
      <c r="B147" s="81" t="s">
        <v>120</v>
      </c>
      <c r="C147" s="82">
        <v>41738</v>
      </c>
      <c r="D147" s="81" t="s">
        <v>151</v>
      </c>
      <c r="E147" s="77" t="s">
        <v>22</v>
      </c>
      <c r="F147" s="81">
        <v>90</v>
      </c>
      <c r="G147" s="81">
        <v>0</v>
      </c>
      <c r="H147" s="81">
        <v>0</v>
      </c>
      <c r="I147" s="81">
        <v>4</v>
      </c>
      <c r="J147" s="81">
        <v>0</v>
      </c>
      <c r="K147" s="81">
        <v>0</v>
      </c>
      <c r="L147" s="81">
        <v>5</v>
      </c>
      <c r="M147" s="81">
        <v>0</v>
      </c>
      <c r="N147" s="81">
        <v>0</v>
      </c>
    </row>
    <row r="148" spans="1:14">
      <c r="A148" s="81" t="s">
        <v>97</v>
      </c>
      <c r="B148" s="81" t="s">
        <v>127</v>
      </c>
      <c r="C148" s="82">
        <v>41734</v>
      </c>
      <c r="D148" s="81" t="s">
        <v>99</v>
      </c>
      <c r="E148" s="77" t="s">
        <v>24</v>
      </c>
      <c r="F148" s="81">
        <v>90</v>
      </c>
      <c r="G148" s="81">
        <v>2</v>
      </c>
      <c r="H148" s="81">
        <v>0</v>
      </c>
      <c r="I148" s="81">
        <v>5</v>
      </c>
      <c r="J148" s="81">
        <v>3</v>
      </c>
      <c r="K148" s="81">
        <v>0</v>
      </c>
      <c r="L148" s="81">
        <v>2</v>
      </c>
      <c r="M148" s="81">
        <v>0</v>
      </c>
      <c r="N148" s="81">
        <v>0</v>
      </c>
    </row>
    <row r="149" spans="1:14">
      <c r="A149" s="81" t="s">
        <v>97</v>
      </c>
      <c r="B149" s="81" t="s">
        <v>126</v>
      </c>
      <c r="C149" s="82">
        <v>41730</v>
      </c>
      <c r="D149" s="81" t="s">
        <v>151</v>
      </c>
      <c r="E149" s="77" t="s">
        <v>59</v>
      </c>
      <c r="F149" s="81">
        <v>90</v>
      </c>
      <c r="G149" s="81">
        <v>0</v>
      </c>
      <c r="H149" s="81">
        <v>0</v>
      </c>
      <c r="I149" s="81">
        <v>5</v>
      </c>
      <c r="J149" s="81">
        <v>2</v>
      </c>
      <c r="K149" s="81">
        <v>0</v>
      </c>
      <c r="L149" s="81">
        <v>1</v>
      </c>
      <c r="M149" s="81">
        <v>0</v>
      </c>
      <c r="N149" s="81">
        <v>0</v>
      </c>
    </row>
    <row r="150" spans="1:14">
      <c r="A150" s="81" t="s">
        <v>97</v>
      </c>
      <c r="B150" s="81" t="s">
        <v>104</v>
      </c>
      <c r="C150" s="82">
        <v>41727</v>
      </c>
      <c r="D150" s="81" t="s">
        <v>99</v>
      </c>
      <c r="E150" s="77" t="s">
        <v>619</v>
      </c>
      <c r="F150" s="81">
        <v>90</v>
      </c>
      <c r="G150" s="81">
        <v>1</v>
      </c>
      <c r="H150" s="81">
        <v>0</v>
      </c>
      <c r="I150" s="81">
        <v>8</v>
      </c>
      <c r="J150" s="81">
        <v>2</v>
      </c>
      <c r="K150" s="81">
        <v>0</v>
      </c>
      <c r="L150" s="81">
        <v>4</v>
      </c>
      <c r="M150" s="81">
        <v>0</v>
      </c>
      <c r="N150" s="81">
        <v>0</v>
      </c>
    </row>
    <row r="151" spans="1:14">
      <c r="A151" s="81" t="s">
        <v>97</v>
      </c>
      <c r="B151" s="81" t="s">
        <v>141</v>
      </c>
      <c r="C151" s="82">
        <v>41724</v>
      </c>
      <c r="D151" s="81" t="s">
        <v>99</v>
      </c>
      <c r="E151" s="77" t="s">
        <v>525</v>
      </c>
      <c r="F151" s="81">
        <v>90</v>
      </c>
      <c r="G151" s="81">
        <v>1</v>
      </c>
      <c r="H151" s="81">
        <v>0</v>
      </c>
      <c r="I151" s="81">
        <v>3</v>
      </c>
      <c r="J151" s="81">
        <v>2</v>
      </c>
      <c r="K151" s="81">
        <v>1</v>
      </c>
      <c r="L151" s="81">
        <v>0</v>
      </c>
      <c r="M151" s="81">
        <v>0</v>
      </c>
      <c r="N151" s="81">
        <v>0</v>
      </c>
    </row>
    <row r="152" spans="1:14">
      <c r="A152" s="81" t="s">
        <v>97</v>
      </c>
      <c r="B152" s="81" t="s">
        <v>616</v>
      </c>
      <c r="C152" s="82">
        <v>41721</v>
      </c>
      <c r="D152" s="81" t="s">
        <v>99</v>
      </c>
      <c r="E152" s="77" t="s">
        <v>63</v>
      </c>
      <c r="F152" s="81">
        <v>90</v>
      </c>
      <c r="G152" s="81">
        <v>3</v>
      </c>
      <c r="H152" s="81">
        <v>1</v>
      </c>
      <c r="I152" s="81">
        <v>6</v>
      </c>
      <c r="J152" s="81">
        <v>3</v>
      </c>
      <c r="K152" s="81">
        <v>0</v>
      </c>
      <c r="L152" s="81">
        <v>1</v>
      </c>
      <c r="M152" s="81">
        <v>0</v>
      </c>
      <c r="N152" s="81">
        <v>0</v>
      </c>
    </row>
    <row r="153" spans="1:14">
      <c r="A153" s="81" t="s">
        <v>97</v>
      </c>
      <c r="B153" s="81" t="s">
        <v>106</v>
      </c>
      <c r="C153" s="82">
        <v>41714</v>
      </c>
      <c r="D153" s="81" t="s">
        <v>99</v>
      </c>
      <c r="E153" s="77" t="s">
        <v>17</v>
      </c>
      <c r="F153" s="81">
        <v>90</v>
      </c>
      <c r="G153" s="81">
        <v>3</v>
      </c>
      <c r="H153" s="81">
        <v>1</v>
      </c>
      <c r="I153" s="81">
        <v>5</v>
      </c>
      <c r="J153" s="81">
        <v>4</v>
      </c>
      <c r="K153" s="81">
        <v>0</v>
      </c>
      <c r="L153" s="81">
        <v>2</v>
      </c>
      <c r="M153" s="81">
        <v>0</v>
      </c>
      <c r="N153" s="81">
        <v>0</v>
      </c>
    </row>
    <row r="154" spans="1:14">
      <c r="A154" s="81" t="s">
        <v>97</v>
      </c>
      <c r="B154" s="81" t="s">
        <v>793</v>
      </c>
      <c r="C154" s="82">
        <v>41710</v>
      </c>
      <c r="D154" s="81" t="s">
        <v>151</v>
      </c>
      <c r="E154" s="77" t="s">
        <v>33</v>
      </c>
      <c r="F154" s="81">
        <v>90</v>
      </c>
      <c r="G154" s="81">
        <v>1</v>
      </c>
      <c r="H154" s="81">
        <v>0</v>
      </c>
      <c r="I154" s="81">
        <v>3</v>
      </c>
      <c r="J154" s="81">
        <v>1</v>
      </c>
      <c r="K154" s="81">
        <v>0</v>
      </c>
      <c r="L154" s="81">
        <v>2</v>
      </c>
      <c r="M154" s="81">
        <v>0</v>
      </c>
      <c r="N154" s="81">
        <v>0</v>
      </c>
    </row>
    <row r="155" spans="1:14">
      <c r="A155" s="81" t="s">
        <v>97</v>
      </c>
      <c r="B155" s="81" t="s">
        <v>224</v>
      </c>
      <c r="C155" s="82">
        <v>41706</v>
      </c>
      <c r="D155" s="81" t="s">
        <v>99</v>
      </c>
      <c r="E155" s="77" t="s">
        <v>103</v>
      </c>
      <c r="F155" s="81">
        <v>90</v>
      </c>
      <c r="G155" s="81">
        <v>0</v>
      </c>
      <c r="H155" s="81">
        <v>0</v>
      </c>
      <c r="I155" s="81">
        <v>5</v>
      </c>
      <c r="J155" s="81">
        <v>5</v>
      </c>
      <c r="K155" s="81">
        <v>0</v>
      </c>
      <c r="L155" s="81">
        <v>3</v>
      </c>
      <c r="M155" s="81">
        <v>0</v>
      </c>
      <c r="N155" s="81">
        <v>0</v>
      </c>
    </row>
    <row r="156" spans="1:14">
      <c r="A156" s="81" t="s">
        <v>1050</v>
      </c>
      <c r="B156" s="81" t="s">
        <v>130</v>
      </c>
      <c r="C156" s="82">
        <v>41703</v>
      </c>
      <c r="D156" s="81" t="s">
        <v>78</v>
      </c>
      <c r="E156" s="77" t="s">
        <v>74</v>
      </c>
      <c r="F156" s="81">
        <v>90</v>
      </c>
      <c r="G156" s="81">
        <v>0</v>
      </c>
      <c r="H156" s="81">
        <v>0</v>
      </c>
      <c r="I156" s="81">
        <v>2</v>
      </c>
      <c r="J156" s="81">
        <v>0</v>
      </c>
      <c r="K156" s="81">
        <v>0</v>
      </c>
      <c r="L156" s="81">
        <v>0</v>
      </c>
      <c r="M156" s="81">
        <v>0</v>
      </c>
      <c r="N156" s="81">
        <v>0</v>
      </c>
    </row>
    <row r="157" spans="1:14">
      <c r="A157" s="81" t="s">
        <v>97</v>
      </c>
      <c r="B157" s="81" t="s">
        <v>611</v>
      </c>
      <c r="C157" s="82">
        <v>41700</v>
      </c>
      <c r="D157" s="81" t="s">
        <v>99</v>
      </c>
      <c r="E157" s="77" t="s">
        <v>82</v>
      </c>
      <c r="F157" s="81">
        <v>90</v>
      </c>
      <c r="G157" s="81">
        <v>1</v>
      </c>
      <c r="H157" s="81">
        <v>0</v>
      </c>
      <c r="I157" s="81">
        <v>11</v>
      </c>
      <c r="J157" s="81">
        <v>2</v>
      </c>
      <c r="K157" s="81">
        <v>0</v>
      </c>
      <c r="L157" s="81">
        <v>3</v>
      </c>
      <c r="M157" s="81">
        <v>0</v>
      </c>
      <c r="N157" s="81">
        <v>0</v>
      </c>
    </row>
    <row r="158" spans="1:14">
      <c r="A158" s="81" t="s">
        <v>97</v>
      </c>
      <c r="B158" s="81" t="s">
        <v>458</v>
      </c>
      <c r="C158" s="82">
        <v>41692</v>
      </c>
      <c r="D158" s="81" t="s">
        <v>99</v>
      </c>
      <c r="E158" s="77" t="s">
        <v>374</v>
      </c>
      <c r="F158" s="81">
        <v>90</v>
      </c>
      <c r="G158" s="81">
        <v>1</v>
      </c>
      <c r="H158" s="81">
        <v>0</v>
      </c>
      <c r="I158" s="81">
        <v>3</v>
      </c>
      <c r="J158" s="81">
        <v>1</v>
      </c>
      <c r="K158" s="81">
        <v>0</v>
      </c>
      <c r="L158" s="81">
        <v>1</v>
      </c>
      <c r="M158" s="81">
        <v>0</v>
      </c>
      <c r="N158" s="81">
        <v>0</v>
      </c>
    </row>
    <row r="159" spans="1:14">
      <c r="A159" s="81" t="s">
        <v>97</v>
      </c>
      <c r="B159" s="81" t="s">
        <v>130</v>
      </c>
      <c r="C159" s="82">
        <v>41688</v>
      </c>
      <c r="D159" s="81" t="s">
        <v>151</v>
      </c>
      <c r="E159" s="77" t="s">
        <v>174</v>
      </c>
      <c r="F159" s="81">
        <v>90</v>
      </c>
      <c r="G159" s="81">
        <v>1</v>
      </c>
      <c r="H159" s="81">
        <v>0</v>
      </c>
      <c r="I159" s="81">
        <v>6</v>
      </c>
      <c r="J159" s="81">
        <v>2</v>
      </c>
      <c r="K159" s="81">
        <v>0</v>
      </c>
      <c r="L159" s="81">
        <v>0</v>
      </c>
      <c r="M159" s="81">
        <v>0</v>
      </c>
      <c r="N159" s="81">
        <v>0</v>
      </c>
    </row>
    <row r="160" spans="1:14">
      <c r="A160" s="81" t="s">
        <v>97</v>
      </c>
      <c r="B160" s="81" t="s">
        <v>122</v>
      </c>
      <c r="C160" s="82">
        <v>41685</v>
      </c>
      <c r="D160" s="81" t="s">
        <v>99</v>
      </c>
      <c r="E160" s="77" t="s">
        <v>154</v>
      </c>
      <c r="F160" s="81">
        <v>73</v>
      </c>
      <c r="G160" s="81">
        <v>2</v>
      </c>
      <c r="H160" s="81">
        <v>1</v>
      </c>
      <c r="I160" s="81">
        <v>7</v>
      </c>
      <c r="J160" s="81">
        <v>4</v>
      </c>
      <c r="K160" s="81">
        <v>2</v>
      </c>
      <c r="L160" s="81">
        <v>1</v>
      </c>
      <c r="M160" s="81">
        <v>0</v>
      </c>
      <c r="N160" s="81">
        <v>0</v>
      </c>
    </row>
    <row r="161" spans="1:14">
      <c r="A161" s="81" t="s">
        <v>97</v>
      </c>
      <c r="B161" s="81" t="s">
        <v>111</v>
      </c>
      <c r="C161" s="82">
        <v>41682</v>
      </c>
      <c r="D161" s="81" t="s">
        <v>193</v>
      </c>
      <c r="E161" s="77" t="s">
        <v>19</v>
      </c>
      <c r="F161" s="81">
        <v>90</v>
      </c>
      <c r="G161" s="81">
        <v>1</v>
      </c>
      <c r="H161" s="81">
        <v>0</v>
      </c>
      <c r="I161" s="81">
        <v>0</v>
      </c>
      <c r="J161" s="81">
        <v>0</v>
      </c>
      <c r="K161" s="81">
        <v>0</v>
      </c>
      <c r="L161" s="81">
        <v>0</v>
      </c>
      <c r="M161" s="81">
        <v>1</v>
      </c>
      <c r="N161" s="81">
        <v>0</v>
      </c>
    </row>
    <row r="162" spans="1:14">
      <c r="A162" s="81" t="s">
        <v>97</v>
      </c>
      <c r="B162" s="81" t="s">
        <v>138</v>
      </c>
      <c r="C162" s="82">
        <v>41679</v>
      </c>
      <c r="D162" s="81" t="s">
        <v>99</v>
      </c>
      <c r="E162" s="77" t="s">
        <v>231</v>
      </c>
      <c r="F162" s="81">
        <v>90</v>
      </c>
      <c r="G162" s="81">
        <v>2</v>
      </c>
      <c r="H162" s="81">
        <v>1</v>
      </c>
      <c r="I162" s="81">
        <v>2</v>
      </c>
      <c r="J162" s="81">
        <v>2</v>
      </c>
      <c r="K162" s="81">
        <v>0</v>
      </c>
      <c r="L162" s="81">
        <v>2</v>
      </c>
      <c r="M162" s="81">
        <v>0</v>
      </c>
      <c r="N162" s="81">
        <v>0</v>
      </c>
    </row>
    <row r="163" spans="1:14">
      <c r="A163" s="81" t="s">
        <v>97</v>
      </c>
      <c r="B163" s="81" t="s">
        <v>156</v>
      </c>
      <c r="C163" s="82">
        <v>41675</v>
      </c>
      <c r="D163" s="81" t="s">
        <v>193</v>
      </c>
      <c r="E163" s="77" t="s">
        <v>175</v>
      </c>
      <c r="F163" s="81">
        <v>90</v>
      </c>
      <c r="G163" s="81">
        <v>0</v>
      </c>
      <c r="H163" s="81">
        <v>0</v>
      </c>
      <c r="I163" s="81">
        <v>0</v>
      </c>
      <c r="J163" s="81">
        <v>0</v>
      </c>
      <c r="K163" s="81"/>
      <c r="L163" s="81"/>
      <c r="M163" s="81"/>
      <c r="N163" s="81"/>
    </row>
    <row r="164" spans="1:14">
      <c r="A164" s="81" t="s">
        <v>97</v>
      </c>
      <c r="B164" s="81" t="s">
        <v>105</v>
      </c>
      <c r="C164" s="82">
        <v>41671</v>
      </c>
      <c r="D164" s="81" t="s">
        <v>99</v>
      </c>
      <c r="E164" s="77" t="s">
        <v>59</v>
      </c>
      <c r="F164" s="81">
        <v>90</v>
      </c>
      <c r="G164" s="81">
        <v>1</v>
      </c>
      <c r="H164" s="81">
        <v>1</v>
      </c>
      <c r="I164" s="81">
        <v>8</v>
      </c>
      <c r="J164" s="81">
        <v>3</v>
      </c>
      <c r="K164" s="81">
        <v>0</v>
      </c>
      <c r="L164" s="81">
        <v>2</v>
      </c>
      <c r="M164" s="81">
        <v>0</v>
      </c>
      <c r="N164" s="81">
        <v>0</v>
      </c>
    </row>
    <row r="165" spans="1:14">
      <c r="A165" s="81" t="s">
        <v>97</v>
      </c>
      <c r="B165" s="81" t="s">
        <v>145</v>
      </c>
      <c r="C165" s="82">
        <v>41668</v>
      </c>
      <c r="D165" s="81" t="s">
        <v>193</v>
      </c>
      <c r="E165" s="77" t="s">
        <v>154</v>
      </c>
      <c r="F165" s="81">
        <v>0</v>
      </c>
      <c r="G165" s="81"/>
      <c r="H165" s="81"/>
      <c r="I165" s="81"/>
      <c r="J165" s="81"/>
      <c r="K165" s="81">
        <v>0</v>
      </c>
      <c r="L165" s="81">
        <v>0</v>
      </c>
      <c r="M165" s="81">
        <v>0</v>
      </c>
      <c r="N165" s="81">
        <v>0</v>
      </c>
    </row>
    <row r="166" spans="1:14">
      <c r="A166" s="81" t="s">
        <v>97</v>
      </c>
      <c r="B166" s="81" t="s">
        <v>145</v>
      </c>
      <c r="C166" s="82">
        <v>41665</v>
      </c>
      <c r="D166" s="81" t="s">
        <v>99</v>
      </c>
      <c r="E166" s="77" t="s">
        <v>22</v>
      </c>
      <c r="F166" s="81">
        <v>90</v>
      </c>
      <c r="G166" s="81">
        <v>0</v>
      </c>
      <c r="H166" s="81">
        <v>1</v>
      </c>
      <c r="I166" s="81">
        <v>4</v>
      </c>
      <c r="J166" s="81">
        <v>0</v>
      </c>
      <c r="K166" s="81">
        <v>1</v>
      </c>
      <c r="L166" s="81">
        <v>3</v>
      </c>
      <c r="M166" s="81">
        <v>0</v>
      </c>
      <c r="N166" s="81">
        <v>0</v>
      </c>
    </row>
    <row r="167" spans="1:14">
      <c r="A167" s="81" t="s">
        <v>97</v>
      </c>
      <c r="B167" s="81" t="s">
        <v>159</v>
      </c>
      <c r="C167" s="82">
        <v>41661</v>
      </c>
      <c r="D167" s="81" t="s">
        <v>193</v>
      </c>
      <c r="E167" s="77" t="s">
        <v>82</v>
      </c>
      <c r="F167" s="81">
        <v>90</v>
      </c>
      <c r="G167" s="81">
        <v>0</v>
      </c>
      <c r="H167" s="81">
        <v>0</v>
      </c>
      <c r="I167" s="81">
        <v>0</v>
      </c>
      <c r="J167" s="81">
        <v>0</v>
      </c>
      <c r="K167" s="81">
        <v>0</v>
      </c>
      <c r="L167" s="81">
        <v>0</v>
      </c>
      <c r="M167" s="81">
        <v>0</v>
      </c>
      <c r="N167" s="81">
        <v>0</v>
      </c>
    </row>
    <row r="168" spans="1:14">
      <c r="A168" s="81" t="s">
        <v>97</v>
      </c>
      <c r="B168" s="81" t="s">
        <v>139</v>
      </c>
      <c r="C168" s="82">
        <v>41658</v>
      </c>
      <c r="D168" s="81" t="s">
        <v>99</v>
      </c>
      <c r="E168" s="77" t="s">
        <v>33</v>
      </c>
      <c r="F168" s="81">
        <v>90</v>
      </c>
      <c r="G168" s="81">
        <v>0</v>
      </c>
      <c r="H168" s="81">
        <v>0</v>
      </c>
      <c r="I168" s="81">
        <v>6</v>
      </c>
      <c r="J168" s="81">
        <v>1</v>
      </c>
      <c r="K168" s="81">
        <v>0</v>
      </c>
      <c r="L168" s="81">
        <v>0</v>
      </c>
      <c r="M168" s="81">
        <v>0</v>
      </c>
      <c r="N168" s="81">
        <v>0</v>
      </c>
    </row>
    <row r="169" spans="1:14">
      <c r="A169" s="81" t="s">
        <v>97</v>
      </c>
      <c r="B169" s="81" t="s">
        <v>148</v>
      </c>
      <c r="C169" s="82">
        <v>41655</v>
      </c>
      <c r="D169" s="81" t="s">
        <v>193</v>
      </c>
      <c r="E169" s="77" t="s">
        <v>51</v>
      </c>
      <c r="F169" s="81">
        <v>90</v>
      </c>
      <c r="G169" s="81">
        <v>2</v>
      </c>
      <c r="H169" s="81">
        <v>0</v>
      </c>
      <c r="I169" s="81">
        <v>0</v>
      </c>
      <c r="J169" s="81">
        <v>0</v>
      </c>
      <c r="K169" s="81">
        <v>0</v>
      </c>
      <c r="L169" s="81">
        <v>0</v>
      </c>
      <c r="M169" s="81">
        <v>0</v>
      </c>
      <c r="N169" s="81">
        <v>0</v>
      </c>
    </row>
    <row r="170" spans="1:14">
      <c r="A170" s="81" t="s">
        <v>97</v>
      </c>
      <c r="B170" s="81" t="s">
        <v>161</v>
      </c>
      <c r="C170" s="82">
        <v>41650</v>
      </c>
      <c r="D170" s="81" t="s">
        <v>99</v>
      </c>
      <c r="E170" s="77" t="s">
        <v>154</v>
      </c>
      <c r="F170" s="81">
        <f>90- 45</f>
        <v>45</v>
      </c>
      <c r="G170" s="81">
        <v>0</v>
      </c>
      <c r="H170" s="81">
        <v>0</v>
      </c>
      <c r="I170" s="81">
        <v>3</v>
      </c>
      <c r="J170" s="81">
        <v>1</v>
      </c>
      <c r="K170" s="81">
        <v>0</v>
      </c>
      <c r="L170" s="81">
        <v>0</v>
      </c>
      <c r="M170" s="81">
        <v>0</v>
      </c>
      <c r="N170" s="81">
        <v>0</v>
      </c>
    </row>
    <row r="171" spans="1:14">
      <c r="A171" s="81" t="s">
        <v>97</v>
      </c>
      <c r="B171" s="81" t="s">
        <v>162</v>
      </c>
      <c r="C171" s="82">
        <v>41647</v>
      </c>
      <c r="D171" s="81" t="s">
        <v>193</v>
      </c>
      <c r="E171" s="77" t="s">
        <v>26</v>
      </c>
      <c r="F171" s="81">
        <f>90- 64</f>
        <v>26</v>
      </c>
      <c r="G171" s="81">
        <v>2</v>
      </c>
      <c r="H171" s="81">
        <v>0</v>
      </c>
      <c r="I171" s="81">
        <v>0</v>
      </c>
      <c r="J171" s="81">
        <v>0</v>
      </c>
      <c r="K171" s="81">
        <v>0</v>
      </c>
      <c r="L171" s="81">
        <v>0</v>
      </c>
      <c r="M171" s="81">
        <v>0</v>
      </c>
      <c r="N171" s="81">
        <v>0</v>
      </c>
    </row>
    <row r="172" spans="1:14">
      <c r="A172" s="81" t="s">
        <v>97</v>
      </c>
      <c r="B172" s="81" t="s">
        <v>102</v>
      </c>
      <c r="C172" s="82">
        <v>41588</v>
      </c>
      <c r="D172" s="81" t="s">
        <v>99</v>
      </c>
      <c r="E172" s="77" t="s">
        <v>31</v>
      </c>
      <c r="F172" s="81">
        <v>21</v>
      </c>
      <c r="G172" s="81">
        <v>0</v>
      </c>
      <c r="H172" s="81">
        <v>0</v>
      </c>
      <c r="I172" s="81">
        <v>0</v>
      </c>
      <c r="J172" s="81">
        <v>0</v>
      </c>
      <c r="K172" s="81">
        <v>1</v>
      </c>
      <c r="L172" s="81">
        <v>3</v>
      </c>
      <c r="M172" s="81">
        <v>0</v>
      </c>
      <c r="N172" s="81">
        <v>0</v>
      </c>
    </row>
    <row r="173" spans="1:14">
      <c r="A173" s="81" t="s">
        <v>97</v>
      </c>
      <c r="B173" s="81" t="s">
        <v>101</v>
      </c>
      <c r="C173" s="82">
        <v>41584</v>
      </c>
      <c r="D173" s="81" t="s">
        <v>151</v>
      </c>
      <c r="E173" s="77" t="s">
        <v>67</v>
      </c>
      <c r="F173" s="81">
        <v>90</v>
      </c>
      <c r="G173" s="81">
        <v>2</v>
      </c>
      <c r="H173" s="81">
        <v>0</v>
      </c>
      <c r="I173" s="81">
        <v>3</v>
      </c>
      <c r="J173" s="81">
        <v>2</v>
      </c>
      <c r="K173" s="81">
        <v>0</v>
      </c>
      <c r="L173" s="81">
        <v>2</v>
      </c>
      <c r="M173" s="81">
        <v>0</v>
      </c>
      <c r="N173" s="81">
        <v>0</v>
      </c>
    </row>
    <row r="174" spans="1:14">
      <c r="A174" s="81" t="s">
        <v>97</v>
      </c>
      <c r="B174" s="81" t="s">
        <v>160</v>
      </c>
      <c r="C174" s="82">
        <v>41579</v>
      </c>
      <c r="D174" s="81" t="s">
        <v>99</v>
      </c>
      <c r="E174" s="77" t="s">
        <v>63</v>
      </c>
      <c r="F174" s="81">
        <v>90</v>
      </c>
      <c r="G174" s="81">
        <v>0</v>
      </c>
      <c r="H174" s="81">
        <v>0</v>
      </c>
      <c r="I174" s="81">
        <v>5</v>
      </c>
      <c r="J174" s="81">
        <v>1</v>
      </c>
      <c r="K174" s="81">
        <v>2</v>
      </c>
      <c r="L174" s="81">
        <v>3</v>
      </c>
      <c r="M174" s="81">
        <v>0</v>
      </c>
      <c r="N174" s="81">
        <v>0</v>
      </c>
    </row>
    <row r="175" spans="1:14">
      <c r="A175" s="81" t="s">
        <v>97</v>
      </c>
      <c r="B175" s="81" t="s">
        <v>163</v>
      </c>
      <c r="C175" s="82">
        <v>41576</v>
      </c>
      <c r="D175" s="81" t="s">
        <v>99</v>
      </c>
      <c r="E175" s="77" t="s">
        <v>22</v>
      </c>
      <c r="F175" s="81">
        <v>90</v>
      </c>
      <c r="G175" s="81">
        <v>0</v>
      </c>
      <c r="H175" s="81">
        <v>1</v>
      </c>
      <c r="I175" s="81">
        <v>10</v>
      </c>
      <c r="J175" s="81">
        <v>5</v>
      </c>
      <c r="K175" s="81">
        <v>0</v>
      </c>
      <c r="L175" s="81">
        <v>1</v>
      </c>
      <c r="M175" s="81">
        <v>0</v>
      </c>
      <c r="N175" s="81">
        <v>0</v>
      </c>
    </row>
    <row r="176" spans="1:14">
      <c r="A176" s="81" t="s">
        <v>97</v>
      </c>
      <c r="B176" s="81" t="s">
        <v>121</v>
      </c>
      <c r="C176" s="82">
        <v>41573</v>
      </c>
      <c r="D176" s="81" t="s">
        <v>99</v>
      </c>
      <c r="E176" s="77" t="s">
        <v>33</v>
      </c>
      <c r="F176" s="81">
        <v>90</v>
      </c>
      <c r="G176" s="81">
        <v>0</v>
      </c>
      <c r="H176" s="81">
        <v>0</v>
      </c>
      <c r="I176" s="81">
        <v>3</v>
      </c>
      <c r="J176" s="81">
        <v>0</v>
      </c>
      <c r="K176" s="81">
        <v>0</v>
      </c>
      <c r="L176" s="81">
        <v>2</v>
      </c>
      <c r="M176" s="81">
        <v>0</v>
      </c>
      <c r="N176" s="81">
        <v>0</v>
      </c>
    </row>
    <row r="177" spans="1:14">
      <c r="A177" s="81" t="s">
        <v>97</v>
      </c>
      <c r="B177" s="81" t="s">
        <v>526</v>
      </c>
      <c r="C177" s="82">
        <v>41569</v>
      </c>
      <c r="D177" s="81" t="s">
        <v>151</v>
      </c>
      <c r="E177" s="77" t="s">
        <v>82</v>
      </c>
      <c r="F177" s="81">
        <v>90</v>
      </c>
      <c r="G177" s="81">
        <v>1</v>
      </c>
      <c r="H177" s="81">
        <v>0</v>
      </c>
      <c r="I177" s="81">
        <v>6</v>
      </c>
      <c r="J177" s="81">
        <v>1</v>
      </c>
      <c r="K177" s="81">
        <v>0</v>
      </c>
      <c r="L177" s="81">
        <v>0</v>
      </c>
      <c r="M177" s="81">
        <v>0</v>
      </c>
      <c r="N177" s="81">
        <v>0</v>
      </c>
    </row>
    <row r="178" spans="1:14">
      <c r="A178" s="81" t="s">
        <v>97</v>
      </c>
      <c r="B178" s="81" t="s">
        <v>111</v>
      </c>
      <c r="C178" s="82">
        <v>41566</v>
      </c>
      <c r="D178" s="81" t="s">
        <v>99</v>
      </c>
      <c r="E178" s="77" t="s">
        <v>103</v>
      </c>
      <c r="F178" s="81">
        <f>90- 67</f>
        <v>23</v>
      </c>
      <c r="G178" s="81">
        <v>0</v>
      </c>
      <c r="H178" s="81">
        <v>0</v>
      </c>
      <c r="I178" s="81">
        <v>2</v>
      </c>
      <c r="J178" s="81">
        <v>1</v>
      </c>
      <c r="K178" s="81">
        <v>0</v>
      </c>
      <c r="L178" s="81">
        <v>1</v>
      </c>
      <c r="M178" s="81">
        <v>0</v>
      </c>
      <c r="N178" s="81">
        <v>0</v>
      </c>
    </row>
    <row r="179" spans="1:14">
      <c r="A179" s="81" t="s">
        <v>97</v>
      </c>
      <c r="B179" s="81" t="s">
        <v>461</v>
      </c>
      <c r="C179" s="82">
        <v>41545</v>
      </c>
      <c r="D179" s="81" t="s">
        <v>99</v>
      </c>
      <c r="E179" s="77" t="s">
        <v>95</v>
      </c>
      <c r="F179" s="81">
        <v>28</v>
      </c>
      <c r="G179" s="81">
        <v>1</v>
      </c>
      <c r="H179" s="81">
        <v>0</v>
      </c>
      <c r="I179" s="81">
        <v>2</v>
      </c>
      <c r="J179" s="81">
        <v>1</v>
      </c>
      <c r="K179" s="81">
        <v>0</v>
      </c>
      <c r="L179" s="81">
        <v>5</v>
      </c>
      <c r="M179" s="81">
        <v>0</v>
      </c>
      <c r="N179" s="81">
        <v>0</v>
      </c>
    </row>
    <row r="180" spans="1:14">
      <c r="A180" s="81" t="s">
        <v>97</v>
      </c>
      <c r="B180" s="81" t="s">
        <v>298</v>
      </c>
      <c r="C180" s="82">
        <v>41541</v>
      </c>
      <c r="D180" s="81" t="s">
        <v>99</v>
      </c>
      <c r="E180" s="77" t="s">
        <v>51</v>
      </c>
      <c r="F180" s="81">
        <v>80</v>
      </c>
      <c r="G180" s="81">
        <v>1</v>
      </c>
      <c r="H180" s="81">
        <v>1</v>
      </c>
      <c r="I180" s="81">
        <v>8</v>
      </c>
      <c r="J180" s="81">
        <v>4</v>
      </c>
      <c r="K180" s="81">
        <v>0</v>
      </c>
      <c r="L180" s="81">
        <v>2</v>
      </c>
      <c r="M180" s="81">
        <v>0</v>
      </c>
      <c r="N180" s="81">
        <v>0</v>
      </c>
    </row>
    <row r="181" spans="1:14">
      <c r="A181" s="81" t="s">
        <v>97</v>
      </c>
      <c r="B181" s="81" t="s">
        <v>143</v>
      </c>
      <c r="C181" s="82">
        <v>41538</v>
      </c>
      <c r="D181" s="81" t="s">
        <v>99</v>
      </c>
      <c r="E181" s="77" t="s">
        <v>115</v>
      </c>
      <c r="F181" s="81">
        <v>90</v>
      </c>
      <c r="G181" s="81">
        <v>0</v>
      </c>
      <c r="H181" s="81">
        <v>1</v>
      </c>
      <c r="I181" s="81">
        <v>3</v>
      </c>
      <c r="J181" s="81">
        <v>2</v>
      </c>
      <c r="K181" s="81">
        <v>1</v>
      </c>
      <c r="L181" s="81">
        <v>1</v>
      </c>
      <c r="M181" s="81">
        <v>0</v>
      </c>
      <c r="N181" s="81">
        <v>0</v>
      </c>
    </row>
    <row r="182" spans="1:14">
      <c r="A182" s="81" t="s">
        <v>97</v>
      </c>
      <c r="B182" s="81" t="s">
        <v>1071</v>
      </c>
      <c r="C182" s="82">
        <v>41535</v>
      </c>
      <c r="D182" s="81" t="s">
        <v>151</v>
      </c>
      <c r="E182" s="77" t="s">
        <v>370</v>
      </c>
      <c r="F182" s="81">
        <v>90</v>
      </c>
      <c r="G182" s="81">
        <v>3</v>
      </c>
      <c r="H182" s="81">
        <v>0</v>
      </c>
      <c r="I182" s="81">
        <v>6</v>
      </c>
      <c r="J182" s="81">
        <v>4</v>
      </c>
      <c r="K182" s="81">
        <v>2</v>
      </c>
      <c r="L182" s="81">
        <v>2</v>
      </c>
      <c r="M182" s="81">
        <v>0</v>
      </c>
      <c r="N182" s="81">
        <v>0</v>
      </c>
    </row>
    <row r="183" spans="1:14">
      <c r="A183" s="81" t="s">
        <v>97</v>
      </c>
      <c r="B183" s="81" t="s">
        <v>119</v>
      </c>
      <c r="C183" s="82">
        <v>41531</v>
      </c>
      <c r="D183" s="81" t="s">
        <v>99</v>
      </c>
      <c r="E183" s="77" t="s">
        <v>79</v>
      </c>
      <c r="F183" s="81">
        <v>90</v>
      </c>
      <c r="G183" s="81">
        <v>1</v>
      </c>
      <c r="H183" s="81">
        <v>0</v>
      </c>
      <c r="I183" s="81">
        <v>6</v>
      </c>
      <c r="J183" s="81">
        <v>2</v>
      </c>
      <c r="K183" s="81">
        <v>0</v>
      </c>
      <c r="L183" s="81">
        <v>1</v>
      </c>
      <c r="M183" s="81">
        <v>0</v>
      </c>
      <c r="N183" s="81">
        <v>0</v>
      </c>
    </row>
    <row r="184" spans="1:14">
      <c r="A184" s="81" t="s">
        <v>1050</v>
      </c>
      <c r="B184" s="81" t="s">
        <v>120</v>
      </c>
      <c r="C184" s="82">
        <v>41527</v>
      </c>
      <c r="D184" s="81" t="s">
        <v>216</v>
      </c>
      <c r="E184" s="77" t="s">
        <v>33</v>
      </c>
      <c r="F184" s="81">
        <v>90</v>
      </c>
      <c r="G184" s="81">
        <v>2</v>
      </c>
      <c r="H184" s="81">
        <v>1</v>
      </c>
      <c r="I184" s="81">
        <v>4</v>
      </c>
      <c r="J184" s="81">
        <v>4</v>
      </c>
      <c r="K184" s="81">
        <v>0</v>
      </c>
      <c r="L184" s="81">
        <v>7</v>
      </c>
      <c r="M184" s="81">
        <v>0</v>
      </c>
      <c r="N184" s="81">
        <v>0</v>
      </c>
    </row>
    <row r="185" spans="1:14">
      <c r="A185" s="81" t="s">
        <v>97</v>
      </c>
      <c r="B185" s="81" t="s">
        <v>139</v>
      </c>
      <c r="C185" s="82">
        <v>41518</v>
      </c>
      <c r="D185" s="81" t="s">
        <v>99</v>
      </c>
      <c r="E185" s="77" t="s">
        <v>22</v>
      </c>
      <c r="F185" s="81">
        <v>90</v>
      </c>
      <c r="G185" s="81">
        <v>3</v>
      </c>
      <c r="H185" s="81">
        <v>0</v>
      </c>
      <c r="I185" s="81">
        <v>9</v>
      </c>
      <c r="J185" s="81">
        <v>7</v>
      </c>
      <c r="K185" s="81">
        <v>0</v>
      </c>
      <c r="L185" s="81">
        <v>0</v>
      </c>
      <c r="M185" s="81">
        <v>0</v>
      </c>
      <c r="N185" s="81">
        <v>0</v>
      </c>
    </row>
    <row r="186" spans="1:14">
      <c r="A186" s="81" t="s">
        <v>97</v>
      </c>
      <c r="B186" s="81" t="s">
        <v>156</v>
      </c>
      <c r="C186" s="82">
        <v>41514</v>
      </c>
      <c r="D186" s="81" t="s">
        <v>736</v>
      </c>
      <c r="E186" s="77" t="s">
        <v>525</v>
      </c>
      <c r="F186" s="81">
        <v>90</v>
      </c>
      <c r="G186" s="81">
        <v>0</v>
      </c>
      <c r="H186" s="81">
        <v>0</v>
      </c>
      <c r="I186" s="81">
        <v>2</v>
      </c>
      <c r="J186" s="81">
        <v>0</v>
      </c>
      <c r="K186" s="81">
        <v>1</v>
      </c>
      <c r="L186" s="81">
        <v>0</v>
      </c>
      <c r="M186" s="81">
        <v>0</v>
      </c>
      <c r="N186" s="81">
        <v>0</v>
      </c>
    </row>
    <row r="187" spans="1:14">
      <c r="A187" s="81" t="s">
        <v>97</v>
      </c>
      <c r="B187" s="81" t="s">
        <v>1072</v>
      </c>
      <c r="C187" s="82">
        <v>41507</v>
      </c>
      <c r="D187" s="81" t="s">
        <v>736</v>
      </c>
      <c r="E187" s="77" t="s">
        <v>95</v>
      </c>
      <c r="F187" s="81">
        <v>45</v>
      </c>
      <c r="G187" s="81">
        <v>0</v>
      </c>
      <c r="H187" s="81">
        <v>0</v>
      </c>
      <c r="I187" s="81">
        <v>1</v>
      </c>
      <c r="J187" s="81">
        <v>0</v>
      </c>
      <c r="K187" s="81"/>
      <c r="L187" s="81"/>
      <c r="M187" s="81"/>
      <c r="N187" s="81"/>
    </row>
    <row r="188" spans="1:14">
      <c r="A188" s="81" t="s">
        <v>97</v>
      </c>
      <c r="B188" s="81" t="s">
        <v>240</v>
      </c>
      <c r="C188" s="82">
        <v>41504</v>
      </c>
      <c r="D188" s="81" t="s">
        <v>99</v>
      </c>
      <c r="E188" s="77" t="s">
        <v>22</v>
      </c>
      <c r="F188" s="81">
        <v>70</v>
      </c>
      <c r="G188" s="81">
        <v>2</v>
      </c>
      <c r="H188" s="81">
        <v>1</v>
      </c>
      <c r="I188" s="81">
        <v>6</v>
      </c>
      <c r="J188" s="81">
        <v>4</v>
      </c>
      <c r="K188" s="81">
        <v>0</v>
      </c>
      <c r="L188" s="81">
        <v>1</v>
      </c>
      <c r="M188" s="81">
        <v>0</v>
      </c>
      <c r="N188" s="81">
        <v>0</v>
      </c>
    </row>
    <row r="189" spans="1:14">
      <c r="A189" s="81" t="s">
        <v>1050</v>
      </c>
      <c r="B189" s="81" t="s">
        <v>795</v>
      </c>
      <c r="C189" s="82">
        <v>41439</v>
      </c>
      <c r="D189" s="81" t="s">
        <v>78</v>
      </c>
      <c r="E189" s="77" t="s">
        <v>33</v>
      </c>
      <c r="F189" s="81">
        <v>0</v>
      </c>
      <c r="G189" s="81"/>
      <c r="H189" s="81"/>
      <c r="I189" s="81"/>
      <c r="J189" s="81"/>
      <c r="K189" s="81">
        <v>0</v>
      </c>
      <c r="L189" s="81">
        <v>1</v>
      </c>
      <c r="M189" s="81">
        <v>0</v>
      </c>
      <c r="N189" s="81">
        <v>0</v>
      </c>
    </row>
    <row r="190" spans="1:14">
      <c r="A190" s="81" t="s">
        <v>1050</v>
      </c>
      <c r="B190" s="81" t="s">
        <v>139</v>
      </c>
      <c r="C190" s="82">
        <v>41436</v>
      </c>
      <c r="D190" s="81" t="s">
        <v>216</v>
      </c>
      <c r="E190" s="77" t="s">
        <v>38</v>
      </c>
      <c r="F190" s="81">
        <f>90- 60</f>
        <v>30</v>
      </c>
      <c r="G190" s="81">
        <v>0</v>
      </c>
      <c r="H190" s="81">
        <v>0</v>
      </c>
      <c r="I190" s="81">
        <v>2</v>
      </c>
      <c r="J190" s="81">
        <v>0</v>
      </c>
      <c r="K190" s="81">
        <v>0</v>
      </c>
      <c r="L190" s="81">
        <v>1</v>
      </c>
      <c r="M190" s="81">
        <v>0</v>
      </c>
      <c r="N190" s="81">
        <v>0</v>
      </c>
    </row>
    <row r="191" spans="1:14">
      <c r="A191" s="81" t="s">
        <v>1050</v>
      </c>
      <c r="B191" s="81" t="s">
        <v>128</v>
      </c>
      <c r="C191" s="82">
        <v>41432</v>
      </c>
      <c r="D191" s="81" t="s">
        <v>216</v>
      </c>
      <c r="E191" s="77" t="s">
        <v>68</v>
      </c>
      <c r="F191" s="81">
        <f>90- 56</f>
        <v>34</v>
      </c>
      <c r="G191" s="81">
        <v>0</v>
      </c>
      <c r="H191" s="81">
        <v>0</v>
      </c>
      <c r="I191" s="81">
        <v>0</v>
      </c>
      <c r="J191" s="81">
        <v>0</v>
      </c>
      <c r="K191" s="81">
        <v>0</v>
      </c>
      <c r="L191" s="81">
        <v>0</v>
      </c>
      <c r="M191" s="81">
        <v>0</v>
      </c>
      <c r="N191" s="81">
        <v>0</v>
      </c>
    </row>
    <row r="192" spans="1:14">
      <c r="A192" s="81" t="s">
        <v>1050</v>
      </c>
      <c r="B192" s="81" t="s">
        <v>509</v>
      </c>
      <c r="C192" s="82">
        <v>41311</v>
      </c>
      <c r="D192" s="81" t="s">
        <v>78</v>
      </c>
      <c r="E192" s="77" t="s">
        <v>209</v>
      </c>
      <c r="F192" s="81">
        <v>90</v>
      </c>
      <c r="G192" s="81">
        <v>0</v>
      </c>
      <c r="H192" s="81">
        <v>0</v>
      </c>
      <c r="I192" s="81">
        <v>0</v>
      </c>
      <c r="J192" s="81">
        <v>0</v>
      </c>
      <c r="K192" s="81"/>
      <c r="L192" s="81"/>
      <c r="M192" s="81"/>
      <c r="N192" s="81"/>
    </row>
    <row r="193" spans="1:14">
      <c r="A193" s="81" t="s">
        <v>1050</v>
      </c>
      <c r="B193" s="81" t="s">
        <v>144</v>
      </c>
      <c r="C193" s="82">
        <v>41163</v>
      </c>
      <c r="D193" s="81" t="s">
        <v>216</v>
      </c>
      <c r="E193" s="77" t="s">
        <v>53</v>
      </c>
      <c r="F193" s="81">
        <v>90</v>
      </c>
      <c r="G193" s="81">
        <v>0</v>
      </c>
      <c r="H193" s="81">
        <v>0</v>
      </c>
      <c r="I193" s="81">
        <v>0</v>
      </c>
      <c r="J193" s="81">
        <v>0</v>
      </c>
      <c r="K193" s="81">
        <v>0</v>
      </c>
      <c r="L193" s="81">
        <v>1</v>
      </c>
      <c r="M193" s="81">
        <v>0</v>
      </c>
      <c r="N193" s="81">
        <v>0</v>
      </c>
    </row>
    <row r="194" spans="1:14">
      <c r="A194" s="81" t="s">
        <v>1050</v>
      </c>
      <c r="B194" s="81" t="s">
        <v>473</v>
      </c>
      <c r="C194" s="82">
        <v>41159</v>
      </c>
      <c r="D194" s="81" t="s">
        <v>216</v>
      </c>
      <c r="E194" s="77" t="s">
        <v>194</v>
      </c>
      <c r="F194" s="81">
        <v>90</v>
      </c>
      <c r="G194" s="81">
        <v>1</v>
      </c>
      <c r="H194" s="81">
        <v>0</v>
      </c>
      <c r="I194" s="81">
        <v>6</v>
      </c>
      <c r="J194" s="81">
        <v>1</v>
      </c>
      <c r="K194" s="81">
        <v>0</v>
      </c>
      <c r="L194" s="81">
        <v>3</v>
      </c>
      <c r="M194" s="81">
        <v>0</v>
      </c>
      <c r="N194" s="81">
        <v>0</v>
      </c>
    </row>
    <row r="195" spans="1:14">
      <c r="A195" s="81" t="s">
        <v>1050</v>
      </c>
      <c r="B195" s="81" t="s">
        <v>1062</v>
      </c>
      <c r="C195" s="82">
        <v>41062</v>
      </c>
      <c r="D195" s="81" t="s">
        <v>216</v>
      </c>
      <c r="E195" s="77" t="s">
        <v>22</v>
      </c>
      <c r="F195" s="81">
        <v>90</v>
      </c>
      <c r="G195" s="81">
        <v>1</v>
      </c>
      <c r="H195" s="81">
        <v>1</v>
      </c>
      <c r="I195" s="81">
        <v>6</v>
      </c>
      <c r="J195" s="81">
        <v>5</v>
      </c>
      <c r="K195" s="81">
        <v>0</v>
      </c>
      <c r="L195" s="81">
        <v>2</v>
      </c>
      <c r="M195" s="81">
        <v>0</v>
      </c>
      <c r="N195" s="81">
        <v>0</v>
      </c>
    </row>
    <row r="196" spans="1:14">
      <c r="A196" s="81" t="s">
        <v>97</v>
      </c>
      <c r="B196" s="81" t="s">
        <v>1063</v>
      </c>
      <c r="C196" s="82">
        <v>41406</v>
      </c>
      <c r="D196" s="81" t="s">
        <v>99</v>
      </c>
      <c r="E196" s="77" t="s">
        <v>53</v>
      </c>
      <c r="F196" s="81">
        <v>90</v>
      </c>
      <c r="G196" s="81">
        <v>0</v>
      </c>
      <c r="H196" s="81">
        <v>0</v>
      </c>
      <c r="I196" s="81">
        <v>3</v>
      </c>
      <c r="J196" s="81">
        <v>1</v>
      </c>
      <c r="K196" s="81">
        <v>0</v>
      </c>
      <c r="L196" s="81">
        <v>0</v>
      </c>
      <c r="M196" s="81">
        <v>0</v>
      </c>
      <c r="N196" s="81">
        <v>0</v>
      </c>
    </row>
    <row r="197" spans="1:14">
      <c r="A197" s="81" t="s">
        <v>97</v>
      </c>
      <c r="B197" s="81" t="s">
        <v>101</v>
      </c>
      <c r="C197" s="82">
        <v>41399</v>
      </c>
      <c r="D197" s="81" t="s">
        <v>99</v>
      </c>
      <c r="E197" s="77" t="s">
        <v>53</v>
      </c>
      <c r="F197" s="81">
        <f>90- 55</f>
        <v>35</v>
      </c>
      <c r="G197" s="81">
        <v>2</v>
      </c>
      <c r="H197" s="81">
        <v>0</v>
      </c>
      <c r="I197" s="81">
        <v>4</v>
      </c>
      <c r="J197" s="81">
        <v>2</v>
      </c>
      <c r="K197" s="81">
        <v>0</v>
      </c>
      <c r="L197" s="81">
        <v>2</v>
      </c>
      <c r="M197" s="81">
        <v>0</v>
      </c>
      <c r="N197" s="81">
        <v>0</v>
      </c>
    </row>
    <row r="198" spans="1:14">
      <c r="A198" s="81" t="s">
        <v>97</v>
      </c>
      <c r="B198" s="81" t="s">
        <v>1073</v>
      </c>
      <c r="C198" s="82">
        <v>41395</v>
      </c>
      <c r="D198" s="81" t="s">
        <v>151</v>
      </c>
      <c r="E198" s="77" t="s">
        <v>22</v>
      </c>
      <c r="F198" s="81">
        <v>0</v>
      </c>
      <c r="G198" s="81"/>
      <c r="H198" s="81"/>
      <c r="I198" s="81"/>
      <c r="J198" s="81"/>
      <c r="K198" s="81">
        <v>0</v>
      </c>
      <c r="L198" s="81">
        <v>2</v>
      </c>
      <c r="M198" s="81">
        <v>0</v>
      </c>
      <c r="N198" s="81">
        <v>0</v>
      </c>
    </row>
    <row r="199" spans="1:14">
      <c r="A199" s="81" t="s">
        <v>97</v>
      </c>
      <c r="B199" s="81" t="s">
        <v>215</v>
      </c>
      <c r="C199" s="82">
        <v>41391</v>
      </c>
      <c r="D199" s="81" t="s">
        <v>99</v>
      </c>
      <c r="E199" s="77" t="s">
        <v>59</v>
      </c>
      <c r="F199" s="81">
        <f>90- 58</f>
        <v>32</v>
      </c>
      <c r="G199" s="81">
        <v>1</v>
      </c>
      <c r="H199" s="81">
        <v>1</v>
      </c>
      <c r="I199" s="81">
        <v>5</v>
      </c>
      <c r="J199" s="81">
        <v>1</v>
      </c>
      <c r="K199" s="81">
        <v>0</v>
      </c>
      <c r="L199" s="81">
        <v>6</v>
      </c>
      <c r="M199" s="81">
        <v>0</v>
      </c>
      <c r="N199" s="81">
        <v>0</v>
      </c>
    </row>
    <row r="200" spans="1:14">
      <c r="A200" s="81" t="s">
        <v>97</v>
      </c>
      <c r="B200" s="81" t="s">
        <v>458</v>
      </c>
      <c r="C200" s="82">
        <v>41387</v>
      </c>
      <c r="D200" s="81" t="s">
        <v>151</v>
      </c>
      <c r="E200" s="77" t="s">
        <v>26</v>
      </c>
      <c r="F200" s="81">
        <v>90</v>
      </c>
      <c r="G200" s="81">
        <v>0</v>
      </c>
      <c r="H200" s="81">
        <v>0</v>
      </c>
      <c r="I200" s="81">
        <v>1</v>
      </c>
      <c r="J200" s="81">
        <v>0</v>
      </c>
      <c r="K200" s="81">
        <v>0</v>
      </c>
      <c r="L200" s="81">
        <v>4</v>
      </c>
      <c r="M200" s="81">
        <v>0</v>
      </c>
      <c r="N200" s="81">
        <v>0</v>
      </c>
    </row>
    <row r="201" spans="1:14">
      <c r="A201" s="81" t="s">
        <v>97</v>
      </c>
      <c r="B201" s="81" t="s">
        <v>162</v>
      </c>
      <c r="C201" s="82">
        <v>41374</v>
      </c>
      <c r="D201" s="81" t="s">
        <v>151</v>
      </c>
      <c r="E201" s="77" t="s">
        <v>51</v>
      </c>
      <c r="F201" s="81">
        <f>90- 61</f>
        <v>29</v>
      </c>
      <c r="G201" s="81">
        <v>0</v>
      </c>
      <c r="H201" s="81">
        <v>0</v>
      </c>
      <c r="I201" s="81">
        <v>0</v>
      </c>
      <c r="J201" s="81">
        <v>0</v>
      </c>
      <c r="K201" s="81">
        <v>0</v>
      </c>
      <c r="L201" s="81">
        <v>6</v>
      </c>
      <c r="M201" s="81">
        <v>0</v>
      </c>
      <c r="N201" s="81">
        <v>0</v>
      </c>
    </row>
    <row r="202" spans="1:14">
      <c r="A202" s="81" t="s">
        <v>97</v>
      </c>
      <c r="B202" s="81" t="s">
        <v>134</v>
      </c>
      <c r="C202" s="82">
        <v>41366</v>
      </c>
      <c r="D202" s="81" t="s">
        <v>151</v>
      </c>
      <c r="E202" s="77" t="s">
        <v>19</v>
      </c>
      <c r="F202" s="81">
        <v>45</v>
      </c>
      <c r="G202" s="81">
        <v>1</v>
      </c>
      <c r="H202" s="81">
        <v>0</v>
      </c>
      <c r="I202" s="81">
        <v>2</v>
      </c>
      <c r="J202" s="81">
        <v>1</v>
      </c>
      <c r="K202" s="81">
        <v>0</v>
      </c>
      <c r="L202" s="81">
        <v>1</v>
      </c>
      <c r="M202" s="81">
        <v>0</v>
      </c>
      <c r="N202" s="81">
        <v>0</v>
      </c>
    </row>
    <row r="203" spans="1:14">
      <c r="A203" s="81" t="s">
        <v>97</v>
      </c>
      <c r="B203" s="81" t="s">
        <v>104</v>
      </c>
      <c r="C203" s="82">
        <v>41363</v>
      </c>
      <c r="D203" s="81" t="s">
        <v>99</v>
      </c>
      <c r="E203" s="77" t="s">
        <v>85</v>
      </c>
      <c r="F203" s="81">
        <v>90</v>
      </c>
      <c r="G203" s="81">
        <v>1</v>
      </c>
      <c r="H203" s="81">
        <v>1</v>
      </c>
      <c r="I203" s="81">
        <v>4</v>
      </c>
      <c r="J203" s="81">
        <v>2</v>
      </c>
      <c r="K203" s="81">
        <v>2</v>
      </c>
      <c r="L203" s="81">
        <v>1</v>
      </c>
      <c r="M203" s="81">
        <v>0</v>
      </c>
      <c r="N203" s="81">
        <v>0</v>
      </c>
    </row>
    <row r="204" spans="1:14">
      <c r="A204" s="81" t="s">
        <v>1050</v>
      </c>
      <c r="B204" s="81" t="s">
        <v>160</v>
      </c>
      <c r="C204" s="82">
        <v>41359</v>
      </c>
      <c r="D204" s="81" t="s">
        <v>216</v>
      </c>
      <c r="E204" s="77" t="s">
        <v>425</v>
      </c>
      <c r="F204" s="81">
        <v>90</v>
      </c>
      <c r="G204" s="81">
        <v>0</v>
      </c>
      <c r="H204" s="81">
        <v>0</v>
      </c>
      <c r="I204" s="81">
        <v>4</v>
      </c>
      <c r="J204" s="81">
        <v>2</v>
      </c>
      <c r="K204" s="81">
        <v>0</v>
      </c>
      <c r="L204" s="81">
        <v>0</v>
      </c>
      <c r="M204" s="81">
        <v>0</v>
      </c>
      <c r="N204" s="81">
        <v>0</v>
      </c>
    </row>
    <row r="205" spans="1:14">
      <c r="A205" s="81" t="s">
        <v>1050</v>
      </c>
      <c r="B205" s="81" t="s">
        <v>143</v>
      </c>
      <c r="C205" s="82">
        <v>41355</v>
      </c>
      <c r="D205" s="81" t="s">
        <v>216</v>
      </c>
      <c r="E205" s="77" t="s">
        <v>63</v>
      </c>
      <c r="F205" s="81">
        <v>90</v>
      </c>
      <c r="G205" s="81">
        <v>1</v>
      </c>
      <c r="H205" s="81">
        <v>2</v>
      </c>
      <c r="I205" s="81">
        <v>6</v>
      </c>
      <c r="J205" s="81">
        <v>4</v>
      </c>
      <c r="K205" s="81">
        <v>0</v>
      </c>
      <c r="L205" s="81">
        <v>4</v>
      </c>
      <c r="M205" s="81">
        <v>0</v>
      </c>
      <c r="N205" s="81">
        <v>0</v>
      </c>
    </row>
    <row r="206" spans="1:14">
      <c r="A206" s="81" t="s">
        <v>97</v>
      </c>
      <c r="B206" s="81" t="s">
        <v>163</v>
      </c>
      <c r="C206" s="82">
        <v>41350</v>
      </c>
      <c r="D206" s="81" t="s">
        <v>99</v>
      </c>
      <c r="E206" s="77" t="s">
        <v>158</v>
      </c>
      <c r="F206" s="81">
        <v>90</v>
      </c>
      <c r="G206" s="81">
        <v>2</v>
      </c>
      <c r="H206" s="81">
        <v>1</v>
      </c>
      <c r="I206" s="81">
        <v>6</v>
      </c>
      <c r="J206" s="81">
        <v>4</v>
      </c>
      <c r="K206" s="81">
        <v>1</v>
      </c>
      <c r="L206" s="81">
        <v>3</v>
      </c>
      <c r="M206" s="81">
        <v>0</v>
      </c>
      <c r="N206" s="81">
        <v>0</v>
      </c>
    </row>
    <row r="207" spans="1:14">
      <c r="A207" s="81" t="s">
        <v>97</v>
      </c>
      <c r="B207" s="81" t="s">
        <v>724</v>
      </c>
      <c r="C207" s="82">
        <v>41345</v>
      </c>
      <c r="D207" s="81" t="s">
        <v>151</v>
      </c>
      <c r="E207" s="77" t="s">
        <v>38</v>
      </c>
      <c r="F207" s="81">
        <v>90</v>
      </c>
      <c r="G207" s="81">
        <v>2</v>
      </c>
      <c r="H207" s="81">
        <v>0</v>
      </c>
      <c r="I207" s="81">
        <v>7</v>
      </c>
      <c r="J207" s="81">
        <v>3</v>
      </c>
      <c r="K207" s="81">
        <v>0</v>
      </c>
      <c r="L207" s="81">
        <v>4</v>
      </c>
      <c r="M207" s="81">
        <v>0</v>
      </c>
      <c r="N207" s="81">
        <v>0</v>
      </c>
    </row>
    <row r="208" spans="1:14">
      <c r="A208" s="81" t="s">
        <v>97</v>
      </c>
      <c r="B208" s="81" t="s">
        <v>148</v>
      </c>
      <c r="C208" s="82">
        <v>41342</v>
      </c>
      <c r="D208" s="81" t="s">
        <v>99</v>
      </c>
      <c r="E208" s="77" t="s">
        <v>480</v>
      </c>
      <c r="F208" s="81">
        <f>90- 61</f>
        <v>29</v>
      </c>
      <c r="G208" s="81">
        <v>1</v>
      </c>
      <c r="H208" s="81">
        <v>0</v>
      </c>
      <c r="I208" s="81">
        <v>1</v>
      </c>
      <c r="J208" s="81">
        <v>1</v>
      </c>
      <c r="K208" s="81">
        <v>0</v>
      </c>
      <c r="L208" s="81">
        <v>3</v>
      </c>
      <c r="M208" s="81">
        <v>0</v>
      </c>
      <c r="N208" s="81">
        <v>0</v>
      </c>
    </row>
    <row r="209" spans="1:14">
      <c r="A209" s="81" t="s">
        <v>97</v>
      </c>
      <c r="B209" s="81" t="s">
        <v>697</v>
      </c>
      <c r="C209" s="82">
        <v>41335</v>
      </c>
      <c r="D209" s="81" t="s">
        <v>99</v>
      </c>
      <c r="E209" s="77" t="s">
        <v>79</v>
      </c>
      <c r="F209" s="81">
        <v>90</v>
      </c>
      <c r="G209" s="81">
        <v>1</v>
      </c>
      <c r="H209" s="81">
        <v>0</v>
      </c>
      <c r="I209" s="81">
        <v>2</v>
      </c>
      <c r="J209" s="81">
        <v>2</v>
      </c>
      <c r="K209" s="81">
        <v>0</v>
      </c>
      <c r="L209" s="81">
        <v>0</v>
      </c>
      <c r="M209" s="81">
        <v>0</v>
      </c>
      <c r="N209" s="81">
        <v>0</v>
      </c>
    </row>
    <row r="210" spans="1:14">
      <c r="A210" s="81" t="s">
        <v>97</v>
      </c>
      <c r="B210" s="81" t="s">
        <v>119</v>
      </c>
      <c r="C210" s="82">
        <v>41331</v>
      </c>
      <c r="D210" s="81" t="s">
        <v>193</v>
      </c>
      <c r="E210" s="77" t="s">
        <v>22</v>
      </c>
      <c r="F210" s="81">
        <v>90</v>
      </c>
      <c r="G210" s="81">
        <v>0</v>
      </c>
      <c r="H210" s="81">
        <v>0</v>
      </c>
      <c r="I210" s="81">
        <v>0</v>
      </c>
      <c r="J210" s="81">
        <v>0</v>
      </c>
      <c r="K210" s="81">
        <v>1</v>
      </c>
      <c r="L210" s="81">
        <v>3</v>
      </c>
      <c r="M210" s="81">
        <v>0</v>
      </c>
      <c r="N210" s="81">
        <v>0</v>
      </c>
    </row>
    <row r="211" spans="1:14">
      <c r="A211" s="81" t="s">
        <v>97</v>
      </c>
      <c r="B211" s="81" t="s">
        <v>104</v>
      </c>
      <c r="C211" s="82">
        <v>41328</v>
      </c>
      <c r="D211" s="81" t="s">
        <v>99</v>
      </c>
      <c r="E211" s="77" t="s">
        <v>22</v>
      </c>
      <c r="F211" s="81">
        <v>90</v>
      </c>
      <c r="G211" s="81">
        <v>1</v>
      </c>
      <c r="H211" s="81">
        <v>0</v>
      </c>
      <c r="I211" s="81">
        <v>7</v>
      </c>
      <c r="J211" s="81">
        <v>2</v>
      </c>
      <c r="K211" s="81">
        <v>0</v>
      </c>
      <c r="L211" s="81">
        <v>0</v>
      </c>
      <c r="M211" s="81">
        <v>0</v>
      </c>
      <c r="N211" s="81">
        <v>0</v>
      </c>
    </row>
    <row r="212" spans="1:14">
      <c r="A212" s="81" t="s">
        <v>97</v>
      </c>
      <c r="B212" s="81" t="s">
        <v>141</v>
      </c>
      <c r="C212" s="82">
        <v>41325</v>
      </c>
      <c r="D212" s="81" t="s">
        <v>151</v>
      </c>
      <c r="E212" s="77" t="s">
        <v>175</v>
      </c>
      <c r="F212" s="81">
        <v>90</v>
      </c>
      <c r="G212" s="81">
        <v>0</v>
      </c>
      <c r="H212" s="81">
        <v>0</v>
      </c>
      <c r="I212" s="81">
        <v>2</v>
      </c>
      <c r="J212" s="81">
        <v>0</v>
      </c>
      <c r="K212" s="81">
        <v>1</v>
      </c>
      <c r="L212" s="81">
        <v>0</v>
      </c>
      <c r="M212" s="81">
        <v>0</v>
      </c>
      <c r="N212" s="81">
        <v>0</v>
      </c>
    </row>
    <row r="213" spans="1:14">
      <c r="A213" s="81" t="s">
        <v>97</v>
      </c>
      <c r="B213" s="81" t="s">
        <v>147</v>
      </c>
      <c r="C213" s="82">
        <v>41321</v>
      </c>
      <c r="D213" s="81" t="s">
        <v>99</v>
      </c>
      <c r="E213" s="77" t="s">
        <v>382</v>
      </c>
      <c r="F213" s="81">
        <v>90</v>
      </c>
      <c r="G213" s="81">
        <v>2</v>
      </c>
      <c r="H213" s="81">
        <v>0</v>
      </c>
      <c r="I213" s="81">
        <v>8</v>
      </c>
      <c r="J213" s="81">
        <v>5</v>
      </c>
      <c r="K213" s="81">
        <v>0</v>
      </c>
      <c r="L213" s="81">
        <v>0</v>
      </c>
      <c r="M213" s="81">
        <v>0</v>
      </c>
      <c r="N213" s="81">
        <v>0</v>
      </c>
    </row>
    <row r="214" spans="1:14">
      <c r="A214" s="81" t="s">
        <v>97</v>
      </c>
      <c r="B214" s="81" t="s">
        <v>130</v>
      </c>
      <c r="C214" s="82">
        <v>41315</v>
      </c>
      <c r="D214" s="81" t="s">
        <v>99</v>
      </c>
      <c r="E214" s="77" t="s">
        <v>69</v>
      </c>
      <c r="F214" s="81">
        <v>90</v>
      </c>
      <c r="G214" s="81">
        <v>1</v>
      </c>
      <c r="H214" s="81">
        <v>1</v>
      </c>
      <c r="I214" s="81">
        <v>7</v>
      </c>
      <c r="J214" s="81">
        <v>3</v>
      </c>
      <c r="K214" s="81">
        <v>1</v>
      </c>
      <c r="L214" s="81">
        <v>2</v>
      </c>
      <c r="M214" s="81">
        <v>0</v>
      </c>
      <c r="N214" s="81">
        <v>0</v>
      </c>
    </row>
    <row r="215" spans="1:14">
      <c r="A215" s="81" t="s">
        <v>97</v>
      </c>
      <c r="B215" s="81" t="s">
        <v>105</v>
      </c>
      <c r="C215" s="82">
        <v>41308</v>
      </c>
      <c r="D215" s="81" t="s">
        <v>99</v>
      </c>
      <c r="E215" s="77" t="s">
        <v>53</v>
      </c>
      <c r="F215" s="81">
        <v>90</v>
      </c>
      <c r="G215" s="81">
        <v>1</v>
      </c>
      <c r="H215" s="81">
        <v>0</v>
      </c>
      <c r="I215" s="81">
        <v>5</v>
      </c>
      <c r="J215" s="81">
        <v>1</v>
      </c>
      <c r="K215" s="81">
        <v>0</v>
      </c>
      <c r="L215" s="81">
        <v>0</v>
      </c>
      <c r="M215" s="81">
        <v>1</v>
      </c>
      <c r="N215" s="81">
        <v>0</v>
      </c>
    </row>
    <row r="216" spans="1:14">
      <c r="A216" s="81" t="s">
        <v>97</v>
      </c>
      <c r="B216" s="81" t="s">
        <v>147</v>
      </c>
      <c r="C216" s="82">
        <v>41304</v>
      </c>
      <c r="D216" s="81" t="s">
        <v>193</v>
      </c>
      <c r="E216" s="77" t="s">
        <v>107</v>
      </c>
      <c r="F216" s="81">
        <v>90</v>
      </c>
      <c r="G216" s="81">
        <v>0</v>
      </c>
      <c r="H216" s="81">
        <v>0</v>
      </c>
      <c r="I216" s="81">
        <v>0</v>
      </c>
      <c r="J216" s="81">
        <v>0</v>
      </c>
      <c r="K216" s="81">
        <v>0</v>
      </c>
      <c r="L216" s="81">
        <v>3</v>
      </c>
      <c r="M216" s="81">
        <v>0</v>
      </c>
      <c r="N216" s="81">
        <v>0</v>
      </c>
    </row>
    <row r="217" spans="1:14">
      <c r="A217" s="81" t="s">
        <v>97</v>
      </c>
      <c r="B217" s="81" t="s">
        <v>1066</v>
      </c>
      <c r="C217" s="82">
        <v>41301</v>
      </c>
      <c r="D217" s="81" t="s">
        <v>99</v>
      </c>
      <c r="E217" s="77" t="s">
        <v>35</v>
      </c>
      <c r="F217" s="81">
        <v>90</v>
      </c>
      <c r="G217" s="81">
        <v>4</v>
      </c>
      <c r="H217" s="81">
        <v>0</v>
      </c>
      <c r="I217" s="81">
        <v>7</v>
      </c>
      <c r="J217" s="81">
        <v>4</v>
      </c>
      <c r="K217" s="81"/>
      <c r="L217" s="81"/>
      <c r="M217" s="81"/>
      <c r="N217" s="81"/>
    </row>
    <row r="218" spans="1:14">
      <c r="A218" s="81" t="s">
        <v>97</v>
      </c>
      <c r="B218" s="81" t="s">
        <v>102</v>
      </c>
      <c r="C218" s="82">
        <v>41298</v>
      </c>
      <c r="D218" s="81" t="s">
        <v>193</v>
      </c>
      <c r="E218" s="77" t="s">
        <v>51</v>
      </c>
      <c r="F218" s="81">
        <v>82</v>
      </c>
      <c r="G218" s="81">
        <v>1</v>
      </c>
      <c r="H218" s="81">
        <v>0</v>
      </c>
      <c r="I218" s="81">
        <v>0</v>
      </c>
      <c r="J218" s="81">
        <v>0</v>
      </c>
      <c r="K218" s="81">
        <v>0</v>
      </c>
      <c r="L218" s="81">
        <v>2</v>
      </c>
      <c r="M218" s="81">
        <v>0</v>
      </c>
      <c r="N218" s="81">
        <v>0</v>
      </c>
    </row>
    <row r="219" spans="1:14">
      <c r="A219" s="81" t="s">
        <v>97</v>
      </c>
      <c r="B219" s="81" t="s">
        <v>106</v>
      </c>
      <c r="C219" s="82">
        <v>41293</v>
      </c>
      <c r="D219" s="81" t="s">
        <v>99</v>
      </c>
      <c r="E219" s="77" t="s">
        <v>107</v>
      </c>
      <c r="F219" s="81">
        <v>90</v>
      </c>
      <c r="G219" s="81">
        <v>1</v>
      </c>
      <c r="H219" s="81">
        <v>0</v>
      </c>
      <c r="I219" s="81">
        <v>5</v>
      </c>
      <c r="J219" s="81">
        <v>2</v>
      </c>
      <c r="K219" s="81">
        <v>0</v>
      </c>
      <c r="L219" s="81">
        <v>4</v>
      </c>
      <c r="M219" s="81">
        <v>0</v>
      </c>
      <c r="N219" s="81">
        <v>0</v>
      </c>
    </row>
    <row r="220" spans="1:14">
      <c r="A220" s="81" t="s">
        <v>97</v>
      </c>
      <c r="B220" s="81" t="s">
        <v>120</v>
      </c>
      <c r="C220" s="82">
        <v>41290</v>
      </c>
      <c r="D220" s="81" t="s">
        <v>193</v>
      </c>
      <c r="E220" s="77" t="s">
        <v>103</v>
      </c>
      <c r="F220" s="81">
        <v>90</v>
      </c>
      <c r="G220" s="81">
        <v>1</v>
      </c>
      <c r="H220" s="81">
        <v>0</v>
      </c>
      <c r="I220" s="81">
        <v>0</v>
      </c>
      <c r="J220" s="81">
        <v>0</v>
      </c>
      <c r="K220" s="81">
        <v>1</v>
      </c>
      <c r="L220" s="81">
        <v>4</v>
      </c>
      <c r="M220" s="81">
        <v>0</v>
      </c>
      <c r="N220" s="81">
        <v>0</v>
      </c>
    </row>
    <row r="221" spans="1:14">
      <c r="A221" s="81" t="s">
        <v>97</v>
      </c>
      <c r="B221" s="81" t="s">
        <v>1061</v>
      </c>
      <c r="C221" s="82">
        <v>41287</v>
      </c>
      <c r="D221" s="81" t="s">
        <v>99</v>
      </c>
      <c r="E221" s="77" t="s">
        <v>82</v>
      </c>
      <c r="F221" s="81">
        <v>90</v>
      </c>
      <c r="G221" s="81">
        <v>1</v>
      </c>
      <c r="H221" s="81">
        <v>2</v>
      </c>
      <c r="I221" s="81">
        <v>4</v>
      </c>
      <c r="J221" s="81">
        <v>1</v>
      </c>
      <c r="K221" s="81">
        <v>0</v>
      </c>
      <c r="L221" s="81">
        <v>0</v>
      </c>
      <c r="M221" s="81">
        <v>0</v>
      </c>
      <c r="N221" s="81">
        <v>0</v>
      </c>
    </row>
    <row r="222" spans="1:14">
      <c r="A222" s="81" t="s">
        <v>97</v>
      </c>
      <c r="B222" s="81" t="s">
        <v>161</v>
      </c>
      <c r="C222" s="82">
        <v>41284</v>
      </c>
      <c r="D222" s="81" t="s">
        <v>193</v>
      </c>
      <c r="E222" s="77" t="s">
        <v>38</v>
      </c>
      <c r="F222" s="81">
        <v>0</v>
      </c>
      <c r="G222" s="81"/>
      <c r="H222" s="81"/>
      <c r="I222" s="81"/>
      <c r="J222" s="81"/>
      <c r="K222" s="81">
        <v>1</v>
      </c>
      <c r="L222" s="81">
        <v>1</v>
      </c>
      <c r="M222" s="81">
        <v>0</v>
      </c>
      <c r="N222" s="81">
        <v>0</v>
      </c>
    </row>
    <row r="223" spans="1:14">
      <c r="A223" s="81" t="s">
        <v>97</v>
      </c>
      <c r="B223" s="81" t="s">
        <v>172</v>
      </c>
      <c r="C223" s="82">
        <v>41280</v>
      </c>
      <c r="D223" s="81" t="s">
        <v>99</v>
      </c>
      <c r="E223" s="77" t="s">
        <v>33</v>
      </c>
      <c r="F223" s="81">
        <v>90</v>
      </c>
      <c r="G223" s="81">
        <v>1</v>
      </c>
      <c r="H223" s="81">
        <v>1</v>
      </c>
      <c r="I223" s="81">
        <v>5</v>
      </c>
      <c r="J223" s="81">
        <v>2</v>
      </c>
      <c r="K223" s="81">
        <v>0</v>
      </c>
      <c r="L223" s="81">
        <v>3</v>
      </c>
      <c r="M223" s="81">
        <v>0</v>
      </c>
      <c r="N223" s="81">
        <v>0</v>
      </c>
    </row>
    <row r="224" spans="1:14">
      <c r="A224" s="81" t="s">
        <v>97</v>
      </c>
      <c r="B224" s="81" t="s">
        <v>123</v>
      </c>
      <c r="C224" s="82">
        <v>41265</v>
      </c>
      <c r="D224" s="81" t="s">
        <v>99</v>
      </c>
      <c r="E224" s="77" t="s">
        <v>175</v>
      </c>
      <c r="F224" s="81">
        <v>90</v>
      </c>
      <c r="G224" s="81">
        <v>1</v>
      </c>
      <c r="H224" s="81">
        <v>0</v>
      </c>
      <c r="I224" s="81">
        <v>7</v>
      </c>
      <c r="J224" s="81">
        <v>3</v>
      </c>
      <c r="K224" s="81">
        <v>0</v>
      </c>
      <c r="L224" s="81">
        <v>2</v>
      </c>
      <c r="M224" s="81">
        <v>0</v>
      </c>
      <c r="N224" s="81">
        <v>0</v>
      </c>
    </row>
    <row r="225" spans="1:14">
      <c r="A225" s="81" t="s">
        <v>97</v>
      </c>
      <c r="B225" s="81" t="s">
        <v>145</v>
      </c>
      <c r="C225" s="82">
        <v>41259</v>
      </c>
      <c r="D225" s="81" t="s">
        <v>99</v>
      </c>
      <c r="E225" s="77" t="s">
        <v>95</v>
      </c>
      <c r="F225" s="81">
        <v>90</v>
      </c>
      <c r="G225" s="81">
        <v>2</v>
      </c>
      <c r="H225" s="81">
        <v>0</v>
      </c>
      <c r="I225" s="81">
        <v>4</v>
      </c>
      <c r="J225" s="81">
        <v>2</v>
      </c>
      <c r="K225" s="81">
        <v>0</v>
      </c>
      <c r="L225" s="81">
        <v>0</v>
      </c>
      <c r="M225" s="81">
        <v>0</v>
      </c>
      <c r="N225" s="81">
        <v>0</v>
      </c>
    </row>
    <row r="226" spans="1:14">
      <c r="A226" s="81" t="s">
        <v>97</v>
      </c>
      <c r="B226" s="81" t="s">
        <v>953</v>
      </c>
      <c r="C226" s="82">
        <v>41255</v>
      </c>
      <c r="D226" s="81" t="s">
        <v>193</v>
      </c>
      <c r="E226" s="77" t="s">
        <v>67</v>
      </c>
      <c r="F226" s="81">
        <v>90</v>
      </c>
      <c r="G226" s="81">
        <v>2</v>
      </c>
      <c r="H226" s="81">
        <v>0</v>
      </c>
      <c r="I226" s="81">
        <v>0</v>
      </c>
      <c r="J226" s="81">
        <v>0</v>
      </c>
      <c r="K226" s="81">
        <v>0</v>
      </c>
      <c r="L226" s="81">
        <v>0</v>
      </c>
      <c r="M226" s="81">
        <v>0</v>
      </c>
      <c r="N226" s="81">
        <v>0</v>
      </c>
    </row>
    <row r="227" spans="1:14">
      <c r="A227" s="81" t="s">
        <v>97</v>
      </c>
      <c r="B227" s="81" t="s">
        <v>124</v>
      </c>
      <c r="C227" s="82">
        <v>41252</v>
      </c>
      <c r="D227" s="81" t="s">
        <v>99</v>
      </c>
      <c r="E227" s="77" t="s">
        <v>26</v>
      </c>
      <c r="F227" s="81">
        <v>90</v>
      </c>
      <c r="G227" s="81">
        <v>2</v>
      </c>
      <c r="H227" s="81">
        <v>0</v>
      </c>
      <c r="I227" s="81">
        <v>4</v>
      </c>
      <c r="J227" s="81">
        <v>3</v>
      </c>
      <c r="K227" s="81">
        <v>0</v>
      </c>
      <c r="L227" s="81">
        <v>2</v>
      </c>
      <c r="M227" s="81">
        <v>0</v>
      </c>
      <c r="N227" s="81">
        <v>0</v>
      </c>
    </row>
    <row r="228" spans="1:14">
      <c r="A228" s="81" t="s">
        <v>97</v>
      </c>
      <c r="B228" s="81" t="s">
        <v>513</v>
      </c>
      <c r="C228" s="82">
        <v>41248</v>
      </c>
      <c r="D228" s="81" t="s">
        <v>151</v>
      </c>
      <c r="E228" s="77" t="s">
        <v>33</v>
      </c>
      <c r="F228" s="81">
        <f>90- 57</f>
        <v>33</v>
      </c>
      <c r="G228" s="81">
        <v>0</v>
      </c>
      <c r="H228" s="81">
        <v>0</v>
      </c>
      <c r="I228" s="81">
        <v>3</v>
      </c>
      <c r="J228" s="81">
        <v>2</v>
      </c>
      <c r="K228" s="81">
        <v>0</v>
      </c>
      <c r="L228" s="81">
        <v>0</v>
      </c>
      <c r="M228" s="81">
        <v>0</v>
      </c>
      <c r="N228" s="81">
        <v>0</v>
      </c>
    </row>
    <row r="229" spans="1:14">
      <c r="A229" s="81" t="s">
        <v>97</v>
      </c>
      <c r="B229" s="81" t="s">
        <v>133</v>
      </c>
      <c r="C229" s="82">
        <v>41244</v>
      </c>
      <c r="D229" s="81" t="s">
        <v>99</v>
      </c>
      <c r="E229" s="77" t="s">
        <v>382</v>
      </c>
      <c r="F229" s="81">
        <v>90</v>
      </c>
      <c r="G229" s="81">
        <v>2</v>
      </c>
      <c r="H229" s="81">
        <v>0</v>
      </c>
      <c r="I229" s="81">
        <v>7</v>
      </c>
      <c r="J229" s="81">
        <v>3</v>
      </c>
      <c r="K229" s="81">
        <v>0</v>
      </c>
      <c r="L229" s="81">
        <v>3</v>
      </c>
      <c r="M229" s="81">
        <v>0</v>
      </c>
      <c r="N229" s="81">
        <v>0</v>
      </c>
    </row>
    <row r="230" spans="1:14">
      <c r="A230" s="81" t="s">
        <v>97</v>
      </c>
      <c r="B230" s="81" t="s">
        <v>113</v>
      </c>
      <c r="C230" s="82">
        <v>41238</v>
      </c>
      <c r="D230" s="81" t="s">
        <v>99</v>
      </c>
      <c r="E230" s="77" t="s">
        <v>85</v>
      </c>
      <c r="F230" s="81">
        <v>90</v>
      </c>
      <c r="G230" s="81">
        <v>2</v>
      </c>
      <c r="H230" s="81">
        <v>0</v>
      </c>
      <c r="I230" s="81">
        <v>5</v>
      </c>
      <c r="J230" s="81">
        <v>3</v>
      </c>
      <c r="K230" s="81">
        <v>0</v>
      </c>
      <c r="L230" s="81">
        <v>0</v>
      </c>
      <c r="M230" s="81">
        <v>0</v>
      </c>
      <c r="N230" s="81">
        <v>0</v>
      </c>
    </row>
    <row r="231" spans="1:14">
      <c r="A231" s="81" t="s">
        <v>97</v>
      </c>
      <c r="B231" s="81" t="s">
        <v>126</v>
      </c>
      <c r="C231" s="82">
        <v>41233</v>
      </c>
      <c r="D231" s="81" t="s">
        <v>151</v>
      </c>
      <c r="E231" s="77" t="s">
        <v>26</v>
      </c>
      <c r="F231" s="81">
        <v>90</v>
      </c>
      <c r="G231" s="81">
        <v>2</v>
      </c>
      <c r="H231" s="81">
        <v>0</v>
      </c>
      <c r="I231" s="81">
        <v>2</v>
      </c>
      <c r="J231" s="81">
        <v>2</v>
      </c>
      <c r="K231" s="81">
        <v>0</v>
      </c>
      <c r="L231" s="81">
        <v>2</v>
      </c>
      <c r="M231" s="81">
        <v>0</v>
      </c>
      <c r="N231" s="81">
        <v>0</v>
      </c>
    </row>
    <row r="232" spans="1:14">
      <c r="A232" s="81" t="s">
        <v>97</v>
      </c>
      <c r="B232" s="81" t="s">
        <v>461</v>
      </c>
      <c r="C232" s="82">
        <v>41230</v>
      </c>
      <c r="D232" s="81" t="s">
        <v>99</v>
      </c>
      <c r="E232" s="77" t="s">
        <v>277</v>
      </c>
      <c r="F232" s="81">
        <v>90</v>
      </c>
      <c r="G232" s="81">
        <v>2</v>
      </c>
      <c r="H232" s="81">
        <v>1</v>
      </c>
      <c r="I232" s="81">
        <v>3</v>
      </c>
      <c r="J232" s="81">
        <v>2</v>
      </c>
      <c r="K232" s="81">
        <v>0</v>
      </c>
      <c r="L232" s="81">
        <v>2</v>
      </c>
      <c r="M232" s="81">
        <v>0</v>
      </c>
      <c r="N232" s="81">
        <v>0</v>
      </c>
    </row>
    <row r="233" spans="1:14">
      <c r="A233" s="81" t="s">
        <v>1050</v>
      </c>
      <c r="B233" s="81" t="s">
        <v>109</v>
      </c>
      <c r="C233" s="82">
        <v>41227</v>
      </c>
      <c r="D233" s="81" t="s">
        <v>78</v>
      </c>
      <c r="E233" s="77" t="s">
        <v>63</v>
      </c>
      <c r="F233" s="81">
        <v>90</v>
      </c>
      <c r="G233" s="81">
        <v>0</v>
      </c>
      <c r="H233" s="81">
        <v>0</v>
      </c>
      <c r="I233" s="81">
        <v>0</v>
      </c>
      <c r="J233" s="81">
        <v>0</v>
      </c>
      <c r="K233" s="81">
        <v>0</v>
      </c>
      <c r="L233" s="81">
        <v>3</v>
      </c>
      <c r="M233" s="81">
        <v>0</v>
      </c>
      <c r="N233" s="81">
        <v>0</v>
      </c>
    </row>
    <row r="234" spans="1:14">
      <c r="A234" s="81" t="s">
        <v>97</v>
      </c>
      <c r="B234" s="81" t="s">
        <v>117</v>
      </c>
      <c r="C234" s="82">
        <v>41224</v>
      </c>
      <c r="D234" s="81" t="s">
        <v>99</v>
      </c>
      <c r="E234" s="77" t="s">
        <v>338</v>
      </c>
      <c r="F234" s="81">
        <v>90</v>
      </c>
      <c r="G234" s="81">
        <v>2</v>
      </c>
      <c r="H234" s="81">
        <v>0</v>
      </c>
      <c r="I234" s="81">
        <v>4</v>
      </c>
      <c r="J234" s="81">
        <v>2</v>
      </c>
      <c r="K234" s="81">
        <v>3</v>
      </c>
      <c r="L234" s="81">
        <v>2</v>
      </c>
      <c r="M234" s="81">
        <v>1</v>
      </c>
      <c r="N234" s="81">
        <v>0</v>
      </c>
    </row>
    <row r="235" spans="1:14">
      <c r="A235" s="81" t="s">
        <v>97</v>
      </c>
      <c r="B235" s="81" t="s">
        <v>269</v>
      </c>
      <c r="C235" s="82">
        <v>41220</v>
      </c>
      <c r="D235" s="81" t="s">
        <v>151</v>
      </c>
      <c r="E235" s="77" t="s">
        <v>38</v>
      </c>
      <c r="F235" s="81">
        <v>90</v>
      </c>
      <c r="G235" s="81">
        <v>1</v>
      </c>
      <c r="H235" s="81">
        <v>0</v>
      </c>
      <c r="I235" s="81">
        <v>6</v>
      </c>
      <c r="J235" s="81">
        <v>4</v>
      </c>
      <c r="K235" s="81">
        <v>0</v>
      </c>
      <c r="L235" s="81">
        <v>0</v>
      </c>
      <c r="M235" s="81">
        <v>0</v>
      </c>
      <c r="N235" s="81">
        <v>0</v>
      </c>
    </row>
    <row r="236" spans="1:14">
      <c r="A236" s="81" t="s">
        <v>97</v>
      </c>
      <c r="B236" s="81" t="s">
        <v>222</v>
      </c>
      <c r="C236" s="82">
        <v>41216</v>
      </c>
      <c r="D236" s="81" t="s">
        <v>99</v>
      </c>
      <c r="E236" s="77" t="s">
        <v>59</v>
      </c>
      <c r="F236" s="81">
        <v>90</v>
      </c>
      <c r="G236" s="81">
        <v>0</v>
      </c>
      <c r="H236" s="81">
        <v>0</v>
      </c>
      <c r="I236" s="81">
        <v>5</v>
      </c>
      <c r="J236" s="81">
        <v>2</v>
      </c>
      <c r="K236" s="81">
        <v>0</v>
      </c>
      <c r="L236" s="81">
        <v>2</v>
      </c>
      <c r="M236" s="81">
        <v>0</v>
      </c>
      <c r="N236" s="81">
        <v>0</v>
      </c>
    </row>
    <row r="237" spans="1:14">
      <c r="A237" s="81" t="s">
        <v>97</v>
      </c>
      <c r="B237" s="81" t="s">
        <v>160</v>
      </c>
      <c r="C237" s="82">
        <v>41209</v>
      </c>
      <c r="D237" s="81" t="s">
        <v>99</v>
      </c>
      <c r="E237" s="77" t="s">
        <v>53</v>
      </c>
      <c r="F237" s="81">
        <v>90</v>
      </c>
      <c r="G237" s="81">
        <v>2</v>
      </c>
      <c r="H237" s="81">
        <v>0</v>
      </c>
      <c r="I237" s="81">
        <v>7</v>
      </c>
      <c r="J237" s="81">
        <v>3</v>
      </c>
      <c r="K237" s="81">
        <v>0</v>
      </c>
      <c r="L237" s="81">
        <v>6</v>
      </c>
      <c r="M237" s="81">
        <v>0</v>
      </c>
      <c r="N237" s="81">
        <v>0</v>
      </c>
    </row>
    <row r="238" spans="1:14">
      <c r="A238" s="81" t="s">
        <v>97</v>
      </c>
      <c r="B238" s="81" t="s">
        <v>173</v>
      </c>
      <c r="C238" s="82">
        <v>41205</v>
      </c>
      <c r="D238" s="81" t="s">
        <v>151</v>
      </c>
      <c r="E238" s="77" t="s">
        <v>82</v>
      </c>
      <c r="F238" s="81">
        <v>90</v>
      </c>
      <c r="G238" s="81">
        <v>0</v>
      </c>
      <c r="H238" s="81">
        <v>0</v>
      </c>
      <c r="I238" s="81">
        <v>8</v>
      </c>
      <c r="J238" s="81">
        <v>3</v>
      </c>
      <c r="K238" s="81">
        <v>0</v>
      </c>
      <c r="L238" s="81">
        <v>4</v>
      </c>
      <c r="M238" s="81">
        <v>0</v>
      </c>
      <c r="N238" s="81">
        <v>0</v>
      </c>
    </row>
    <row r="239" spans="1:14">
      <c r="A239" s="81" t="s">
        <v>97</v>
      </c>
      <c r="B239" s="81" t="s">
        <v>122</v>
      </c>
      <c r="C239" s="82">
        <v>41202</v>
      </c>
      <c r="D239" s="81" t="s">
        <v>99</v>
      </c>
      <c r="E239" s="77" t="s">
        <v>79</v>
      </c>
      <c r="F239" s="81">
        <v>90</v>
      </c>
      <c r="G239" s="81">
        <v>3</v>
      </c>
      <c r="H239" s="81">
        <v>1</v>
      </c>
      <c r="I239" s="81">
        <v>5</v>
      </c>
      <c r="J239" s="81">
        <v>4</v>
      </c>
      <c r="K239" s="81">
        <v>0</v>
      </c>
      <c r="L239" s="81">
        <v>4</v>
      </c>
      <c r="M239" s="81">
        <v>0</v>
      </c>
      <c r="N239" s="81">
        <v>0</v>
      </c>
    </row>
    <row r="240" spans="1:14">
      <c r="A240" s="81" t="s">
        <v>1050</v>
      </c>
      <c r="B240" s="81" t="s">
        <v>743</v>
      </c>
      <c r="C240" s="82">
        <v>41198</v>
      </c>
      <c r="D240" s="81" t="s">
        <v>216</v>
      </c>
      <c r="E240" s="77" t="s">
        <v>19</v>
      </c>
      <c r="F240" s="81">
        <v>90</v>
      </c>
      <c r="G240" s="81">
        <v>1</v>
      </c>
      <c r="H240" s="81">
        <v>0</v>
      </c>
      <c r="I240" s="81">
        <v>2</v>
      </c>
      <c r="J240" s="81">
        <v>2</v>
      </c>
      <c r="K240" s="81">
        <v>0</v>
      </c>
      <c r="L240" s="81">
        <v>1</v>
      </c>
      <c r="M240" s="81">
        <v>0</v>
      </c>
      <c r="N240" s="81">
        <v>0</v>
      </c>
    </row>
    <row r="241" spans="1:14">
      <c r="A241" s="81" t="s">
        <v>1050</v>
      </c>
      <c r="B241" s="81" t="s">
        <v>1074</v>
      </c>
      <c r="C241" s="82">
        <v>41194</v>
      </c>
      <c r="D241" s="81" t="s">
        <v>216</v>
      </c>
      <c r="E241" s="77" t="s">
        <v>115</v>
      </c>
      <c r="F241" s="81">
        <v>90</v>
      </c>
      <c r="G241" s="81">
        <v>2</v>
      </c>
      <c r="H241" s="81">
        <v>0</v>
      </c>
      <c r="I241" s="81">
        <v>5</v>
      </c>
      <c r="J241" s="81">
        <v>4</v>
      </c>
      <c r="K241" s="81">
        <v>0</v>
      </c>
      <c r="L241" s="81">
        <v>1</v>
      </c>
      <c r="M241" s="81">
        <v>0</v>
      </c>
      <c r="N241" s="81">
        <v>0</v>
      </c>
    </row>
    <row r="242" spans="1:14">
      <c r="A242" s="81" t="s">
        <v>97</v>
      </c>
      <c r="B242" s="81" t="s">
        <v>159</v>
      </c>
      <c r="C242" s="82">
        <v>41189</v>
      </c>
      <c r="D242" s="81" t="s">
        <v>99</v>
      </c>
      <c r="E242" s="77" t="s">
        <v>154</v>
      </c>
      <c r="F242" s="81">
        <v>90</v>
      </c>
      <c r="G242" s="81">
        <v>2</v>
      </c>
      <c r="H242" s="81">
        <v>0</v>
      </c>
      <c r="I242" s="81">
        <v>4</v>
      </c>
      <c r="J242" s="81">
        <v>2</v>
      </c>
      <c r="K242" s="81">
        <v>0</v>
      </c>
      <c r="L242" s="81">
        <v>1</v>
      </c>
      <c r="M242" s="81">
        <v>0</v>
      </c>
      <c r="N242" s="81">
        <v>0</v>
      </c>
    </row>
    <row r="243" spans="1:14">
      <c r="A243" s="81" t="s">
        <v>97</v>
      </c>
      <c r="B243" s="81" t="s">
        <v>223</v>
      </c>
      <c r="C243" s="82">
        <v>41184</v>
      </c>
      <c r="D243" s="81" t="s">
        <v>151</v>
      </c>
      <c r="E243" s="77" t="s">
        <v>22</v>
      </c>
      <c r="F243" s="81">
        <v>90</v>
      </c>
      <c r="G243" s="81">
        <v>0</v>
      </c>
      <c r="H243" s="81">
        <v>2</v>
      </c>
      <c r="I243" s="81">
        <v>3</v>
      </c>
      <c r="J243" s="81">
        <v>2</v>
      </c>
      <c r="K243" s="81">
        <v>0</v>
      </c>
      <c r="L243" s="81">
        <v>0</v>
      </c>
      <c r="M243" s="81">
        <v>0</v>
      </c>
      <c r="N243" s="81">
        <v>0</v>
      </c>
    </row>
    <row r="244" spans="1:14">
      <c r="A244" s="81" t="s">
        <v>97</v>
      </c>
      <c r="B244" s="81" t="s">
        <v>223</v>
      </c>
      <c r="C244" s="82">
        <v>41181</v>
      </c>
      <c r="D244" s="81" t="s">
        <v>99</v>
      </c>
      <c r="E244" s="77" t="s">
        <v>22</v>
      </c>
      <c r="F244" s="81">
        <v>90</v>
      </c>
      <c r="G244" s="81">
        <v>0</v>
      </c>
      <c r="H244" s="81">
        <v>2</v>
      </c>
      <c r="I244" s="81">
        <v>5</v>
      </c>
      <c r="J244" s="81">
        <v>2</v>
      </c>
      <c r="K244" s="81">
        <v>0</v>
      </c>
      <c r="L244" s="81">
        <v>0</v>
      </c>
      <c r="M244" s="81">
        <v>0</v>
      </c>
      <c r="N244" s="81">
        <v>0</v>
      </c>
    </row>
    <row r="245" spans="1:14">
      <c r="A245" s="81" t="s">
        <v>97</v>
      </c>
      <c r="B245" s="81" t="s">
        <v>217</v>
      </c>
      <c r="C245" s="82">
        <v>41174</v>
      </c>
      <c r="D245" s="81" t="s">
        <v>99</v>
      </c>
      <c r="E245" s="77" t="s">
        <v>26</v>
      </c>
      <c r="F245" s="81">
        <v>90</v>
      </c>
      <c r="G245" s="81">
        <v>0</v>
      </c>
      <c r="H245" s="81">
        <v>0</v>
      </c>
      <c r="I245" s="81">
        <v>7</v>
      </c>
      <c r="J245" s="81">
        <v>3</v>
      </c>
      <c r="K245" s="81">
        <v>1</v>
      </c>
      <c r="L245" s="81">
        <v>7</v>
      </c>
      <c r="M245" s="81">
        <v>0</v>
      </c>
      <c r="N245" s="81">
        <v>0</v>
      </c>
    </row>
    <row r="246" spans="1:14">
      <c r="A246" s="81" t="s">
        <v>97</v>
      </c>
      <c r="B246" s="81" t="s">
        <v>219</v>
      </c>
      <c r="C246" s="82">
        <v>41171</v>
      </c>
      <c r="D246" s="81" t="s">
        <v>151</v>
      </c>
      <c r="E246" s="77" t="s">
        <v>51</v>
      </c>
      <c r="F246" s="81">
        <v>90</v>
      </c>
      <c r="G246" s="81">
        <v>2</v>
      </c>
      <c r="H246" s="81">
        <v>0</v>
      </c>
      <c r="I246" s="81">
        <v>7</v>
      </c>
      <c r="J246" s="81">
        <v>3</v>
      </c>
      <c r="K246" s="81">
        <v>0</v>
      </c>
      <c r="L246" s="81">
        <v>2</v>
      </c>
      <c r="M246" s="81">
        <v>0</v>
      </c>
      <c r="N246" s="81">
        <v>0</v>
      </c>
    </row>
    <row r="247" spans="1:14">
      <c r="A247" s="81" t="s">
        <v>97</v>
      </c>
      <c r="C247" s="82">
        <v>41167</v>
      </c>
      <c r="D247" s="81" t="s">
        <v>99</v>
      </c>
      <c r="F247" s="81">
        <f>90- 58</f>
        <v>32</v>
      </c>
      <c r="G247" s="81">
        <v>2</v>
      </c>
      <c r="H247" s="81">
        <v>0</v>
      </c>
      <c r="I247" s="81">
        <v>3</v>
      </c>
      <c r="J247" s="81">
        <v>2</v>
      </c>
    </row>
    <row r="248" spans="1:14">
      <c r="A248" s="81" t="s">
        <v>1050</v>
      </c>
      <c r="C248" s="82">
        <v>41163</v>
      </c>
      <c r="D248" s="81" t="s">
        <v>216</v>
      </c>
      <c r="F248" s="81">
        <v>90</v>
      </c>
      <c r="G248" s="81">
        <v>0</v>
      </c>
      <c r="H248" s="81">
        <v>0</v>
      </c>
      <c r="I248" s="81">
        <v>0</v>
      </c>
      <c r="J248" s="81">
        <v>0</v>
      </c>
    </row>
    <row r="249" spans="1:14">
      <c r="A249" s="81"/>
      <c r="C249" s="82">
        <v>41159</v>
      </c>
      <c r="D249" s="81" t="s">
        <v>216</v>
      </c>
      <c r="F249" s="81">
        <v>90</v>
      </c>
      <c r="G249" s="81">
        <v>2</v>
      </c>
      <c r="H249" s="81">
        <v>0</v>
      </c>
      <c r="I249" s="81">
        <v>5</v>
      </c>
      <c r="J249" s="81">
        <v>3</v>
      </c>
    </row>
    <row r="250" spans="1:14">
      <c r="A250" s="81" t="s">
        <v>97</v>
      </c>
      <c r="C250" s="82">
        <v>41154</v>
      </c>
      <c r="D250" s="81" t="s">
        <v>99</v>
      </c>
      <c r="F250" s="81">
        <v>90</v>
      </c>
      <c r="G250" s="81">
        <v>0</v>
      </c>
      <c r="H250" s="81">
        <v>1</v>
      </c>
      <c r="I250" s="81">
        <v>5</v>
      </c>
      <c r="J250" s="81">
        <v>1</v>
      </c>
    </row>
    <row r="251" spans="1:14">
      <c r="A251" s="81" t="s">
        <v>97</v>
      </c>
      <c r="C251" s="82">
        <v>41150</v>
      </c>
      <c r="D251" s="81" t="s">
        <v>736</v>
      </c>
      <c r="F251" s="81">
        <v>90</v>
      </c>
      <c r="G251" s="81">
        <v>1</v>
      </c>
      <c r="H251" s="81">
        <v>0</v>
      </c>
      <c r="I251" s="81">
        <v>3</v>
      </c>
      <c r="J251" s="81">
        <v>1</v>
      </c>
    </row>
    <row r="252" spans="1:14">
      <c r="A252" s="81" t="s">
        <v>97</v>
      </c>
      <c r="C252" s="82">
        <v>41147</v>
      </c>
      <c r="D252" s="81" t="s">
        <v>99</v>
      </c>
      <c r="F252" s="81">
        <v>90</v>
      </c>
      <c r="G252" s="81">
        <v>2</v>
      </c>
      <c r="H252" s="81">
        <v>0</v>
      </c>
      <c r="I252" s="81">
        <v>7</v>
      </c>
      <c r="J252" s="81">
        <v>6</v>
      </c>
    </row>
    <row r="253" spans="1:14">
      <c r="A253" s="81" t="s">
        <v>97</v>
      </c>
      <c r="C253" s="82">
        <v>41144</v>
      </c>
      <c r="D253" s="81" t="s">
        <v>736</v>
      </c>
      <c r="F253" s="81">
        <v>90</v>
      </c>
      <c r="G253" s="81">
        <v>1</v>
      </c>
      <c r="H253" s="81">
        <v>0</v>
      </c>
      <c r="I253" s="81">
        <v>5</v>
      </c>
      <c r="J253" s="81">
        <v>2</v>
      </c>
    </row>
    <row r="254" spans="1:14">
      <c r="A254" s="81" t="s">
        <v>97</v>
      </c>
      <c r="C254" s="82">
        <v>41140</v>
      </c>
      <c r="D254" s="81" t="s">
        <v>99</v>
      </c>
      <c r="F254" s="81">
        <v>90</v>
      </c>
      <c r="G254" s="81">
        <v>2</v>
      </c>
      <c r="H254" s="81">
        <v>0</v>
      </c>
      <c r="I254" s="81">
        <v>8</v>
      </c>
      <c r="J254" s="81">
        <v>4</v>
      </c>
    </row>
    <row r="255" spans="1:14">
      <c r="A255" s="81" t="s">
        <v>1050</v>
      </c>
      <c r="C255" s="82">
        <v>41136</v>
      </c>
      <c r="D255" s="81" t="s">
        <v>78</v>
      </c>
      <c r="F255" s="81">
        <v>90</v>
      </c>
      <c r="G255" s="81">
        <v>1</v>
      </c>
      <c r="H255" s="81">
        <v>0</v>
      </c>
      <c r="I255" s="81">
        <v>4</v>
      </c>
      <c r="J255" s="81">
        <v>3</v>
      </c>
    </row>
    <row r="256" spans="1:14">
      <c r="A256" s="81" t="s">
        <v>1050</v>
      </c>
      <c r="C256" s="82">
        <v>41069</v>
      </c>
      <c r="D256" s="81" t="s">
        <v>78</v>
      </c>
      <c r="F256" s="81">
        <v>90</v>
      </c>
      <c r="G256" s="81">
        <v>3</v>
      </c>
      <c r="H256" s="81">
        <v>0</v>
      </c>
      <c r="I256" s="81">
        <v>0</v>
      </c>
      <c r="J256" s="81">
        <v>0</v>
      </c>
    </row>
    <row r="257" spans="1:10">
      <c r="A257" s="81" t="s">
        <v>1050</v>
      </c>
      <c r="C257" s="82">
        <v>40968</v>
      </c>
      <c r="D257" s="81" t="s">
        <v>78</v>
      </c>
      <c r="F257" s="81">
        <v>90</v>
      </c>
      <c r="G257" s="81">
        <v>3</v>
      </c>
      <c r="H257" s="81">
        <v>0</v>
      </c>
      <c r="I257" s="81">
        <v>0</v>
      </c>
      <c r="J257" s="81">
        <v>0</v>
      </c>
    </row>
    <row r="258" spans="1:10">
      <c r="A258" s="81"/>
      <c r="C258" s="82">
        <v>40823</v>
      </c>
      <c r="D258" s="81" t="s">
        <v>216</v>
      </c>
      <c r="F258" s="81">
        <v>90</v>
      </c>
      <c r="G258" s="81">
        <v>0</v>
      </c>
      <c r="H258" s="81">
        <v>0</v>
      </c>
      <c r="I258" s="81">
        <v>4</v>
      </c>
      <c r="J258" s="81">
        <v>1</v>
      </c>
    </row>
    <row r="259" spans="1:10">
      <c r="A259" s="81" t="s">
        <v>97</v>
      </c>
      <c r="C259" s="82">
        <v>41054</v>
      </c>
      <c r="D259" s="81" t="s">
        <v>193</v>
      </c>
      <c r="F259" s="81">
        <v>90</v>
      </c>
      <c r="G259" s="81">
        <v>1</v>
      </c>
      <c r="H259" s="81">
        <v>0</v>
      </c>
      <c r="I259" s="81">
        <v>0</v>
      </c>
      <c r="J259" s="81">
        <v>0</v>
      </c>
    </row>
    <row r="260" spans="1:10">
      <c r="A260" s="81" t="s">
        <v>97</v>
      </c>
      <c r="C260" s="82">
        <v>41041</v>
      </c>
      <c r="D260" s="81" t="s">
        <v>99</v>
      </c>
      <c r="F260" s="81">
        <v>90</v>
      </c>
      <c r="G260" s="81">
        <v>0</v>
      </c>
      <c r="H260" s="81">
        <v>0</v>
      </c>
      <c r="I260" s="81">
        <v>3</v>
      </c>
      <c r="J260" s="81">
        <v>0</v>
      </c>
    </row>
    <row r="261" spans="1:10">
      <c r="A261" s="81" t="s">
        <v>97</v>
      </c>
      <c r="C261" s="82">
        <v>41034</v>
      </c>
      <c r="D261" s="81" t="s">
        <v>99</v>
      </c>
      <c r="F261" s="81">
        <v>90</v>
      </c>
      <c r="G261" s="81">
        <v>4</v>
      </c>
      <c r="H261" s="81">
        <v>0</v>
      </c>
      <c r="I261" s="81">
        <v>6</v>
      </c>
      <c r="J261" s="81">
        <v>4</v>
      </c>
    </row>
    <row r="262" spans="1:10">
      <c r="A262" s="81" t="s">
        <v>97</v>
      </c>
      <c r="C262" s="82">
        <v>41031</v>
      </c>
      <c r="D262" s="81" t="s">
        <v>99</v>
      </c>
      <c r="F262" s="81">
        <v>90</v>
      </c>
      <c r="G262" s="81">
        <v>3</v>
      </c>
      <c r="H262" s="81">
        <v>0</v>
      </c>
      <c r="I262" s="81">
        <v>6</v>
      </c>
      <c r="J262" s="81">
        <v>3</v>
      </c>
    </row>
    <row r="263" spans="1:10">
      <c r="A263" s="81" t="s">
        <v>97</v>
      </c>
      <c r="C263" s="82">
        <v>41028</v>
      </c>
      <c r="D263" s="81" t="s">
        <v>99</v>
      </c>
      <c r="F263" s="81">
        <v>90</v>
      </c>
      <c r="G263" s="81">
        <v>2</v>
      </c>
      <c r="H263" s="81">
        <v>2</v>
      </c>
      <c r="I263" s="81">
        <v>7</v>
      </c>
      <c r="J263" s="81">
        <v>3</v>
      </c>
    </row>
    <row r="264" spans="1:10">
      <c r="A264" s="81" t="s">
        <v>97</v>
      </c>
      <c r="C264" s="82">
        <v>41023</v>
      </c>
      <c r="D264" s="81" t="s">
        <v>151</v>
      </c>
      <c r="F264" s="81">
        <v>90</v>
      </c>
      <c r="G264" s="81">
        <v>0</v>
      </c>
      <c r="H264" s="81">
        <v>1</v>
      </c>
      <c r="I264" s="81">
        <v>5</v>
      </c>
      <c r="J264" s="81">
        <v>2</v>
      </c>
    </row>
    <row r="265" spans="1:10">
      <c r="A265" s="81" t="s">
        <v>97</v>
      </c>
      <c r="C265" s="82">
        <v>41020</v>
      </c>
      <c r="D265" s="81" t="s">
        <v>99</v>
      </c>
      <c r="F265" s="81">
        <v>90</v>
      </c>
      <c r="G265" s="81">
        <v>0</v>
      </c>
      <c r="H265" s="81">
        <v>0</v>
      </c>
      <c r="I265" s="81">
        <v>1</v>
      </c>
      <c r="J265" s="81">
        <v>0</v>
      </c>
    </row>
    <row r="266" spans="1:10">
      <c r="A266" s="81" t="s">
        <v>97</v>
      </c>
      <c r="C266" s="82">
        <v>41017</v>
      </c>
      <c r="D266" s="81" t="s">
        <v>151</v>
      </c>
      <c r="F266" s="81">
        <v>90</v>
      </c>
      <c r="G266" s="81">
        <v>0</v>
      </c>
      <c r="H266" s="81">
        <v>0</v>
      </c>
      <c r="I266" s="81">
        <v>7</v>
      </c>
      <c r="J266" s="81">
        <v>1</v>
      </c>
    </row>
    <row r="267" spans="1:10">
      <c r="A267" s="81" t="s">
        <v>97</v>
      </c>
      <c r="C267" s="82">
        <v>41013</v>
      </c>
      <c r="D267" s="81" t="s">
        <v>99</v>
      </c>
      <c r="F267" s="81">
        <v>90</v>
      </c>
      <c r="G267" s="81">
        <v>2</v>
      </c>
      <c r="H267" s="81">
        <v>0</v>
      </c>
      <c r="I267" s="81">
        <v>7</v>
      </c>
      <c r="J267" s="81">
        <v>2</v>
      </c>
    </row>
    <row r="268" spans="1:10">
      <c r="A268" s="81" t="s">
        <v>97</v>
      </c>
      <c r="C268" s="82">
        <v>41009</v>
      </c>
      <c r="D268" s="81" t="s">
        <v>99</v>
      </c>
      <c r="F268" s="81">
        <v>90</v>
      </c>
      <c r="G268" s="81">
        <v>1</v>
      </c>
      <c r="H268" s="81">
        <v>2</v>
      </c>
      <c r="I268" s="81">
        <v>5</v>
      </c>
      <c r="J268" s="81">
        <v>2</v>
      </c>
    </row>
    <row r="269" spans="1:10">
      <c r="A269" s="81" t="s">
        <v>97</v>
      </c>
      <c r="C269" s="82">
        <v>41006</v>
      </c>
      <c r="D269" s="81" t="s">
        <v>99</v>
      </c>
      <c r="F269" s="81">
        <v>90</v>
      </c>
      <c r="G269" s="81">
        <v>2</v>
      </c>
      <c r="H269" s="81">
        <v>1</v>
      </c>
      <c r="I269" s="81">
        <v>7</v>
      </c>
      <c r="J269" s="81">
        <v>3</v>
      </c>
    </row>
    <row r="270" spans="1:10">
      <c r="A270" s="81" t="s">
        <v>97</v>
      </c>
      <c r="C270" s="82">
        <v>41002</v>
      </c>
      <c r="D270" s="81" t="s">
        <v>151</v>
      </c>
      <c r="F270" s="81">
        <v>90</v>
      </c>
      <c r="G270" s="81">
        <v>2</v>
      </c>
      <c r="H270" s="81">
        <v>0</v>
      </c>
      <c r="I270" s="81">
        <v>9</v>
      </c>
      <c r="J270" s="81">
        <v>5</v>
      </c>
    </row>
    <row r="271" spans="1:10">
      <c r="A271" s="81" t="s">
        <v>97</v>
      </c>
      <c r="C271" s="82">
        <v>40999</v>
      </c>
      <c r="D271" s="81" t="s">
        <v>99</v>
      </c>
      <c r="F271" s="81">
        <v>90</v>
      </c>
      <c r="G271" s="81">
        <v>1</v>
      </c>
      <c r="H271" s="81">
        <v>1</v>
      </c>
      <c r="I271" s="81">
        <v>6</v>
      </c>
      <c r="J271" s="81">
        <v>4</v>
      </c>
    </row>
    <row r="272" spans="1:10">
      <c r="A272" s="81" t="s">
        <v>97</v>
      </c>
      <c r="C272" s="82">
        <v>40996</v>
      </c>
      <c r="D272" s="81" t="s">
        <v>151</v>
      </c>
      <c r="F272" s="81">
        <v>90</v>
      </c>
      <c r="G272" s="81">
        <v>0</v>
      </c>
      <c r="H272" s="81">
        <v>0</v>
      </c>
      <c r="I272" s="81">
        <v>6</v>
      </c>
      <c r="J272" s="81">
        <v>2</v>
      </c>
    </row>
    <row r="273" spans="1:10">
      <c r="A273" s="81" t="s">
        <v>97</v>
      </c>
      <c r="C273" s="82">
        <v>40992</v>
      </c>
      <c r="D273" s="81" t="s">
        <v>99</v>
      </c>
      <c r="F273" s="81">
        <v>90</v>
      </c>
      <c r="G273" s="81">
        <v>1</v>
      </c>
      <c r="H273" s="81">
        <v>0</v>
      </c>
      <c r="I273" s="81">
        <v>9</v>
      </c>
      <c r="J273" s="81">
        <v>2</v>
      </c>
    </row>
    <row r="274" spans="1:10">
      <c r="A274" s="81" t="s">
        <v>97</v>
      </c>
      <c r="C274" s="82">
        <v>40988</v>
      </c>
      <c r="D274" s="81" t="s">
        <v>99</v>
      </c>
      <c r="F274" s="81">
        <v>90</v>
      </c>
      <c r="G274" s="81">
        <v>3</v>
      </c>
      <c r="H274" s="81">
        <v>1</v>
      </c>
      <c r="I274" s="81">
        <v>6</v>
      </c>
      <c r="J274" s="81">
        <v>5</v>
      </c>
    </row>
    <row r="275" spans="1:10">
      <c r="A275" s="81" t="s">
        <v>97</v>
      </c>
      <c r="C275" s="82">
        <v>40985</v>
      </c>
      <c r="D275" s="81" t="s">
        <v>99</v>
      </c>
      <c r="F275" s="81">
        <v>90</v>
      </c>
      <c r="G275" s="81">
        <v>1</v>
      </c>
      <c r="H275" s="81">
        <v>0</v>
      </c>
      <c r="I275" s="81">
        <v>3</v>
      </c>
      <c r="J275" s="81">
        <v>1</v>
      </c>
    </row>
    <row r="276" spans="1:10">
      <c r="A276" s="81" t="s">
        <v>97</v>
      </c>
      <c r="C276" s="82">
        <v>40979</v>
      </c>
      <c r="D276" s="81" t="s">
        <v>99</v>
      </c>
      <c r="F276" s="81">
        <v>90</v>
      </c>
      <c r="G276" s="81">
        <v>2</v>
      </c>
      <c r="H276" s="81">
        <v>0</v>
      </c>
      <c r="I276" s="81">
        <v>9</v>
      </c>
      <c r="J276" s="81">
        <v>4</v>
      </c>
    </row>
    <row r="277" spans="1:10">
      <c r="A277" s="81" t="s">
        <v>97</v>
      </c>
      <c r="C277" s="82">
        <v>40975</v>
      </c>
      <c r="D277" s="81" t="s">
        <v>151</v>
      </c>
      <c r="F277" s="81">
        <v>90</v>
      </c>
      <c r="G277" s="81">
        <v>5</v>
      </c>
      <c r="H277" s="81">
        <v>0</v>
      </c>
      <c r="I277" s="81">
        <v>7</v>
      </c>
      <c r="J277" s="81">
        <v>6</v>
      </c>
    </row>
    <row r="278" spans="1:10">
      <c r="A278" s="81" t="s">
        <v>97</v>
      </c>
      <c r="C278" s="82">
        <v>40965</v>
      </c>
      <c r="D278" s="81" t="s">
        <v>99</v>
      </c>
      <c r="F278" s="81">
        <v>90</v>
      </c>
      <c r="G278" s="81">
        <v>1</v>
      </c>
      <c r="H278" s="81">
        <v>0</v>
      </c>
      <c r="I278" s="81">
        <v>1</v>
      </c>
      <c r="J278" s="81">
        <v>1</v>
      </c>
    </row>
    <row r="279" spans="1:10">
      <c r="A279" s="81" t="s">
        <v>97</v>
      </c>
      <c r="C279" s="82">
        <v>40958</v>
      </c>
      <c r="D279" s="81" t="s">
        <v>99</v>
      </c>
      <c r="F279" s="81">
        <v>90</v>
      </c>
      <c r="G279" s="81">
        <v>4</v>
      </c>
      <c r="H279" s="81">
        <v>0</v>
      </c>
      <c r="I279" s="81">
        <v>11</v>
      </c>
      <c r="J279" s="81">
        <v>5</v>
      </c>
    </row>
    <row r="280" spans="1:10">
      <c r="A280" s="81" t="s">
        <v>97</v>
      </c>
      <c r="C280" s="82">
        <v>40953</v>
      </c>
      <c r="D280" s="81" t="s">
        <v>151</v>
      </c>
      <c r="F280" s="81">
        <v>90</v>
      </c>
      <c r="G280" s="81">
        <v>1</v>
      </c>
      <c r="H280" s="81">
        <v>1</v>
      </c>
      <c r="I280" s="81">
        <v>4</v>
      </c>
      <c r="J280" s="81">
        <v>2</v>
      </c>
    </row>
    <row r="281" spans="1:10">
      <c r="A281" s="81" t="s">
        <v>97</v>
      </c>
      <c r="C281" s="82">
        <v>40950</v>
      </c>
      <c r="D281" s="81" t="s">
        <v>99</v>
      </c>
      <c r="F281" s="81">
        <v>90</v>
      </c>
      <c r="G281" s="81">
        <v>0</v>
      </c>
      <c r="H281" s="81">
        <v>0</v>
      </c>
      <c r="I281" s="81">
        <v>5</v>
      </c>
      <c r="J281" s="81">
        <v>3</v>
      </c>
    </row>
    <row r="282" spans="1:10">
      <c r="A282" s="81" t="s">
        <v>97</v>
      </c>
      <c r="C282" s="82">
        <v>40947</v>
      </c>
      <c r="D282" s="81" t="s">
        <v>193</v>
      </c>
      <c r="F282" s="81">
        <v>90</v>
      </c>
      <c r="G282" s="81">
        <v>0</v>
      </c>
      <c r="H282" s="81">
        <v>0</v>
      </c>
      <c r="I282" s="81">
        <v>0</v>
      </c>
      <c r="J282" s="81">
        <v>0</v>
      </c>
    </row>
    <row r="283" spans="1:10">
      <c r="A283" s="81" t="s">
        <v>97</v>
      </c>
      <c r="C283" s="82">
        <v>40943</v>
      </c>
      <c r="D283" s="81" t="s">
        <v>99</v>
      </c>
      <c r="F283" s="81">
        <v>90</v>
      </c>
      <c r="G283" s="81">
        <v>1</v>
      </c>
      <c r="H283" s="81">
        <v>1</v>
      </c>
      <c r="I283" s="81">
        <v>7</v>
      </c>
      <c r="J283" s="81">
        <v>5</v>
      </c>
    </row>
    <row r="284" spans="1:10">
      <c r="A284" s="81" t="s">
        <v>97</v>
      </c>
      <c r="C284" s="82">
        <v>40940</v>
      </c>
      <c r="D284" s="81" t="s">
        <v>193</v>
      </c>
      <c r="F284" s="81">
        <v>90</v>
      </c>
      <c r="G284" s="81">
        <v>0</v>
      </c>
      <c r="H284" s="81">
        <v>0</v>
      </c>
      <c r="I284" s="81">
        <v>0</v>
      </c>
      <c r="J284" s="81">
        <v>0</v>
      </c>
    </row>
    <row r="285" spans="1:10">
      <c r="A285" s="81" t="s">
        <v>97</v>
      </c>
      <c r="C285" s="82">
        <v>40936</v>
      </c>
      <c r="D285" s="81" t="s">
        <v>99</v>
      </c>
      <c r="F285" s="81">
        <v>90</v>
      </c>
      <c r="G285" s="81">
        <v>0</v>
      </c>
      <c r="H285" s="81">
        <v>0</v>
      </c>
      <c r="I285" s="81">
        <v>5</v>
      </c>
      <c r="J285" s="81">
        <v>2</v>
      </c>
    </row>
    <row r="286" spans="1:10">
      <c r="A286" s="81" t="s">
        <v>97</v>
      </c>
      <c r="C286" s="82">
        <v>40933</v>
      </c>
      <c r="D286" s="81" t="s">
        <v>193</v>
      </c>
      <c r="F286" s="81">
        <v>90</v>
      </c>
      <c r="G286" s="81">
        <v>0</v>
      </c>
      <c r="H286" s="81">
        <v>0</v>
      </c>
      <c r="I286" s="81">
        <v>0</v>
      </c>
      <c r="J286" s="81">
        <v>0</v>
      </c>
    </row>
    <row r="287" spans="1:10">
      <c r="A287" s="81" t="s">
        <v>97</v>
      </c>
      <c r="C287" s="82">
        <v>40930</v>
      </c>
      <c r="D287" s="81" t="s">
        <v>99</v>
      </c>
      <c r="F287" s="81">
        <v>90</v>
      </c>
      <c r="G287" s="81">
        <v>3</v>
      </c>
      <c r="H287" s="81">
        <v>0</v>
      </c>
      <c r="I287" s="81">
        <v>8</v>
      </c>
      <c r="J287" s="81">
        <v>6</v>
      </c>
    </row>
    <row r="288" spans="1:10">
      <c r="A288" s="81" t="s">
        <v>97</v>
      </c>
      <c r="C288" s="82">
        <v>40926</v>
      </c>
      <c r="D288" s="81" t="s">
        <v>193</v>
      </c>
      <c r="F288" s="81">
        <v>90</v>
      </c>
      <c r="G288" s="81">
        <v>0</v>
      </c>
      <c r="H288" s="81">
        <v>0</v>
      </c>
      <c r="I288" s="81">
        <v>0</v>
      </c>
      <c r="J288" s="81">
        <v>0</v>
      </c>
    </row>
    <row r="289" spans="1:10">
      <c r="A289" s="81" t="s">
        <v>97</v>
      </c>
      <c r="C289" s="82">
        <v>40923</v>
      </c>
      <c r="D289" s="81" t="s">
        <v>99</v>
      </c>
      <c r="F289" s="81">
        <v>90</v>
      </c>
      <c r="G289" s="81">
        <v>2</v>
      </c>
      <c r="H289" s="81">
        <v>0</v>
      </c>
      <c r="I289" s="81">
        <v>5</v>
      </c>
      <c r="J289" s="81">
        <v>3</v>
      </c>
    </row>
    <row r="290" spans="1:10">
      <c r="A290" s="81" t="s">
        <v>97</v>
      </c>
      <c r="C290" s="82">
        <v>40920</v>
      </c>
      <c r="D290" s="81" t="s">
        <v>193</v>
      </c>
      <c r="F290" s="81">
        <f>90- 58</f>
        <v>32</v>
      </c>
      <c r="G290" s="81">
        <v>0</v>
      </c>
      <c r="H290" s="81">
        <v>0</v>
      </c>
      <c r="I290" s="81">
        <v>0</v>
      </c>
      <c r="J290" s="81">
        <v>0</v>
      </c>
    </row>
    <row r="291" spans="1:10">
      <c r="A291" s="81" t="s">
        <v>97</v>
      </c>
      <c r="C291" s="82">
        <v>40916</v>
      </c>
      <c r="D291" s="81" t="s">
        <v>99</v>
      </c>
      <c r="F291" s="81">
        <v>90</v>
      </c>
      <c r="G291" s="81">
        <v>0</v>
      </c>
      <c r="H291" s="81">
        <v>0</v>
      </c>
      <c r="I291" s="81">
        <v>1</v>
      </c>
      <c r="J291" s="81">
        <v>0</v>
      </c>
    </row>
    <row r="292" spans="1:10">
      <c r="A292" s="81" t="s">
        <v>97</v>
      </c>
      <c r="C292" s="82">
        <v>40912</v>
      </c>
      <c r="D292" s="81" t="s">
        <v>193</v>
      </c>
      <c r="F292" s="81">
        <f>90- 59</f>
        <v>31</v>
      </c>
      <c r="G292" s="81">
        <v>2</v>
      </c>
      <c r="H292" s="81">
        <v>0</v>
      </c>
      <c r="I292" s="81">
        <v>0</v>
      </c>
      <c r="J292" s="81">
        <v>0</v>
      </c>
    </row>
    <row r="293" spans="1:10">
      <c r="A293" s="81" t="s">
        <v>97</v>
      </c>
      <c r="C293" s="82">
        <v>40895</v>
      </c>
      <c r="D293" s="81" t="s">
        <v>202</v>
      </c>
      <c r="F293" s="81">
        <v>90</v>
      </c>
      <c r="G293" s="81">
        <v>2</v>
      </c>
      <c r="H293" s="81">
        <v>0</v>
      </c>
      <c r="I293" s="81">
        <v>3</v>
      </c>
      <c r="J293" s="81">
        <v>3</v>
      </c>
    </row>
    <row r="294" spans="1:10">
      <c r="A294" s="81" t="s">
        <v>97</v>
      </c>
      <c r="C294" s="82">
        <v>40892</v>
      </c>
      <c r="D294" s="81" t="s">
        <v>202</v>
      </c>
      <c r="F294" s="81">
        <v>90</v>
      </c>
      <c r="G294" s="81">
        <v>0</v>
      </c>
      <c r="H294" s="81">
        <v>1</v>
      </c>
      <c r="I294" s="81">
        <v>0</v>
      </c>
      <c r="J294" s="81">
        <v>0</v>
      </c>
    </row>
    <row r="295" spans="1:10">
      <c r="A295" s="81" t="s">
        <v>97</v>
      </c>
      <c r="C295" s="82">
        <v>40887</v>
      </c>
      <c r="D295" s="81" t="s">
        <v>99</v>
      </c>
      <c r="F295" s="81">
        <v>90</v>
      </c>
      <c r="G295" s="81">
        <v>0</v>
      </c>
      <c r="H295" s="81">
        <v>1</v>
      </c>
      <c r="I295" s="81">
        <v>2</v>
      </c>
      <c r="J295" s="81">
        <v>1</v>
      </c>
    </row>
    <row r="296" spans="1:10">
      <c r="A296" s="81" t="s">
        <v>97</v>
      </c>
      <c r="C296" s="82">
        <v>40880</v>
      </c>
      <c r="D296" s="81" t="s">
        <v>99</v>
      </c>
      <c r="F296" s="81">
        <v>90</v>
      </c>
      <c r="G296" s="81">
        <v>1</v>
      </c>
      <c r="H296" s="81">
        <v>1</v>
      </c>
      <c r="I296" s="81">
        <v>6</v>
      </c>
      <c r="J296" s="81">
        <v>2</v>
      </c>
    </row>
    <row r="297" spans="1:10">
      <c r="A297" s="81" t="s">
        <v>97</v>
      </c>
      <c r="C297" s="82">
        <v>40876</v>
      </c>
      <c r="D297" s="81" t="s">
        <v>99</v>
      </c>
      <c r="F297" s="81">
        <v>90</v>
      </c>
      <c r="G297" s="81">
        <v>1</v>
      </c>
      <c r="H297" s="81">
        <v>0</v>
      </c>
      <c r="I297" s="81">
        <v>3</v>
      </c>
      <c r="J297" s="81">
        <v>1</v>
      </c>
    </row>
    <row r="298" spans="1:10">
      <c r="A298" s="81" t="s">
        <v>97</v>
      </c>
      <c r="C298" s="82">
        <v>40873</v>
      </c>
      <c r="D298" s="81" t="s">
        <v>99</v>
      </c>
      <c r="F298" s="81">
        <v>90</v>
      </c>
      <c r="G298" s="81">
        <v>0</v>
      </c>
      <c r="H298" s="81">
        <v>0</v>
      </c>
      <c r="I298" s="81">
        <v>6</v>
      </c>
      <c r="J298" s="81">
        <v>1</v>
      </c>
    </row>
    <row r="299" spans="1:10">
      <c r="A299" s="81" t="s">
        <v>97</v>
      </c>
      <c r="C299" s="82">
        <v>40870</v>
      </c>
      <c r="D299" s="81" t="s">
        <v>151</v>
      </c>
      <c r="F299" s="81">
        <v>90</v>
      </c>
      <c r="G299" s="81">
        <v>1</v>
      </c>
      <c r="H299" s="81">
        <v>1</v>
      </c>
      <c r="I299" s="81">
        <v>4</v>
      </c>
      <c r="J299" s="81">
        <v>2</v>
      </c>
    </row>
    <row r="300" spans="1:10">
      <c r="A300" s="81" t="s">
        <v>97</v>
      </c>
      <c r="C300" s="82">
        <v>40866</v>
      </c>
      <c r="D300" s="81" t="s">
        <v>99</v>
      </c>
      <c r="F300" s="81">
        <v>90</v>
      </c>
      <c r="G300" s="81">
        <v>1</v>
      </c>
      <c r="H300" s="81">
        <v>0</v>
      </c>
      <c r="I300" s="81">
        <v>6</v>
      </c>
      <c r="J300" s="81">
        <v>3</v>
      </c>
    </row>
    <row r="301" spans="1:10">
      <c r="A301" s="81" t="s">
        <v>1050</v>
      </c>
      <c r="C301" s="82">
        <v>40862</v>
      </c>
      <c r="D301" s="81" t="s">
        <v>216</v>
      </c>
      <c r="F301" s="81">
        <v>90</v>
      </c>
      <c r="G301" s="81">
        <v>1</v>
      </c>
      <c r="H301" s="81">
        <v>0</v>
      </c>
      <c r="I301" s="81">
        <v>3</v>
      </c>
      <c r="J301" s="81">
        <v>3</v>
      </c>
    </row>
    <row r="302" spans="1:10">
      <c r="A302" s="81" t="s">
        <v>1050</v>
      </c>
      <c r="C302" s="82">
        <v>40858</v>
      </c>
      <c r="D302" s="81" t="s">
        <v>216</v>
      </c>
      <c r="F302" s="81">
        <v>90</v>
      </c>
      <c r="G302" s="81">
        <v>0</v>
      </c>
      <c r="H302" s="81">
        <v>0</v>
      </c>
      <c r="I302" s="81">
        <v>4</v>
      </c>
      <c r="J302" s="81">
        <v>1</v>
      </c>
    </row>
    <row r="303" spans="1:10">
      <c r="A303" s="81" t="s">
        <v>97</v>
      </c>
      <c r="C303" s="82">
        <v>40853</v>
      </c>
      <c r="D303" s="81" t="s">
        <v>99</v>
      </c>
      <c r="F303" s="81">
        <v>90</v>
      </c>
      <c r="G303" s="81">
        <v>1</v>
      </c>
      <c r="H303" s="81">
        <v>0</v>
      </c>
      <c r="I303" s="81">
        <v>4</v>
      </c>
      <c r="J303" s="81">
        <v>2</v>
      </c>
    </row>
    <row r="304" spans="1:10">
      <c r="A304" s="81" t="s">
        <v>97</v>
      </c>
      <c r="C304" s="82">
        <v>40848</v>
      </c>
      <c r="D304" s="81" t="s">
        <v>151</v>
      </c>
      <c r="F304" s="81">
        <v>90</v>
      </c>
      <c r="G304" s="81">
        <v>3</v>
      </c>
      <c r="H304" s="81">
        <v>0</v>
      </c>
      <c r="I304" s="81">
        <v>8</v>
      </c>
      <c r="J304" s="81">
        <v>7</v>
      </c>
    </row>
    <row r="305" spans="1:10">
      <c r="A305" s="81" t="s">
        <v>97</v>
      </c>
      <c r="C305" s="82">
        <v>40845</v>
      </c>
      <c r="D305" s="81" t="s">
        <v>99</v>
      </c>
      <c r="F305" s="81">
        <v>90</v>
      </c>
      <c r="G305" s="81">
        <v>3</v>
      </c>
      <c r="H305" s="81">
        <v>0</v>
      </c>
      <c r="I305" s="81">
        <v>3</v>
      </c>
      <c r="J305" s="81">
        <v>3</v>
      </c>
    </row>
    <row r="306" spans="1:10">
      <c r="A306" s="81" t="s">
        <v>97</v>
      </c>
      <c r="C306" s="82">
        <v>40838</v>
      </c>
      <c r="D306" s="81" t="s">
        <v>99</v>
      </c>
      <c r="F306" s="81">
        <v>90</v>
      </c>
      <c r="G306" s="81">
        <v>0</v>
      </c>
      <c r="H306" s="81">
        <v>0</v>
      </c>
      <c r="I306" s="81">
        <v>8</v>
      </c>
      <c r="J306" s="81">
        <v>2</v>
      </c>
    </row>
    <row r="307" spans="1:10">
      <c r="A307" s="81" t="s">
        <v>97</v>
      </c>
      <c r="C307" s="82">
        <v>40835</v>
      </c>
      <c r="D307" s="81" t="s">
        <v>151</v>
      </c>
      <c r="F307" s="81">
        <v>90</v>
      </c>
      <c r="G307" s="81">
        <v>0</v>
      </c>
      <c r="H307" s="81">
        <v>1</v>
      </c>
      <c r="I307" s="81">
        <v>7</v>
      </c>
      <c r="J307" s="81">
        <v>2</v>
      </c>
    </row>
    <row r="308" spans="1:10">
      <c r="A308" s="81" t="s">
        <v>97</v>
      </c>
      <c r="C308" s="82">
        <v>40831</v>
      </c>
      <c r="D308" s="81" t="s">
        <v>99</v>
      </c>
      <c r="F308" s="81">
        <v>90</v>
      </c>
      <c r="G308" s="81">
        <v>2</v>
      </c>
      <c r="H308" s="81">
        <v>0</v>
      </c>
      <c r="I308" s="81">
        <v>7</v>
      </c>
      <c r="J308" s="81">
        <v>4</v>
      </c>
    </row>
    <row r="309" spans="1:10">
      <c r="A309" s="81" t="s">
        <v>1050</v>
      </c>
      <c r="C309" s="82">
        <v>40827</v>
      </c>
      <c r="D309" s="81" t="s">
        <v>216</v>
      </c>
      <c r="F309" s="81">
        <v>90</v>
      </c>
      <c r="G309" s="81">
        <v>0</v>
      </c>
      <c r="H309" s="81">
        <v>0</v>
      </c>
      <c r="I309" s="81">
        <v>3</v>
      </c>
      <c r="J309" s="81">
        <v>3</v>
      </c>
    </row>
    <row r="310" spans="1:10">
      <c r="A310" s="81" t="s">
        <v>1050</v>
      </c>
      <c r="C310" s="82">
        <v>40823</v>
      </c>
      <c r="D310" s="81" t="s">
        <v>216</v>
      </c>
      <c r="F310" s="81">
        <v>90</v>
      </c>
      <c r="G310" s="81">
        <v>1</v>
      </c>
      <c r="H310" s="81">
        <v>1</v>
      </c>
      <c r="I310" s="81">
        <v>2</v>
      </c>
      <c r="J310" s="81">
        <v>2</v>
      </c>
    </row>
    <row r="311" spans="1:10">
      <c r="A311" s="81" t="s">
        <v>97</v>
      </c>
      <c r="C311" s="82">
        <v>40818</v>
      </c>
      <c r="D311" s="81" t="s">
        <v>99</v>
      </c>
      <c r="F311" s="81">
        <v>90</v>
      </c>
      <c r="G311" s="81">
        <v>0</v>
      </c>
      <c r="H311" s="81">
        <v>0</v>
      </c>
      <c r="I311" s="81">
        <v>5</v>
      </c>
      <c r="J311" s="81">
        <v>2</v>
      </c>
    </row>
    <row r="312" spans="1:10">
      <c r="A312" s="81" t="s">
        <v>97</v>
      </c>
      <c r="C312" s="82">
        <v>40814</v>
      </c>
      <c r="D312" s="81" t="s">
        <v>151</v>
      </c>
      <c r="F312" s="81">
        <v>90</v>
      </c>
      <c r="G312" s="81">
        <v>2</v>
      </c>
      <c r="H312" s="81">
        <v>0</v>
      </c>
      <c r="I312" s="81">
        <v>11</v>
      </c>
      <c r="J312" s="81">
        <v>3</v>
      </c>
    </row>
    <row r="313" spans="1:10">
      <c r="A313" s="81" t="s">
        <v>97</v>
      </c>
      <c r="C313" s="82">
        <v>40810</v>
      </c>
      <c r="D313" s="81" t="s">
        <v>99</v>
      </c>
      <c r="F313" s="81">
        <v>90</v>
      </c>
      <c r="G313" s="81">
        <v>3</v>
      </c>
      <c r="H313" s="81">
        <v>0</v>
      </c>
      <c r="I313" s="81">
        <v>7</v>
      </c>
      <c r="J313" s="81">
        <v>5</v>
      </c>
    </row>
    <row r="314" spans="1:10">
      <c r="A314" s="81" t="s">
        <v>97</v>
      </c>
      <c r="C314" s="82">
        <v>40807</v>
      </c>
      <c r="D314" s="81" t="s">
        <v>99</v>
      </c>
      <c r="F314" s="81">
        <v>90</v>
      </c>
      <c r="G314" s="81">
        <v>0</v>
      </c>
      <c r="H314" s="81">
        <v>2</v>
      </c>
      <c r="I314" s="81">
        <v>2</v>
      </c>
      <c r="J314" s="81">
        <v>1</v>
      </c>
    </row>
    <row r="315" spans="1:10">
      <c r="A315" s="81" t="s">
        <v>97</v>
      </c>
      <c r="C315" s="82">
        <v>40803</v>
      </c>
      <c r="D315" s="81" t="s">
        <v>99</v>
      </c>
      <c r="F315" s="81">
        <v>90</v>
      </c>
      <c r="G315" s="81">
        <v>3</v>
      </c>
      <c r="H315" s="81">
        <v>2</v>
      </c>
      <c r="I315" s="81">
        <v>8</v>
      </c>
      <c r="J315" s="81">
        <v>6</v>
      </c>
    </row>
    <row r="316" spans="1:10">
      <c r="A316" s="81" t="s">
        <v>97</v>
      </c>
      <c r="C316" s="82">
        <v>40799</v>
      </c>
      <c r="D316" s="81" t="s">
        <v>151</v>
      </c>
      <c r="F316" s="81">
        <v>90</v>
      </c>
      <c r="G316" s="81">
        <v>0</v>
      </c>
      <c r="H316" s="81">
        <v>1</v>
      </c>
      <c r="I316" s="81">
        <v>8</v>
      </c>
      <c r="J316" s="81">
        <v>3</v>
      </c>
    </row>
    <row r="317" spans="1:10">
      <c r="A317" s="81" t="s">
        <v>97</v>
      </c>
      <c r="C317" s="82">
        <v>40796</v>
      </c>
      <c r="D317" s="81" t="s">
        <v>99</v>
      </c>
      <c r="F317" s="81">
        <f>90- 61</f>
        <v>29</v>
      </c>
      <c r="G317" s="81">
        <v>0</v>
      </c>
      <c r="H317" s="81">
        <v>0</v>
      </c>
      <c r="I317" s="81">
        <v>4</v>
      </c>
      <c r="J317" s="81">
        <v>2</v>
      </c>
    </row>
    <row r="318" spans="1:10">
      <c r="A318" s="81" t="s">
        <v>1050</v>
      </c>
      <c r="C318" s="82">
        <v>40792</v>
      </c>
      <c r="D318" s="81" t="s">
        <v>78</v>
      </c>
      <c r="F318" s="81">
        <v>90</v>
      </c>
      <c r="G318" s="81">
        <v>0</v>
      </c>
      <c r="H318" s="81">
        <v>0</v>
      </c>
      <c r="I318" s="81">
        <v>0</v>
      </c>
      <c r="J318" s="81">
        <v>0</v>
      </c>
    </row>
    <row r="319" spans="1:10">
      <c r="A319" s="81" t="s">
        <v>1050</v>
      </c>
      <c r="C319" s="82">
        <v>40788</v>
      </c>
      <c r="D319" s="81" t="s">
        <v>78</v>
      </c>
      <c r="F319" s="81">
        <v>90</v>
      </c>
      <c r="G319" s="81">
        <v>0</v>
      </c>
      <c r="H319" s="81">
        <v>0</v>
      </c>
      <c r="I319" s="81">
        <v>0</v>
      </c>
      <c r="J319" s="81">
        <v>0</v>
      </c>
    </row>
    <row r="320" spans="1:10">
      <c r="A320" s="81" t="s">
        <v>97</v>
      </c>
      <c r="C320" s="82">
        <v>40784</v>
      </c>
      <c r="D320" s="81" t="s">
        <v>99</v>
      </c>
      <c r="F320" s="81">
        <v>90</v>
      </c>
      <c r="G320" s="81">
        <v>2</v>
      </c>
      <c r="H320" s="81">
        <v>1</v>
      </c>
      <c r="I320" s="81">
        <v>5</v>
      </c>
      <c r="J320" s="81">
        <v>5</v>
      </c>
    </row>
    <row r="321" spans="1:10">
      <c r="A321" s="81" t="s">
        <v>97</v>
      </c>
      <c r="C321" s="82">
        <v>40781</v>
      </c>
      <c r="D321" s="81" t="s">
        <v>208</v>
      </c>
      <c r="F321" s="81">
        <v>90</v>
      </c>
      <c r="G321" s="81">
        <v>1</v>
      </c>
      <c r="H321" s="81">
        <v>0</v>
      </c>
      <c r="I321" s="81">
        <v>0</v>
      </c>
      <c r="J321" s="81">
        <v>0</v>
      </c>
    </row>
    <row r="322" spans="1:10">
      <c r="A322" s="81" t="s">
        <v>97</v>
      </c>
      <c r="C322" s="82">
        <v>40772</v>
      </c>
      <c r="D322" s="81" t="s">
        <v>736</v>
      </c>
      <c r="F322" s="81">
        <v>90</v>
      </c>
      <c r="G322" s="81">
        <v>2</v>
      </c>
      <c r="H322" s="81">
        <v>1</v>
      </c>
      <c r="I322" s="81">
        <v>5</v>
      </c>
      <c r="J322" s="81">
        <v>5</v>
      </c>
    </row>
    <row r="323" spans="1:10">
      <c r="A323" s="81" t="s">
        <v>97</v>
      </c>
      <c r="C323" s="82">
        <v>40769</v>
      </c>
      <c r="D323" s="81" t="s">
        <v>736</v>
      </c>
      <c r="F323" s="81">
        <v>90</v>
      </c>
      <c r="G323" s="81">
        <v>1</v>
      </c>
      <c r="H323" s="81">
        <v>1</v>
      </c>
      <c r="I323" s="81">
        <v>2</v>
      </c>
      <c r="J323" s="81">
        <v>1</v>
      </c>
    </row>
    <row r="324" spans="1:10">
      <c r="A324" s="81" t="s">
        <v>1050</v>
      </c>
      <c r="C324" s="82">
        <v>40740</v>
      </c>
      <c r="D324" s="81" t="s">
        <v>1056</v>
      </c>
      <c r="F324" s="81">
        <v>90</v>
      </c>
      <c r="G324" s="81">
        <v>0</v>
      </c>
      <c r="H324" s="81">
        <v>1</v>
      </c>
      <c r="I324" s="81">
        <v>2</v>
      </c>
      <c r="J324" s="81">
        <v>2</v>
      </c>
    </row>
    <row r="325" spans="1:10">
      <c r="A325" s="81" t="s">
        <v>1050</v>
      </c>
      <c r="C325" s="82">
        <v>40735</v>
      </c>
      <c r="D325" s="81" t="s">
        <v>1056</v>
      </c>
      <c r="F325" s="81">
        <v>90</v>
      </c>
      <c r="G325" s="81">
        <v>0</v>
      </c>
      <c r="H325" s="81">
        <v>2</v>
      </c>
      <c r="I325" s="81">
        <v>2</v>
      </c>
      <c r="J325" s="81">
        <v>0</v>
      </c>
    </row>
    <row r="326" spans="1:10">
      <c r="A326" s="81" t="s">
        <v>1050</v>
      </c>
      <c r="C326" s="82">
        <v>40730</v>
      </c>
      <c r="D326" s="81" t="s">
        <v>1056</v>
      </c>
      <c r="F326" s="81">
        <v>90</v>
      </c>
      <c r="G326" s="81">
        <v>0</v>
      </c>
      <c r="H326" s="81">
        <v>0</v>
      </c>
      <c r="I326" s="81">
        <v>0</v>
      </c>
      <c r="J326" s="81">
        <v>0</v>
      </c>
    </row>
    <row r="327" spans="1:10">
      <c r="A327" s="81" t="s">
        <v>1050</v>
      </c>
      <c r="C327" s="82">
        <v>40725</v>
      </c>
      <c r="D327" s="81" t="s">
        <v>1056</v>
      </c>
      <c r="F327" s="81">
        <v>90</v>
      </c>
      <c r="G327" s="81">
        <v>0</v>
      </c>
      <c r="H327" s="81">
        <v>0</v>
      </c>
      <c r="I327" s="81">
        <v>2</v>
      </c>
      <c r="J327" s="81">
        <v>2</v>
      </c>
    </row>
    <row r="328" spans="1:10">
      <c r="A328" s="81" t="s">
        <v>1050</v>
      </c>
      <c r="C328" s="82">
        <v>40583</v>
      </c>
      <c r="D328" s="81" t="s">
        <v>78</v>
      </c>
      <c r="F328" s="81">
        <v>90</v>
      </c>
      <c r="G328" s="81">
        <v>1</v>
      </c>
      <c r="H328" s="81">
        <v>0</v>
      </c>
      <c r="I328" s="81">
        <v>0</v>
      </c>
      <c r="J328" s="81">
        <v>0</v>
      </c>
    </row>
    <row r="329" spans="1:10">
      <c r="A329" s="81" t="s">
        <v>1050</v>
      </c>
      <c r="C329" s="82">
        <v>40428</v>
      </c>
      <c r="D329" s="81" t="s">
        <v>78</v>
      </c>
      <c r="F329" s="81">
        <v>89</v>
      </c>
      <c r="G329" s="81">
        <v>1</v>
      </c>
      <c r="H329" s="81">
        <v>0</v>
      </c>
      <c r="I329" s="81">
        <v>2</v>
      </c>
      <c r="J329" s="81">
        <v>2</v>
      </c>
    </row>
    <row r="330" spans="1:10">
      <c r="A330" s="81" t="s">
        <v>97</v>
      </c>
      <c r="C330" s="82">
        <v>40691</v>
      </c>
      <c r="D330" s="81" t="s">
        <v>151</v>
      </c>
      <c r="F330" s="81">
        <v>90</v>
      </c>
      <c r="G330" s="81">
        <v>1</v>
      </c>
      <c r="H330" s="81">
        <v>0</v>
      </c>
      <c r="I330" s="81">
        <v>5</v>
      </c>
      <c r="J330" s="81">
        <v>3</v>
      </c>
    </row>
    <row r="331" spans="1:10">
      <c r="A331" s="81" t="s">
        <v>97</v>
      </c>
      <c r="C331" s="82">
        <v>40678</v>
      </c>
      <c r="D331" s="81" t="s">
        <v>99</v>
      </c>
      <c r="F331" s="81">
        <v>0</v>
      </c>
      <c r="G331" s="81"/>
      <c r="H331" s="81"/>
      <c r="I331" s="81"/>
      <c r="J331" s="81"/>
    </row>
    <row r="332" spans="1:10">
      <c r="A332" s="81" t="s">
        <v>97</v>
      </c>
      <c r="C332" s="82">
        <v>40674</v>
      </c>
      <c r="D332" s="81" t="s">
        <v>99</v>
      </c>
      <c r="F332" s="81">
        <v>90</v>
      </c>
      <c r="G332" s="81">
        <v>0</v>
      </c>
      <c r="H332" s="81">
        <v>0</v>
      </c>
      <c r="I332" s="81">
        <v>5</v>
      </c>
      <c r="J332" s="81">
        <v>0</v>
      </c>
    </row>
    <row r="333" spans="1:10">
      <c r="A333" s="81" t="s">
        <v>97</v>
      </c>
      <c r="C333" s="82">
        <v>40671</v>
      </c>
      <c r="D333" s="81" t="s">
        <v>99</v>
      </c>
      <c r="F333" s="81">
        <v>90</v>
      </c>
      <c r="G333" s="81">
        <v>0</v>
      </c>
      <c r="H333" s="81">
        <v>0</v>
      </c>
      <c r="I333" s="81">
        <v>2</v>
      </c>
      <c r="J333" s="81">
        <v>0</v>
      </c>
    </row>
    <row r="334" spans="1:10">
      <c r="A334" s="81" t="s">
        <v>97</v>
      </c>
      <c r="C334" s="82">
        <v>40666</v>
      </c>
      <c r="D334" s="81" t="s">
        <v>151</v>
      </c>
      <c r="F334" s="81">
        <v>90</v>
      </c>
      <c r="G334" s="81">
        <v>0</v>
      </c>
      <c r="H334" s="81">
        <v>0</v>
      </c>
      <c r="I334" s="81">
        <v>6</v>
      </c>
      <c r="J334" s="81">
        <v>3</v>
      </c>
    </row>
    <row r="335" spans="1:10">
      <c r="A335" s="81" t="s">
        <v>97</v>
      </c>
      <c r="C335" s="82">
        <v>40663</v>
      </c>
      <c r="D335" s="81" t="s">
        <v>99</v>
      </c>
      <c r="F335" s="81">
        <v>90</v>
      </c>
      <c r="G335" s="81">
        <v>0</v>
      </c>
      <c r="H335" s="81">
        <v>1</v>
      </c>
      <c r="I335" s="81">
        <v>3</v>
      </c>
      <c r="J335" s="81">
        <v>1</v>
      </c>
    </row>
    <row r="336" spans="1:10">
      <c r="A336" s="81" t="s">
        <v>97</v>
      </c>
      <c r="C336" s="82">
        <v>40660</v>
      </c>
      <c r="D336" s="81" t="s">
        <v>151</v>
      </c>
      <c r="F336" s="81">
        <v>90</v>
      </c>
      <c r="G336" s="81">
        <v>2</v>
      </c>
      <c r="H336" s="81">
        <v>0</v>
      </c>
      <c r="I336" s="81">
        <v>4</v>
      </c>
      <c r="J336" s="81">
        <v>2</v>
      </c>
    </row>
    <row r="337" spans="1:10">
      <c r="A337" s="81" t="s">
        <v>97</v>
      </c>
      <c r="C337" s="82">
        <v>40656</v>
      </c>
      <c r="D337" s="81" t="s">
        <v>99</v>
      </c>
      <c r="F337" s="81">
        <f>90- 57</f>
        <v>33</v>
      </c>
      <c r="G337" s="81">
        <v>1</v>
      </c>
      <c r="H337" s="81">
        <v>0</v>
      </c>
      <c r="I337" s="81">
        <v>1</v>
      </c>
      <c r="J337" s="81">
        <v>1</v>
      </c>
    </row>
    <row r="338" spans="1:10">
      <c r="A338" s="81" t="s">
        <v>97</v>
      </c>
      <c r="C338" s="82">
        <v>40653</v>
      </c>
      <c r="D338" s="81" t="s">
        <v>193</v>
      </c>
      <c r="F338" s="81">
        <v>90</v>
      </c>
      <c r="G338" s="81">
        <v>0</v>
      </c>
      <c r="H338" s="81">
        <v>0</v>
      </c>
      <c r="I338" s="81">
        <v>0</v>
      </c>
      <c r="J338" s="81">
        <v>0</v>
      </c>
    </row>
    <row r="339" spans="1:10">
      <c r="A339" s="81" t="s">
        <v>97</v>
      </c>
      <c r="C339" s="82">
        <v>40649</v>
      </c>
      <c r="D339" s="81" t="s">
        <v>99</v>
      </c>
      <c r="F339" s="81">
        <v>90</v>
      </c>
      <c r="G339" s="81">
        <v>1</v>
      </c>
      <c r="H339" s="81">
        <v>0</v>
      </c>
      <c r="I339" s="81">
        <v>4</v>
      </c>
      <c r="J339" s="81">
        <v>3</v>
      </c>
    </row>
    <row r="340" spans="1:10">
      <c r="A340" s="81" t="s">
        <v>97</v>
      </c>
      <c r="C340" s="82">
        <v>40645</v>
      </c>
      <c r="D340" s="81" t="s">
        <v>151</v>
      </c>
      <c r="F340" s="81">
        <v>90</v>
      </c>
      <c r="G340" s="81">
        <v>1</v>
      </c>
      <c r="H340" s="81">
        <v>0</v>
      </c>
      <c r="I340" s="81">
        <v>5</v>
      </c>
      <c r="J340" s="81">
        <v>4</v>
      </c>
    </row>
    <row r="341" spans="1:10">
      <c r="A341" s="81" t="s">
        <v>97</v>
      </c>
      <c r="C341" s="82">
        <v>40642</v>
      </c>
      <c r="D341" s="81" t="s">
        <v>99</v>
      </c>
      <c r="F341" s="81">
        <v>90</v>
      </c>
      <c r="G341" s="81">
        <v>2</v>
      </c>
      <c r="H341" s="81">
        <v>1</v>
      </c>
      <c r="I341" s="81">
        <v>5</v>
      </c>
      <c r="J341" s="81">
        <v>3</v>
      </c>
    </row>
    <row r="342" spans="1:10">
      <c r="A342" s="81" t="s">
        <v>97</v>
      </c>
      <c r="C342" s="82">
        <v>40639</v>
      </c>
      <c r="D342" s="81" t="s">
        <v>151</v>
      </c>
      <c r="F342" s="81">
        <v>90</v>
      </c>
      <c r="G342" s="81">
        <v>0</v>
      </c>
      <c r="H342" s="81">
        <v>1</v>
      </c>
      <c r="I342" s="81">
        <v>5</v>
      </c>
      <c r="J342" s="81">
        <v>3</v>
      </c>
    </row>
    <row r="343" spans="1:10">
      <c r="A343" s="81" t="s">
        <v>97</v>
      </c>
      <c r="C343" s="82">
        <v>40635</v>
      </c>
      <c r="D343" s="81" t="s">
        <v>99</v>
      </c>
      <c r="F343" s="81">
        <f>90- 52</f>
        <v>38</v>
      </c>
      <c r="G343" s="81">
        <v>0</v>
      </c>
      <c r="H343" s="81">
        <v>0</v>
      </c>
      <c r="I343" s="81">
        <v>1</v>
      </c>
      <c r="J343" s="81">
        <v>1</v>
      </c>
    </row>
    <row r="344" spans="1:10">
      <c r="A344" s="81" t="s">
        <v>97</v>
      </c>
      <c r="C344" s="82">
        <v>40621</v>
      </c>
      <c r="D344" s="81" t="s">
        <v>99</v>
      </c>
      <c r="F344" s="81">
        <v>90</v>
      </c>
      <c r="G344" s="81">
        <v>0</v>
      </c>
      <c r="H344" s="81">
        <v>1</v>
      </c>
      <c r="I344" s="81">
        <v>4</v>
      </c>
      <c r="J344" s="81">
        <v>2</v>
      </c>
    </row>
    <row r="345" spans="1:10">
      <c r="A345" s="81" t="s">
        <v>97</v>
      </c>
      <c r="C345" s="82">
        <v>40615</v>
      </c>
      <c r="D345" s="81" t="s">
        <v>99</v>
      </c>
      <c r="F345" s="81">
        <v>90</v>
      </c>
      <c r="G345" s="81">
        <v>0</v>
      </c>
      <c r="H345" s="81">
        <v>0</v>
      </c>
      <c r="I345" s="81">
        <v>6</v>
      </c>
      <c r="J345" s="81">
        <v>2</v>
      </c>
    </row>
    <row r="346" spans="1:10">
      <c r="A346" s="81" t="s">
        <v>97</v>
      </c>
      <c r="C346" s="82">
        <v>40610</v>
      </c>
      <c r="D346" s="81" t="s">
        <v>151</v>
      </c>
      <c r="F346" s="81">
        <v>90</v>
      </c>
      <c r="G346" s="81">
        <v>2</v>
      </c>
      <c r="H346" s="81">
        <v>0</v>
      </c>
      <c r="I346" s="81">
        <v>6</v>
      </c>
      <c r="J346" s="81">
        <v>4</v>
      </c>
    </row>
    <row r="347" spans="1:10">
      <c r="A347" s="81" t="s">
        <v>97</v>
      </c>
      <c r="C347" s="82">
        <v>40607</v>
      </c>
      <c r="D347" s="81" t="s">
        <v>99</v>
      </c>
      <c r="F347" s="81">
        <v>90</v>
      </c>
      <c r="G347" s="81">
        <v>0</v>
      </c>
      <c r="H347" s="81">
        <v>0</v>
      </c>
      <c r="I347" s="81">
        <v>4</v>
      </c>
      <c r="J347" s="81">
        <v>1</v>
      </c>
    </row>
    <row r="348" spans="1:10">
      <c r="A348" s="81" t="s">
        <v>97</v>
      </c>
      <c r="C348" s="82">
        <v>40604</v>
      </c>
      <c r="D348" s="81" t="s">
        <v>99</v>
      </c>
      <c r="F348" s="81">
        <v>90</v>
      </c>
      <c r="G348" s="81">
        <v>1</v>
      </c>
      <c r="H348" s="81">
        <v>0</v>
      </c>
      <c r="I348" s="81">
        <v>8</v>
      </c>
      <c r="J348" s="81">
        <v>5</v>
      </c>
    </row>
    <row r="349" spans="1:10">
      <c r="A349" s="81" t="s">
        <v>97</v>
      </c>
      <c r="C349" s="82">
        <v>40600</v>
      </c>
      <c r="D349" s="81" t="s">
        <v>99</v>
      </c>
      <c r="F349" s="81">
        <v>90</v>
      </c>
      <c r="G349" s="81">
        <v>1</v>
      </c>
      <c r="H349" s="81">
        <v>0</v>
      </c>
      <c r="I349" s="81">
        <v>2</v>
      </c>
      <c r="J349" s="81">
        <v>1</v>
      </c>
    </row>
    <row r="350" spans="1:10">
      <c r="A350" s="81" t="s">
        <v>97</v>
      </c>
      <c r="C350" s="82">
        <v>40594</v>
      </c>
      <c r="D350" s="81" t="s">
        <v>99</v>
      </c>
      <c r="F350" s="81">
        <v>90</v>
      </c>
      <c r="G350" s="81">
        <v>1</v>
      </c>
      <c r="H350" s="81">
        <v>0</v>
      </c>
      <c r="I350" s="81">
        <v>7</v>
      </c>
      <c r="J350" s="81">
        <v>3</v>
      </c>
    </row>
    <row r="351" spans="1:10">
      <c r="A351" s="81" t="s">
        <v>97</v>
      </c>
      <c r="C351" s="82">
        <v>40590</v>
      </c>
      <c r="D351" s="81" t="s">
        <v>151</v>
      </c>
      <c r="F351" s="81">
        <v>90</v>
      </c>
      <c r="G351" s="81">
        <v>0</v>
      </c>
      <c r="H351" s="81">
        <v>1</v>
      </c>
      <c r="I351" s="81">
        <v>5</v>
      </c>
      <c r="J351" s="81">
        <v>1</v>
      </c>
    </row>
    <row r="352" spans="1:10">
      <c r="A352" s="81" t="s">
        <v>97</v>
      </c>
      <c r="C352" s="82">
        <v>40586</v>
      </c>
      <c r="D352" s="81" t="s">
        <v>99</v>
      </c>
      <c r="F352" s="81">
        <v>90</v>
      </c>
      <c r="G352" s="81">
        <v>0</v>
      </c>
      <c r="H352" s="81">
        <v>1</v>
      </c>
      <c r="I352" s="81">
        <v>4</v>
      </c>
      <c r="J352" s="81">
        <v>1</v>
      </c>
    </row>
    <row r="353" spans="1:10">
      <c r="A353" s="81" t="s">
        <v>97</v>
      </c>
      <c r="C353" s="82">
        <v>40579</v>
      </c>
      <c r="D353" s="81" t="s">
        <v>99</v>
      </c>
      <c r="F353" s="81">
        <v>90</v>
      </c>
      <c r="G353" s="81">
        <v>3</v>
      </c>
      <c r="H353" s="81">
        <v>0</v>
      </c>
      <c r="I353" s="81">
        <v>6</v>
      </c>
      <c r="J353" s="81">
        <v>5</v>
      </c>
    </row>
    <row r="354" spans="1:10">
      <c r="A354" s="81" t="s">
        <v>97</v>
      </c>
      <c r="C354" s="82">
        <v>40576</v>
      </c>
      <c r="D354" s="81" t="s">
        <v>193</v>
      </c>
      <c r="F354" s="81">
        <v>0</v>
      </c>
      <c r="G354" s="81"/>
      <c r="H354" s="81"/>
      <c r="I354" s="81"/>
      <c r="J354" s="81"/>
    </row>
    <row r="355" spans="1:10">
      <c r="A355" s="81" t="s">
        <v>97</v>
      </c>
      <c r="C355" s="82">
        <v>40572</v>
      </c>
      <c r="D355" s="81" t="s">
        <v>99</v>
      </c>
      <c r="F355" s="81">
        <v>90</v>
      </c>
      <c r="G355" s="81">
        <v>2</v>
      </c>
      <c r="H355" s="81">
        <v>0</v>
      </c>
      <c r="I355" s="81">
        <v>10</v>
      </c>
      <c r="J355" s="81">
        <v>6</v>
      </c>
    </row>
    <row r="356" spans="1:10">
      <c r="A356" s="81" t="s">
        <v>97</v>
      </c>
      <c r="C356" s="82">
        <v>40569</v>
      </c>
      <c r="D356" s="81" t="s">
        <v>193</v>
      </c>
      <c r="F356" s="81">
        <v>90</v>
      </c>
      <c r="G356" s="81">
        <v>2</v>
      </c>
      <c r="H356" s="81">
        <v>0</v>
      </c>
      <c r="I356" s="81">
        <v>0</v>
      </c>
      <c r="J356" s="81">
        <v>0</v>
      </c>
    </row>
    <row r="357" spans="1:10">
      <c r="A357" s="81" t="s">
        <v>97</v>
      </c>
      <c r="C357" s="82">
        <v>40565</v>
      </c>
      <c r="D357" s="81" t="s">
        <v>99</v>
      </c>
      <c r="F357" s="81">
        <v>90</v>
      </c>
      <c r="G357" s="81">
        <v>1</v>
      </c>
      <c r="H357" s="81">
        <v>1</v>
      </c>
      <c r="I357" s="81">
        <v>4</v>
      </c>
      <c r="J357" s="81">
        <v>4</v>
      </c>
    </row>
    <row r="358" spans="1:10">
      <c r="A358" s="81" t="s">
        <v>97</v>
      </c>
      <c r="C358" s="82">
        <v>40562</v>
      </c>
      <c r="D358" s="81" t="s">
        <v>193</v>
      </c>
      <c r="F358" s="81">
        <v>90</v>
      </c>
      <c r="G358" s="81">
        <v>1</v>
      </c>
      <c r="H358" s="81">
        <v>0</v>
      </c>
      <c r="I358" s="81">
        <v>0</v>
      </c>
      <c r="J358" s="81">
        <v>0</v>
      </c>
    </row>
    <row r="359" spans="1:10">
      <c r="A359" s="81" t="s">
        <v>97</v>
      </c>
      <c r="C359" s="82">
        <v>40559</v>
      </c>
      <c r="D359" s="81" t="s">
        <v>99</v>
      </c>
      <c r="F359" s="81">
        <v>90</v>
      </c>
      <c r="G359" s="81">
        <v>0</v>
      </c>
      <c r="H359" s="81">
        <v>1</v>
      </c>
      <c r="I359" s="81">
        <v>3</v>
      </c>
      <c r="J359" s="81">
        <v>2</v>
      </c>
    </row>
    <row r="360" spans="1:10">
      <c r="A360" s="81" t="s">
        <v>97</v>
      </c>
      <c r="C360" s="82">
        <v>40555</v>
      </c>
      <c r="D360" s="81" t="s">
        <v>193</v>
      </c>
      <c r="F360" s="81">
        <v>86</v>
      </c>
      <c r="G360" s="81">
        <v>3</v>
      </c>
      <c r="H360" s="81">
        <v>0</v>
      </c>
      <c r="I360" s="81">
        <v>0</v>
      </c>
      <c r="J360" s="81">
        <v>0</v>
      </c>
    </row>
    <row r="361" spans="1:10">
      <c r="A361" s="81" t="s">
        <v>97</v>
      </c>
      <c r="C361" s="82">
        <v>40551</v>
      </c>
      <c r="D361" s="81" t="s">
        <v>99</v>
      </c>
      <c r="F361" s="81">
        <v>90</v>
      </c>
      <c r="G361" s="81">
        <v>1</v>
      </c>
      <c r="H361" s="81">
        <v>2</v>
      </c>
      <c r="I361" s="81">
        <v>2</v>
      </c>
      <c r="J361" s="81">
        <v>2</v>
      </c>
    </row>
    <row r="362" spans="1:10">
      <c r="A362" s="81" t="s">
        <v>97</v>
      </c>
      <c r="C362" s="82">
        <v>40548</v>
      </c>
      <c r="D362" s="81" t="s">
        <v>193</v>
      </c>
      <c r="F362" s="81">
        <v>90</v>
      </c>
      <c r="G362" s="81">
        <v>0</v>
      </c>
      <c r="H362" s="81">
        <v>0</v>
      </c>
      <c r="I362" s="81">
        <v>0</v>
      </c>
      <c r="J362" s="81">
        <v>0</v>
      </c>
    </row>
    <row r="363" spans="1:10">
      <c r="A363" s="81" t="s">
        <v>97</v>
      </c>
      <c r="C363" s="82">
        <v>40533</v>
      </c>
      <c r="D363" s="81" t="s">
        <v>193</v>
      </c>
      <c r="F363" s="81">
        <f>90- 54</f>
        <v>36</v>
      </c>
      <c r="G363" s="81">
        <v>0</v>
      </c>
      <c r="H363" s="81">
        <v>0</v>
      </c>
      <c r="I363" s="81">
        <v>0</v>
      </c>
      <c r="J363" s="81">
        <v>0</v>
      </c>
    </row>
    <row r="364" spans="1:10">
      <c r="A364" s="81" t="s">
        <v>97</v>
      </c>
      <c r="C364" s="82">
        <v>40530</v>
      </c>
      <c r="D364" s="81" t="s">
        <v>99</v>
      </c>
      <c r="F364" s="81">
        <v>90</v>
      </c>
      <c r="G364" s="81">
        <v>0</v>
      </c>
      <c r="H364" s="81">
        <v>2</v>
      </c>
      <c r="I364" s="81">
        <v>3</v>
      </c>
      <c r="J364" s="81">
        <v>2</v>
      </c>
    </row>
    <row r="365" spans="1:10">
      <c r="A365" s="81" t="s">
        <v>97</v>
      </c>
      <c r="C365" s="82">
        <v>40524</v>
      </c>
      <c r="D365" s="81" t="s">
        <v>99</v>
      </c>
      <c r="F365" s="81">
        <v>90</v>
      </c>
      <c r="G365" s="81">
        <v>2</v>
      </c>
      <c r="H365" s="81">
        <v>0</v>
      </c>
      <c r="I365" s="81">
        <v>9</v>
      </c>
      <c r="J365" s="81">
        <v>3</v>
      </c>
    </row>
    <row r="366" spans="1:10">
      <c r="A366" s="81" t="s">
        <v>97</v>
      </c>
      <c r="C366" s="82">
        <v>40519</v>
      </c>
      <c r="D366" s="81" t="s">
        <v>151</v>
      </c>
      <c r="F366" s="81">
        <f>90- 62</f>
        <v>28</v>
      </c>
      <c r="G366" s="81">
        <v>0</v>
      </c>
      <c r="H366" s="81">
        <v>0</v>
      </c>
      <c r="I366" s="81">
        <v>3</v>
      </c>
      <c r="J366" s="81">
        <v>0</v>
      </c>
    </row>
    <row r="367" spans="1:10">
      <c r="A367" s="81" t="s">
        <v>97</v>
      </c>
      <c r="C367" s="82">
        <v>40516</v>
      </c>
      <c r="D367" s="81" t="s">
        <v>99</v>
      </c>
      <c r="F367" s="81">
        <v>90</v>
      </c>
      <c r="G367" s="81">
        <v>2</v>
      </c>
      <c r="H367" s="81">
        <v>1</v>
      </c>
      <c r="I367" s="81">
        <v>5</v>
      </c>
      <c r="J367" s="81">
        <v>4</v>
      </c>
    </row>
    <row r="368" spans="1:10">
      <c r="A368" s="81" t="s">
        <v>97</v>
      </c>
      <c r="C368" s="82">
        <v>40511</v>
      </c>
      <c r="D368" s="81" t="s">
        <v>99</v>
      </c>
      <c r="F368" s="81">
        <v>90</v>
      </c>
      <c r="G368" s="81">
        <v>0</v>
      </c>
      <c r="H368" s="81">
        <v>2</v>
      </c>
      <c r="I368" s="81">
        <v>3</v>
      </c>
      <c r="J368" s="81">
        <v>0</v>
      </c>
    </row>
    <row r="369" spans="1:10">
      <c r="A369" s="81" t="s">
        <v>97</v>
      </c>
      <c r="C369" s="82">
        <v>40506</v>
      </c>
      <c r="D369" s="81" t="s">
        <v>151</v>
      </c>
      <c r="F369" s="81">
        <v>90</v>
      </c>
      <c r="G369" s="81">
        <v>1</v>
      </c>
      <c r="H369" s="81">
        <v>0</v>
      </c>
      <c r="I369" s="81">
        <v>3</v>
      </c>
      <c r="J369" s="81">
        <v>1</v>
      </c>
    </row>
    <row r="370" spans="1:10">
      <c r="A370" s="81" t="s">
        <v>97</v>
      </c>
      <c r="C370" s="82">
        <v>40502</v>
      </c>
      <c r="D370" s="81" t="s">
        <v>99</v>
      </c>
      <c r="F370" s="81">
        <v>90</v>
      </c>
      <c r="G370" s="81">
        <v>3</v>
      </c>
      <c r="H370" s="81">
        <v>2</v>
      </c>
      <c r="I370" s="81">
        <v>5</v>
      </c>
      <c r="J370" s="81">
        <v>4</v>
      </c>
    </row>
    <row r="371" spans="1:10">
      <c r="A371" s="81" t="s">
        <v>97</v>
      </c>
      <c r="C371" s="82">
        <v>40495</v>
      </c>
      <c r="D371" s="81" t="s">
        <v>99</v>
      </c>
      <c r="F371" s="81">
        <v>90</v>
      </c>
      <c r="G371" s="81">
        <v>2</v>
      </c>
      <c r="H371" s="81">
        <v>0</v>
      </c>
      <c r="I371" s="81">
        <v>6</v>
      </c>
      <c r="J371" s="81">
        <v>4</v>
      </c>
    </row>
    <row r="372" spans="1:10">
      <c r="A372" s="81" t="s">
        <v>97</v>
      </c>
      <c r="C372" s="82">
        <v>40492</v>
      </c>
      <c r="D372" s="81" t="s">
        <v>193</v>
      </c>
      <c r="F372" s="81">
        <f>90- 61</f>
        <v>29</v>
      </c>
      <c r="G372" s="81">
        <v>1</v>
      </c>
      <c r="H372" s="81">
        <v>0</v>
      </c>
      <c r="I372" s="81">
        <v>0</v>
      </c>
      <c r="J372" s="81">
        <v>0</v>
      </c>
    </row>
    <row r="373" spans="1:10">
      <c r="A373" s="81" t="s">
        <v>97</v>
      </c>
      <c r="C373" s="82">
        <v>40489</v>
      </c>
      <c r="D373" s="81" t="s">
        <v>99</v>
      </c>
      <c r="F373" s="81">
        <v>90</v>
      </c>
      <c r="G373" s="81">
        <v>1</v>
      </c>
      <c r="H373" s="81">
        <v>1</v>
      </c>
      <c r="I373" s="81">
        <v>5</v>
      </c>
      <c r="J373" s="81">
        <v>3</v>
      </c>
    </row>
    <row r="374" spans="1:10">
      <c r="A374" s="81" t="s">
        <v>97</v>
      </c>
      <c r="C374" s="82">
        <v>40484</v>
      </c>
      <c r="D374" s="81" t="s">
        <v>151</v>
      </c>
      <c r="F374" s="81">
        <v>90</v>
      </c>
      <c r="G374" s="81">
        <v>1</v>
      </c>
      <c r="H374" s="81">
        <v>0</v>
      </c>
      <c r="I374" s="81">
        <v>6</v>
      </c>
      <c r="J374" s="81">
        <v>3</v>
      </c>
    </row>
    <row r="375" spans="1:10">
      <c r="A375" s="81" t="s">
        <v>97</v>
      </c>
      <c r="C375" s="82">
        <v>40481</v>
      </c>
      <c r="D375" s="81" t="s">
        <v>99</v>
      </c>
      <c r="F375" s="81">
        <v>90</v>
      </c>
      <c r="G375" s="81">
        <v>2</v>
      </c>
      <c r="H375" s="81">
        <v>1</v>
      </c>
      <c r="I375" s="81">
        <v>5</v>
      </c>
      <c r="J375" s="81">
        <v>2</v>
      </c>
    </row>
    <row r="376" spans="1:10">
      <c r="A376" s="81" t="s">
        <v>97</v>
      </c>
      <c r="C376" s="82">
        <v>40474</v>
      </c>
      <c r="D376" s="81" t="s">
        <v>99</v>
      </c>
      <c r="F376" s="81">
        <v>90</v>
      </c>
      <c r="G376" s="81">
        <v>2</v>
      </c>
      <c r="H376" s="81">
        <v>0</v>
      </c>
      <c r="I376" s="81">
        <v>6</v>
      </c>
      <c r="J376" s="81">
        <v>5</v>
      </c>
    </row>
    <row r="377" spans="1:10">
      <c r="A377" s="81" t="s">
        <v>97</v>
      </c>
      <c r="C377" s="82">
        <v>40471</v>
      </c>
      <c r="D377" s="81" t="s">
        <v>151</v>
      </c>
      <c r="F377" s="81">
        <v>90</v>
      </c>
      <c r="G377" s="81">
        <v>2</v>
      </c>
      <c r="H377" s="81">
        <v>0</v>
      </c>
      <c r="I377" s="81">
        <v>5</v>
      </c>
      <c r="J377" s="81">
        <v>3</v>
      </c>
    </row>
    <row r="378" spans="1:10">
      <c r="A378" s="81" t="s">
        <v>97</v>
      </c>
      <c r="C378" s="82">
        <v>40467</v>
      </c>
      <c r="D378" s="81" t="s">
        <v>99</v>
      </c>
      <c r="F378" s="81">
        <v>90</v>
      </c>
      <c r="G378" s="81">
        <v>0</v>
      </c>
      <c r="H378" s="81">
        <v>0</v>
      </c>
      <c r="I378" s="81">
        <v>2</v>
      </c>
      <c r="J378" s="81">
        <v>1</v>
      </c>
    </row>
    <row r="379" spans="1:10">
      <c r="A379" s="81" t="s">
        <v>97</v>
      </c>
      <c r="C379" s="82">
        <v>40454</v>
      </c>
      <c r="D379" s="81" t="s">
        <v>99</v>
      </c>
      <c r="F379" s="81">
        <v>90</v>
      </c>
      <c r="G379" s="81">
        <v>1</v>
      </c>
      <c r="H379" s="81">
        <v>0</v>
      </c>
      <c r="I379" s="81">
        <v>9</v>
      </c>
      <c r="J379" s="81">
        <v>2</v>
      </c>
    </row>
    <row r="380" spans="1:10">
      <c r="A380" s="81" t="s">
        <v>97</v>
      </c>
      <c r="C380" s="82">
        <v>40450</v>
      </c>
      <c r="D380" s="81" t="s">
        <v>151</v>
      </c>
      <c r="F380" s="81">
        <f>90- 59</f>
        <v>31</v>
      </c>
      <c r="G380" s="81">
        <v>0</v>
      </c>
      <c r="H380" s="81">
        <v>0</v>
      </c>
      <c r="I380" s="81">
        <v>4</v>
      </c>
      <c r="J380" s="81">
        <v>1</v>
      </c>
    </row>
    <row r="381" spans="1:10">
      <c r="A381" s="81" t="s">
        <v>97</v>
      </c>
      <c r="C381" s="82">
        <v>40440</v>
      </c>
      <c r="D381" s="81" t="s">
        <v>99</v>
      </c>
      <c r="F381" s="81">
        <v>90</v>
      </c>
      <c r="G381" s="81">
        <v>1</v>
      </c>
      <c r="H381" s="81">
        <v>1</v>
      </c>
      <c r="I381" s="81">
        <v>4</v>
      </c>
      <c r="J381" s="81">
        <v>2</v>
      </c>
    </row>
    <row r="382" spans="1:10">
      <c r="A382" s="81" t="s">
        <v>97</v>
      </c>
      <c r="C382" s="82">
        <v>40435</v>
      </c>
      <c r="D382" s="81" t="s">
        <v>151</v>
      </c>
      <c r="F382" s="81">
        <v>90</v>
      </c>
      <c r="G382" s="81">
        <v>2</v>
      </c>
      <c r="H382" s="81">
        <v>1</v>
      </c>
      <c r="I382" s="81">
        <v>12</v>
      </c>
      <c r="J382" s="81">
        <v>7</v>
      </c>
    </row>
    <row r="383" spans="1:10">
      <c r="A383" s="81" t="s">
        <v>97</v>
      </c>
      <c r="C383" s="82">
        <v>40432</v>
      </c>
      <c r="D383" s="81" t="s">
        <v>99</v>
      </c>
      <c r="F383" s="81">
        <v>90</v>
      </c>
      <c r="G383" s="81">
        <v>0</v>
      </c>
      <c r="H383" s="81">
        <v>0</v>
      </c>
      <c r="I383" s="81">
        <v>3</v>
      </c>
      <c r="J383" s="81">
        <v>3</v>
      </c>
    </row>
    <row r="384" spans="1:10">
      <c r="A384" s="81" t="s">
        <v>1050</v>
      </c>
      <c r="C384" s="82">
        <v>40428</v>
      </c>
      <c r="D384" s="81" t="s">
        <v>78</v>
      </c>
      <c r="F384" s="81">
        <v>89</v>
      </c>
      <c r="G384" s="81">
        <v>1</v>
      </c>
      <c r="H384" s="81">
        <v>0</v>
      </c>
      <c r="I384" s="81">
        <v>2</v>
      </c>
      <c r="J384" s="81">
        <v>2</v>
      </c>
    </row>
    <row r="385" spans="1:10">
      <c r="A385" s="81" t="s">
        <v>97</v>
      </c>
      <c r="C385" s="82">
        <v>40419</v>
      </c>
      <c r="D385" s="81" t="s">
        <v>99</v>
      </c>
      <c r="F385" s="81">
        <v>90</v>
      </c>
      <c r="G385" s="81">
        <v>1</v>
      </c>
      <c r="H385" s="81">
        <v>0</v>
      </c>
      <c r="I385" s="81">
        <v>4</v>
      </c>
      <c r="J385" s="81">
        <v>2</v>
      </c>
    </row>
    <row r="386" spans="1:10">
      <c r="A386" s="81" t="s">
        <v>1050</v>
      </c>
      <c r="C386" s="82">
        <v>40401</v>
      </c>
      <c r="D386" s="81" t="s">
        <v>78</v>
      </c>
      <c r="F386" s="81">
        <v>57</v>
      </c>
      <c r="G386" s="81">
        <v>0</v>
      </c>
      <c r="H386" s="81">
        <v>0</v>
      </c>
      <c r="I386" s="81">
        <v>3</v>
      </c>
      <c r="J386" s="81">
        <v>1</v>
      </c>
    </row>
    <row r="387" spans="1:10">
      <c r="A387" s="81" t="s">
        <v>1050</v>
      </c>
      <c r="C387" s="82">
        <v>40362</v>
      </c>
      <c r="D387" s="81" t="s">
        <v>89</v>
      </c>
      <c r="F387" s="81">
        <v>90</v>
      </c>
      <c r="G387" s="81">
        <v>0</v>
      </c>
      <c r="H387" s="81">
        <v>0</v>
      </c>
      <c r="I387" s="81">
        <v>7</v>
      </c>
      <c r="J387" s="81">
        <v>2</v>
      </c>
    </row>
    <row r="388" spans="1:10">
      <c r="A388" s="81" t="s">
        <v>1050</v>
      </c>
      <c r="C388" s="82">
        <v>40356</v>
      </c>
      <c r="D388" s="81" t="s">
        <v>89</v>
      </c>
      <c r="F388" s="81">
        <v>90</v>
      </c>
      <c r="G388" s="81">
        <v>0</v>
      </c>
      <c r="H388" s="81">
        <v>1</v>
      </c>
      <c r="I388" s="81">
        <v>3</v>
      </c>
      <c r="J388" s="81">
        <v>2</v>
      </c>
    </row>
    <row r="389" spans="1:10">
      <c r="A389" s="81" t="s">
        <v>1050</v>
      </c>
      <c r="C389" s="82">
        <v>40351</v>
      </c>
      <c r="D389" s="81" t="s">
        <v>89</v>
      </c>
      <c r="F389" s="81">
        <v>90</v>
      </c>
      <c r="G389" s="81">
        <v>0</v>
      </c>
      <c r="H389" s="81">
        <v>0</v>
      </c>
      <c r="I389" s="81">
        <v>5</v>
      </c>
      <c r="J389" s="81">
        <v>3</v>
      </c>
    </row>
    <row r="390" spans="1:10">
      <c r="A390" s="81" t="s">
        <v>1050</v>
      </c>
      <c r="C390" s="82">
        <v>40346</v>
      </c>
      <c r="D390" s="81" t="s">
        <v>89</v>
      </c>
      <c r="F390" s="81">
        <v>90</v>
      </c>
      <c r="G390" s="81">
        <v>0</v>
      </c>
      <c r="H390" s="81">
        <v>0</v>
      </c>
      <c r="I390" s="81">
        <v>6</v>
      </c>
      <c r="J390" s="81">
        <v>1</v>
      </c>
    </row>
    <row r="391" spans="1:10">
      <c r="A391" s="81" t="s">
        <v>1050</v>
      </c>
      <c r="C391" s="82">
        <v>40341</v>
      </c>
      <c r="D391" s="81" t="s">
        <v>89</v>
      </c>
      <c r="F391" s="81">
        <v>90</v>
      </c>
      <c r="G391" s="81">
        <v>0</v>
      </c>
      <c r="H391" s="81">
        <v>0</v>
      </c>
      <c r="I391" s="81">
        <v>8</v>
      </c>
      <c r="J391" s="81">
        <v>4</v>
      </c>
    </row>
    <row r="392" spans="1:10">
      <c r="A392" s="81" t="s">
        <v>1050</v>
      </c>
      <c r="C392" s="82">
        <v>40240</v>
      </c>
      <c r="D392" s="81" t="s">
        <v>78</v>
      </c>
      <c r="F392" s="81">
        <v>90</v>
      </c>
      <c r="G392" s="81">
        <v>0</v>
      </c>
      <c r="H392" s="81">
        <v>0</v>
      </c>
      <c r="I392" s="81">
        <v>2</v>
      </c>
      <c r="J392" s="81">
        <v>0</v>
      </c>
    </row>
    <row r="393" spans="1:10">
      <c r="A393" s="81" t="s">
        <v>97</v>
      </c>
      <c r="C393" s="82">
        <v>40314</v>
      </c>
      <c r="D393" s="81" t="s">
        <v>99</v>
      </c>
      <c r="F393" s="81">
        <v>90</v>
      </c>
      <c r="G393" s="81">
        <v>2</v>
      </c>
      <c r="H393" s="81">
        <v>1</v>
      </c>
      <c r="I393" s="81">
        <v>5</v>
      </c>
      <c r="J393" s="81">
        <v>4</v>
      </c>
    </row>
    <row r="394" spans="1:10">
      <c r="A394" s="81" t="s">
        <v>97</v>
      </c>
      <c r="C394" s="82">
        <v>40306</v>
      </c>
      <c r="D394" s="81" t="s">
        <v>99</v>
      </c>
      <c r="F394" s="81">
        <v>90</v>
      </c>
      <c r="G394" s="81">
        <v>1</v>
      </c>
      <c r="H394" s="81">
        <v>0</v>
      </c>
      <c r="I394" s="81">
        <v>6</v>
      </c>
      <c r="J394" s="81">
        <v>2</v>
      </c>
    </row>
    <row r="395" spans="1:10">
      <c r="A395" s="81" t="s">
        <v>97</v>
      </c>
      <c r="C395" s="82">
        <v>40302</v>
      </c>
      <c r="D395" s="81" t="s">
        <v>99</v>
      </c>
      <c r="F395" s="81">
        <v>90</v>
      </c>
      <c r="G395" s="81">
        <v>2</v>
      </c>
      <c r="H395" s="81">
        <v>0</v>
      </c>
      <c r="I395" s="81">
        <v>4</v>
      </c>
      <c r="J395" s="81">
        <v>2</v>
      </c>
    </row>
    <row r="396" spans="1:10">
      <c r="A396" s="81" t="s">
        <v>97</v>
      </c>
      <c r="C396" s="82">
        <v>40299</v>
      </c>
      <c r="D396" s="81" t="s">
        <v>99</v>
      </c>
      <c r="F396" s="81">
        <v>89</v>
      </c>
      <c r="G396" s="81">
        <v>2</v>
      </c>
      <c r="H396" s="81">
        <v>0</v>
      </c>
      <c r="I396" s="81">
        <v>6</v>
      </c>
      <c r="J396" s="81">
        <v>3</v>
      </c>
    </row>
    <row r="397" spans="1:10">
      <c r="A397" s="81" t="s">
        <v>97</v>
      </c>
      <c r="C397" s="82">
        <v>40296</v>
      </c>
      <c r="D397" s="81" t="s">
        <v>151</v>
      </c>
      <c r="F397" s="81">
        <v>90</v>
      </c>
      <c r="G397" s="81">
        <v>0</v>
      </c>
      <c r="H397" s="81">
        <v>0</v>
      </c>
      <c r="I397" s="81">
        <v>3</v>
      </c>
      <c r="J397" s="81">
        <v>2</v>
      </c>
    </row>
    <row r="398" spans="1:10">
      <c r="A398" s="81" t="s">
        <v>97</v>
      </c>
      <c r="C398" s="82">
        <v>40292</v>
      </c>
      <c r="D398" s="81" t="s">
        <v>99</v>
      </c>
      <c r="F398" s="81">
        <f>90- 51</f>
        <v>39</v>
      </c>
      <c r="G398" s="81">
        <v>0</v>
      </c>
      <c r="H398" s="81">
        <v>0</v>
      </c>
      <c r="I398" s="81">
        <v>3</v>
      </c>
      <c r="J398" s="81">
        <v>2</v>
      </c>
    </row>
    <row r="399" spans="1:10">
      <c r="A399" s="81" t="s">
        <v>97</v>
      </c>
      <c r="C399" s="82">
        <v>40288</v>
      </c>
      <c r="D399" s="81" t="s">
        <v>151</v>
      </c>
      <c r="F399" s="81">
        <v>90</v>
      </c>
      <c r="G399" s="81">
        <v>0</v>
      </c>
      <c r="H399" s="81">
        <v>0</v>
      </c>
      <c r="I399" s="81">
        <v>2</v>
      </c>
      <c r="J399" s="81">
        <v>2</v>
      </c>
    </row>
    <row r="400" spans="1:10">
      <c r="A400" s="81" t="s">
        <v>97</v>
      </c>
      <c r="C400" s="82">
        <v>40285</v>
      </c>
      <c r="D400" s="81" t="s">
        <v>99</v>
      </c>
      <c r="F400" s="81">
        <v>90</v>
      </c>
      <c r="G400" s="81">
        <v>0</v>
      </c>
      <c r="H400" s="81">
        <v>0</v>
      </c>
      <c r="I400" s="81">
        <v>1</v>
      </c>
      <c r="J400" s="81">
        <v>0</v>
      </c>
    </row>
    <row r="401" spans="1:10">
      <c r="A401" s="81" t="s">
        <v>97</v>
      </c>
      <c r="C401" s="82">
        <v>40282</v>
      </c>
      <c r="D401" s="81" t="s">
        <v>99</v>
      </c>
      <c r="F401" s="81">
        <v>90</v>
      </c>
      <c r="G401" s="81">
        <v>0</v>
      </c>
      <c r="H401" s="81">
        <v>0</v>
      </c>
      <c r="I401" s="81">
        <v>6</v>
      </c>
      <c r="J401" s="81">
        <v>2</v>
      </c>
    </row>
    <row r="402" spans="1:10">
      <c r="A402" s="81" t="s">
        <v>97</v>
      </c>
      <c r="C402" s="82">
        <v>40278</v>
      </c>
      <c r="D402" s="81" t="s">
        <v>99</v>
      </c>
      <c r="F402" s="81">
        <v>90</v>
      </c>
      <c r="G402" s="81">
        <v>1</v>
      </c>
      <c r="H402" s="81">
        <v>0</v>
      </c>
      <c r="I402" s="81">
        <v>3</v>
      </c>
      <c r="J402" s="81">
        <v>3</v>
      </c>
    </row>
    <row r="403" spans="1:10">
      <c r="A403" s="81" t="s">
        <v>97</v>
      </c>
      <c r="C403" s="82">
        <v>40274</v>
      </c>
      <c r="D403" s="81" t="s">
        <v>151</v>
      </c>
      <c r="F403" s="81">
        <v>90</v>
      </c>
      <c r="G403" s="81">
        <v>4</v>
      </c>
      <c r="H403" s="81">
        <v>0</v>
      </c>
      <c r="I403" s="81">
        <v>8</v>
      </c>
      <c r="J403" s="81">
        <v>6</v>
      </c>
    </row>
    <row r="404" spans="1:10">
      <c r="A404" s="81" t="s">
        <v>97</v>
      </c>
      <c r="C404" s="82">
        <v>40271</v>
      </c>
      <c r="D404" s="81" t="s">
        <v>99</v>
      </c>
      <c r="F404" s="81">
        <v>90</v>
      </c>
      <c r="G404" s="81">
        <v>1</v>
      </c>
      <c r="H404" s="81">
        <v>0</v>
      </c>
      <c r="I404" s="81">
        <v>6</v>
      </c>
      <c r="J404" s="81">
        <v>2</v>
      </c>
    </row>
    <row r="405" spans="1:10">
      <c r="A405" s="81" t="s">
        <v>97</v>
      </c>
      <c r="C405" s="82">
        <v>40268</v>
      </c>
      <c r="D405" s="81" t="s">
        <v>151</v>
      </c>
      <c r="F405" s="81">
        <v>86</v>
      </c>
      <c r="G405" s="81">
        <v>0</v>
      </c>
      <c r="H405" s="81">
        <v>0</v>
      </c>
      <c r="I405" s="81">
        <v>7</v>
      </c>
      <c r="J405" s="81">
        <v>3</v>
      </c>
    </row>
    <row r="406" spans="1:10">
      <c r="A406" s="81" t="s">
        <v>97</v>
      </c>
      <c r="C406" s="82">
        <v>40264</v>
      </c>
      <c r="D406" s="81" t="s">
        <v>99</v>
      </c>
      <c r="F406" s="81">
        <f>90- 50</f>
        <v>40</v>
      </c>
      <c r="G406" s="81">
        <v>0</v>
      </c>
      <c r="H406" s="81">
        <v>0</v>
      </c>
      <c r="I406" s="81">
        <v>2</v>
      </c>
      <c r="J406" s="81">
        <v>1</v>
      </c>
    </row>
    <row r="407" spans="1:10">
      <c r="A407" s="81" t="s">
        <v>97</v>
      </c>
      <c r="C407" s="82">
        <v>40261</v>
      </c>
      <c r="D407" s="81" t="s">
        <v>99</v>
      </c>
      <c r="F407" s="81">
        <v>90</v>
      </c>
      <c r="G407" s="81">
        <v>0</v>
      </c>
      <c r="H407" s="81">
        <v>0</v>
      </c>
      <c r="I407" s="81">
        <v>5</v>
      </c>
      <c r="J407" s="81">
        <v>0</v>
      </c>
    </row>
    <row r="408" spans="1:10">
      <c r="A408" s="81" t="s">
        <v>97</v>
      </c>
      <c r="C408" s="82">
        <v>40258</v>
      </c>
      <c r="D408" s="81" t="s">
        <v>99</v>
      </c>
      <c r="F408" s="81">
        <v>90</v>
      </c>
      <c r="G408" s="81">
        <v>3</v>
      </c>
      <c r="H408" s="81">
        <v>0</v>
      </c>
      <c r="I408" s="81">
        <v>8</v>
      </c>
      <c r="J408" s="81">
        <v>4</v>
      </c>
    </row>
    <row r="409" spans="1:10">
      <c r="A409" s="81" t="s">
        <v>97</v>
      </c>
      <c r="C409" s="82">
        <v>40254</v>
      </c>
      <c r="D409" s="81" t="s">
        <v>151</v>
      </c>
      <c r="F409" s="81">
        <v>90</v>
      </c>
      <c r="G409" s="81">
        <v>2</v>
      </c>
      <c r="H409" s="81">
        <v>0</v>
      </c>
      <c r="I409" s="81">
        <v>6</v>
      </c>
      <c r="J409" s="81">
        <v>4</v>
      </c>
    </row>
    <row r="410" spans="1:10">
      <c r="A410" s="81" t="s">
        <v>97</v>
      </c>
      <c r="C410" s="82">
        <v>40251</v>
      </c>
      <c r="D410" s="81" t="s">
        <v>99</v>
      </c>
      <c r="F410" s="81">
        <v>88</v>
      </c>
      <c r="G410" s="81">
        <v>3</v>
      </c>
      <c r="H410" s="81">
        <v>0</v>
      </c>
      <c r="I410" s="81">
        <v>8</v>
      </c>
      <c r="J410" s="81">
        <v>5</v>
      </c>
    </row>
    <row r="411" spans="1:10">
      <c r="A411" s="81" t="s">
        <v>97</v>
      </c>
      <c r="C411" s="82">
        <v>40243</v>
      </c>
      <c r="D411" s="81" t="s">
        <v>99</v>
      </c>
      <c r="F411" s="81">
        <v>90</v>
      </c>
      <c r="G411" s="81">
        <v>2</v>
      </c>
      <c r="H411" s="81">
        <v>0</v>
      </c>
      <c r="I411" s="81">
        <v>10</v>
      </c>
      <c r="J411" s="81">
        <v>5</v>
      </c>
    </row>
    <row r="412" spans="1:10">
      <c r="A412" s="81" t="s">
        <v>97</v>
      </c>
      <c r="C412" s="82">
        <v>40236</v>
      </c>
      <c r="D412" s="81" t="s">
        <v>99</v>
      </c>
      <c r="F412" s="81">
        <v>90</v>
      </c>
      <c r="G412" s="81">
        <v>1</v>
      </c>
      <c r="H412" s="81">
        <v>0</v>
      </c>
      <c r="I412" s="81">
        <v>7</v>
      </c>
      <c r="J412" s="81">
        <v>3</v>
      </c>
    </row>
    <row r="413" spans="1:10">
      <c r="A413" s="81" t="s">
        <v>97</v>
      </c>
      <c r="C413" s="82">
        <v>40232</v>
      </c>
      <c r="D413" s="81" t="s">
        <v>151</v>
      </c>
      <c r="F413" s="81">
        <v>90</v>
      </c>
      <c r="G413" s="81">
        <v>0</v>
      </c>
      <c r="H413" s="81">
        <v>0</v>
      </c>
      <c r="I413" s="81">
        <v>3</v>
      </c>
      <c r="J413" s="81">
        <v>1</v>
      </c>
    </row>
    <row r="414" spans="1:10">
      <c r="A414" s="81" t="s">
        <v>97</v>
      </c>
      <c r="C414" s="82">
        <v>40229</v>
      </c>
      <c r="D414" s="81" t="s">
        <v>99</v>
      </c>
      <c r="F414" s="81">
        <v>90</v>
      </c>
      <c r="G414" s="81">
        <v>0</v>
      </c>
      <c r="H414" s="81">
        <v>1</v>
      </c>
      <c r="I414" s="81">
        <v>3</v>
      </c>
      <c r="J414" s="81">
        <v>2</v>
      </c>
    </row>
    <row r="415" spans="1:10">
      <c r="A415" s="81" t="s">
        <v>97</v>
      </c>
      <c r="C415" s="82">
        <v>40223</v>
      </c>
      <c r="D415" s="81" t="s">
        <v>99</v>
      </c>
      <c r="F415" s="81">
        <v>90</v>
      </c>
      <c r="G415" s="81">
        <v>0</v>
      </c>
      <c r="H415" s="81">
        <v>0</v>
      </c>
      <c r="I415" s="81">
        <v>6</v>
      </c>
      <c r="J415" s="81">
        <v>3</v>
      </c>
    </row>
    <row r="416" spans="1:10">
      <c r="A416" s="81" t="s">
        <v>97</v>
      </c>
      <c r="C416" s="82">
        <v>40215</v>
      </c>
      <c r="D416" s="81" t="s">
        <v>99</v>
      </c>
      <c r="F416" s="81">
        <v>90</v>
      </c>
      <c r="G416" s="81">
        <v>1</v>
      </c>
      <c r="H416" s="81">
        <v>1</v>
      </c>
      <c r="I416" s="81">
        <v>8</v>
      </c>
      <c r="J416" s="81">
        <v>5</v>
      </c>
    </row>
    <row r="417" spans="1:10">
      <c r="A417" s="81" t="s">
        <v>97</v>
      </c>
      <c r="C417" s="82">
        <v>40208</v>
      </c>
      <c r="D417" s="81" t="s">
        <v>99</v>
      </c>
      <c r="F417" s="81">
        <v>90</v>
      </c>
      <c r="G417" s="81">
        <v>0</v>
      </c>
      <c r="H417" s="81">
        <v>0</v>
      </c>
      <c r="I417" s="81">
        <v>4</v>
      </c>
      <c r="J417" s="81">
        <v>0</v>
      </c>
    </row>
    <row r="418" spans="1:10">
      <c r="A418" s="81" t="s">
        <v>97</v>
      </c>
      <c r="C418" s="82">
        <v>40201</v>
      </c>
      <c r="D418" s="81" t="s">
        <v>99</v>
      </c>
      <c r="F418" s="81">
        <v>90</v>
      </c>
      <c r="G418" s="81">
        <v>1</v>
      </c>
      <c r="H418" s="81">
        <v>1</v>
      </c>
      <c r="I418" s="81">
        <v>3</v>
      </c>
      <c r="J418" s="81">
        <v>2</v>
      </c>
    </row>
    <row r="419" spans="1:10">
      <c r="A419" s="81" t="s">
        <v>97</v>
      </c>
      <c r="C419" s="82">
        <v>40194</v>
      </c>
      <c r="D419" s="81" t="s">
        <v>99</v>
      </c>
      <c r="F419" s="81">
        <v>90</v>
      </c>
      <c r="G419" s="81">
        <v>2</v>
      </c>
      <c r="H419" s="81">
        <v>0</v>
      </c>
      <c r="I419" s="81">
        <v>8</v>
      </c>
      <c r="J419" s="81">
        <v>5</v>
      </c>
    </row>
    <row r="420" spans="1:10">
      <c r="A420" s="81" t="s">
        <v>97</v>
      </c>
      <c r="C420" s="82">
        <v>40191</v>
      </c>
      <c r="D420" s="81" t="s">
        <v>193</v>
      </c>
      <c r="F420" s="81">
        <v>90</v>
      </c>
      <c r="G420" s="81">
        <v>0</v>
      </c>
      <c r="H420" s="81">
        <v>0</v>
      </c>
      <c r="I420" s="81">
        <v>0</v>
      </c>
      <c r="J420" s="81">
        <v>0</v>
      </c>
    </row>
    <row r="421" spans="1:10">
      <c r="A421" s="81" t="s">
        <v>97</v>
      </c>
      <c r="C421" s="82">
        <v>40188</v>
      </c>
      <c r="D421" s="81" t="s">
        <v>99</v>
      </c>
      <c r="F421" s="81">
        <v>90</v>
      </c>
      <c r="G421" s="81">
        <v>3</v>
      </c>
      <c r="H421" s="81">
        <v>1</v>
      </c>
      <c r="I421" s="81">
        <v>5</v>
      </c>
      <c r="J421" s="81">
        <v>3</v>
      </c>
    </row>
    <row r="422" spans="1:10">
      <c r="A422" s="81" t="s">
        <v>97</v>
      </c>
      <c r="C422" s="82">
        <v>40183</v>
      </c>
      <c r="D422" s="81" t="s">
        <v>193</v>
      </c>
      <c r="F422" s="81">
        <v>90</v>
      </c>
      <c r="G422" s="81">
        <v>0</v>
      </c>
      <c r="H422" s="81">
        <v>0</v>
      </c>
      <c r="I422" s="81">
        <v>0</v>
      </c>
      <c r="J422" s="81">
        <v>0</v>
      </c>
    </row>
    <row r="423" spans="1:10">
      <c r="A423" s="81" t="s">
        <v>97</v>
      </c>
      <c r="C423" s="82">
        <v>40166</v>
      </c>
      <c r="D423" s="81" t="s">
        <v>202</v>
      </c>
      <c r="F423" s="81">
        <v>90</v>
      </c>
      <c r="G423" s="81">
        <v>1</v>
      </c>
      <c r="H423" s="81">
        <v>0</v>
      </c>
      <c r="I423" s="81">
        <v>3</v>
      </c>
      <c r="J423" s="81">
        <v>1</v>
      </c>
    </row>
    <row r="424" spans="1:10">
      <c r="A424" s="81" t="s">
        <v>97</v>
      </c>
      <c r="C424" s="82">
        <v>40163</v>
      </c>
      <c r="D424" s="81" t="s">
        <v>202</v>
      </c>
      <c r="F424" s="81">
        <f>90- 53</f>
        <v>37</v>
      </c>
      <c r="G424" s="81">
        <v>1</v>
      </c>
      <c r="H424" s="81">
        <v>0</v>
      </c>
      <c r="I424" s="81">
        <v>1</v>
      </c>
      <c r="J424" s="81">
        <v>1</v>
      </c>
    </row>
    <row r="425" spans="1:10">
      <c r="A425" s="81" t="s">
        <v>97</v>
      </c>
      <c r="C425" s="82">
        <v>40156</v>
      </c>
      <c r="D425" s="81" t="s">
        <v>151</v>
      </c>
      <c r="F425" s="81">
        <v>90</v>
      </c>
      <c r="G425" s="81">
        <v>1</v>
      </c>
      <c r="H425" s="81">
        <v>0</v>
      </c>
      <c r="I425" s="81">
        <v>6</v>
      </c>
      <c r="J425" s="81">
        <v>3</v>
      </c>
    </row>
    <row r="426" spans="1:10">
      <c r="A426" s="81" t="s">
        <v>97</v>
      </c>
      <c r="C426" s="82">
        <v>40152</v>
      </c>
      <c r="D426" s="81" t="s">
        <v>99</v>
      </c>
      <c r="F426" s="81">
        <v>90</v>
      </c>
      <c r="G426" s="81">
        <v>2</v>
      </c>
      <c r="H426" s="81">
        <v>0</v>
      </c>
      <c r="I426" s="81">
        <v>9</v>
      </c>
      <c r="J426" s="81">
        <v>5</v>
      </c>
    </row>
    <row r="427" spans="1:10">
      <c r="A427" s="81" t="s">
        <v>97</v>
      </c>
      <c r="C427" s="82">
        <v>40149</v>
      </c>
      <c r="D427" s="81" t="s">
        <v>99</v>
      </c>
      <c r="F427" s="81">
        <f>90- 54</f>
        <v>36</v>
      </c>
      <c r="G427" s="81">
        <v>0</v>
      </c>
      <c r="H427" s="81">
        <v>1</v>
      </c>
      <c r="I427" s="81">
        <v>1</v>
      </c>
      <c r="J427" s="81">
        <v>0</v>
      </c>
    </row>
    <row r="428" spans="1:10">
      <c r="A428" s="81" t="s">
        <v>97</v>
      </c>
      <c r="C428" s="82">
        <v>40146</v>
      </c>
      <c r="D428" s="81" t="s">
        <v>99</v>
      </c>
      <c r="F428" s="81">
        <v>90</v>
      </c>
      <c r="G428" s="81">
        <v>0</v>
      </c>
      <c r="H428" s="81">
        <v>0</v>
      </c>
      <c r="I428" s="81">
        <v>1</v>
      </c>
      <c r="J428" s="81">
        <v>1</v>
      </c>
    </row>
    <row r="429" spans="1:10">
      <c r="A429" s="81" t="s">
        <v>97</v>
      </c>
      <c r="C429" s="82">
        <v>40141</v>
      </c>
      <c r="D429" s="81" t="s">
        <v>151</v>
      </c>
      <c r="F429" s="81">
        <v>0</v>
      </c>
      <c r="G429" s="81"/>
      <c r="H429" s="81"/>
      <c r="I429" s="81"/>
      <c r="J429" s="81"/>
    </row>
    <row r="430" spans="1:10">
      <c r="A430" s="81" t="s">
        <v>97</v>
      </c>
      <c r="C430" s="82">
        <v>40138</v>
      </c>
      <c r="D430" s="81" t="s">
        <v>99</v>
      </c>
      <c r="F430" s="81">
        <v>75</v>
      </c>
      <c r="G430" s="81">
        <v>0</v>
      </c>
      <c r="H430" s="81">
        <v>0</v>
      </c>
      <c r="I430" s="81">
        <v>3</v>
      </c>
      <c r="J430" s="81">
        <v>2</v>
      </c>
    </row>
    <row r="431" spans="1:10">
      <c r="A431" s="81" t="s">
        <v>1050</v>
      </c>
      <c r="C431" s="82">
        <v>40131</v>
      </c>
      <c r="D431" s="81" t="s">
        <v>78</v>
      </c>
      <c r="F431" s="81">
        <v>82</v>
      </c>
      <c r="G431" s="81">
        <v>1</v>
      </c>
      <c r="H431" s="81">
        <v>0</v>
      </c>
      <c r="I431" s="81">
        <v>0</v>
      </c>
      <c r="J431" s="81">
        <v>0</v>
      </c>
    </row>
    <row r="432" spans="1:10">
      <c r="A432" s="81" t="s">
        <v>97</v>
      </c>
      <c r="C432" s="82">
        <v>40127</v>
      </c>
      <c r="D432" s="81" t="s">
        <v>193</v>
      </c>
      <c r="F432" s="81">
        <v>90</v>
      </c>
      <c r="G432" s="81">
        <v>1</v>
      </c>
      <c r="H432" s="81">
        <v>0</v>
      </c>
      <c r="I432" s="81">
        <v>0</v>
      </c>
      <c r="J432" s="81">
        <v>0</v>
      </c>
    </row>
    <row r="433" spans="1:10">
      <c r="A433" s="81" t="s">
        <v>97</v>
      </c>
      <c r="C433" s="82">
        <v>40124</v>
      </c>
      <c r="D433" s="81" t="s">
        <v>99</v>
      </c>
      <c r="F433" s="81">
        <f>90- 50</f>
        <v>40</v>
      </c>
      <c r="G433" s="81">
        <v>1</v>
      </c>
      <c r="H433" s="81">
        <v>0</v>
      </c>
      <c r="I433" s="81">
        <v>2</v>
      </c>
      <c r="J433" s="81">
        <v>1</v>
      </c>
    </row>
    <row r="434" spans="1:10">
      <c r="A434" s="81" t="s">
        <v>97</v>
      </c>
      <c r="C434" s="82">
        <v>40121</v>
      </c>
      <c r="D434" s="81" t="s">
        <v>151</v>
      </c>
      <c r="F434" s="81">
        <v>90</v>
      </c>
      <c r="G434" s="81">
        <v>0</v>
      </c>
      <c r="H434" s="81">
        <v>0</v>
      </c>
      <c r="I434" s="81">
        <v>3</v>
      </c>
      <c r="J434" s="81">
        <v>0</v>
      </c>
    </row>
    <row r="435" spans="1:10">
      <c r="A435" s="81" t="s">
        <v>97</v>
      </c>
      <c r="C435" s="82">
        <v>40117</v>
      </c>
      <c r="D435" s="81" t="s">
        <v>99</v>
      </c>
      <c r="F435" s="81">
        <v>90</v>
      </c>
      <c r="G435" s="81">
        <v>0</v>
      </c>
      <c r="H435" s="81">
        <v>0</v>
      </c>
      <c r="I435" s="81">
        <v>7</v>
      </c>
      <c r="J435" s="81">
        <v>4</v>
      </c>
    </row>
    <row r="436" spans="1:10">
      <c r="A436" s="81" t="s">
        <v>97</v>
      </c>
      <c r="C436" s="82">
        <v>40111</v>
      </c>
      <c r="D436" s="81" t="s">
        <v>99</v>
      </c>
      <c r="F436" s="81">
        <v>90</v>
      </c>
      <c r="G436" s="81">
        <v>1</v>
      </c>
      <c r="H436" s="81">
        <v>1</v>
      </c>
      <c r="I436" s="81">
        <v>7</v>
      </c>
      <c r="J436" s="81">
        <v>5</v>
      </c>
    </row>
    <row r="437" spans="1:10">
      <c r="A437" s="81" t="s">
        <v>97</v>
      </c>
      <c r="C437" s="82">
        <v>40106</v>
      </c>
      <c r="D437" s="81" t="s">
        <v>151</v>
      </c>
      <c r="F437" s="81">
        <v>90</v>
      </c>
      <c r="G437" s="81">
        <v>0</v>
      </c>
      <c r="H437" s="81">
        <v>0</v>
      </c>
      <c r="I437" s="81">
        <v>4</v>
      </c>
      <c r="J437" s="81">
        <v>2</v>
      </c>
    </row>
    <row r="438" spans="1:10">
      <c r="A438" s="81" t="s">
        <v>97</v>
      </c>
      <c r="C438" s="82">
        <v>40103</v>
      </c>
      <c r="D438" s="81" t="s">
        <v>99</v>
      </c>
      <c r="F438" s="81">
        <v>90</v>
      </c>
      <c r="G438" s="81">
        <v>0</v>
      </c>
      <c r="H438" s="81">
        <v>0</v>
      </c>
      <c r="I438" s="81">
        <v>2</v>
      </c>
      <c r="J438" s="81">
        <v>1</v>
      </c>
    </row>
    <row r="439" spans="1:10">
      <c r="A439" s="81" t="s">
        <v>1050</v>
      </c>
      <c r="C439" s="82">
        <v>40100</v>
      </c>
      <c r="D439" s="81" t="s">
        <v>216</v>
      </c>
      <c r="F439" s="81">
        <v>86</v>
      </c>
      <c r="G439" s="81">
        <v>0</v>
      </c>
      <c r="H439" s="81">
        <v>0</v>
      </c>
      <c r="I439" s="81">
        <v>0</v>
      </c>
      <c r="J439" s="81">
        <v>0</v>
      </c>
    </row>
    <row r="440" spans="1:10">
      <c r="A440" s="81" t="s">
        <v>1050</v>
      </c>
      <c r="C440" s="82">
        <v>40096</v>
      </c>
      <c r="D440" s="81" t="s">
        <v>216</v>
      </c>
      <c r="F440" s="81">
        <v>90</v>
      </c>
      <c r="G440" s="81">
        <v>0</v>
      </c>
      <c r="H440" s="81">
        <v>0</v>
      </c>
      <c r="I440" s="81">
        <v>2</v>
      </c>
      <c r="J440" s="81">
        <v>0</v>
      </c>
    </row>
    <row r="441" spans="1:10">
      <c r="A441" s="81" t="s">
        <v>97</v>
      </c>
      <c r="C441" s="82">
        <v>40089</v>
      </c>
      <c r="D441" s="81" t="s">
        <v>99</v>
      </c>
      <c r="F441" s="81">
        <v>90</v>
      </c>
      <c r="G441" s="81">
        <v>0</v>
      </c>
      <c r="H441" s="81">
        <v>0</v>
      </c>
      <c r="I441" s="81">
        <v>3</v>
      </c>
      <c r="J441" s="81">
        <v>1</v>
      </c>
    </row>
    <row r="442" spans="1:10">
      <c r="A442" s="81" t="s">
        <v>97</v>
      </c>
      <c r="C442" s="82">
        <v>40085</v>
      </c>
      <c r="D442" s="81" t="s">
        <v>151</v>
      </c>
      <c r="F442" s="81">
        <v>90</v>
      </c>
      <c r="G442" s="81">
        <v>1</v>
      </c>
      <c r="H442" s="81">
        <v>0</v>
      </c>
      <c r="I442" s="81">
        <v>4</v>
      </c>
      <c r="J442" s="81">
        <v>2</v>
      </c>
    </row>
    <row r="443" spans="1:10">
      <c r="A443" s="81" t="s">
        <v>97</v>
      </c>
      <c r="C443" s="82">
        <v>40082</v>
      </c>
      <c r="D443" s="81" t="s">
        <v>99</v>
      </c>
      <c r="F443" s="81">
        <v>90</v>
      </c>
      <c r="G443" s="81">
        <v>0</v>
      </c>
      <c r="H443" s="81">
        <v>1</v>
      </c>
      <c r="I443" s="81">
        <v>3</v>
      </c>
      <c r="J443" s="81">
        <v>2</v>
      </c>
    </row>
    <row r="444" spans="1:10">
      <c r="A444" s="81" t="s">
        <v>97</v>
      </c>
      <c r="C444" s="82">
        <v>40078</v>
      </c>
      <c r="D444" s="81" t="s">
        <v>99</v>
      </c>
      <c r="F444" s="81">
        <v>63</v>
      </c>
      <c r="G444" s="81">
        <v>2</v>
      </c>
      <c r="H444" s="81">
        <v>1</v>
      </c>
      <c r="I444" s="81">
        <v>4</v>
      </c>
      <c r="J444" s="81">
        <v>2</v>
      </c>
    </row>
    <row r="445" spans="1:10">
      <c r="A445" s="81" t="s">
        <v>97</v>
      </c>
      <c r="C445" s="82">
        <v>40075</v>
      </c>
      <c r="D445" s="81" t="s">
        <v>99</v>
      </c>
      <c r="F445" s="81">
        <v>90</v>
      </c>
      <c r="G445" s="81">
        <v>2</v>
      </c>
      <c r="H445" s="81">
        <v>1</v>
      </c>
      <c r="I445" s="81">
        <v>2</v>
      </c>
      <c r="J445" s="81">
        <v>2</v>
      </c>
    </row>
    <row r="446" spans="1:10">
      <c r="A446" s="81" t="s">
        <v>97</v>
      </c>
      <c r="C446" s="82">
        <v>40072</v>
      </c>
      <c r="D446" s="81" t="s">
        <v>151</v>
      </c>
      <c r="F446" s="81">
        <v>90</v>
      </c>
      <c r="G446" s="81">
        <v>0</v>
      </c>
      <c r="H446" s="81">
        <v>0</v>
      </c>
      <c r="I446" s="81">
        <v>6</v>
      </c>
      <c r="J446" s="81">
        <v>3</v>
      </c>
    </row>
    <row r="447" spans="1:10">
      <c r="A447" s="81" t="s">
        <v>97</v>
      </c>
      <c r="C447" s="82">
        <v>40068</v>
      </c>
      <c r="D447" s="81" t="s">
        <v>99</v>
      </c>
      <c r="F447" s="81">
        <f>90- 57</f>
        <v>33</v>
      </c>
      <c r="G447" s="81">
        <v>1</v>
      </c>
      <c r="H447" s="81">
        <v>0</v>
      </c>
      <c r="I447" s="81">
        <v>2</v>
      </c>
      <c r="J447" s="81">
        <v>2</v>
      </c>
    </row>
    <row r="448" spans="1:10">
      <c r="A448" s="81" t="s">
        <v>1050</v>
      </c>
      <c r="C448" s="82">
        <v>40065</v>
      </c>
      <c r="D448" s="81" t="s">
        <v>216</v>
      </c>
      <c r="F448" s="81">
        <v>90</v>
      </c>
      <c r="G448" s="81">
        <v>0</v>
      </c>
      <c r="H448" s="81">
        <v>0</v>
      </c>
      <c r="I448" s="81">
        <v>1</v>
      </c>
      <c r="J448" s="81">
        <v>0</v>
      </c>
    </row>
    <row r="449" spans="1:10">
      <c r="A449" s="81" t="s">
        <v>1050</v>
      </c>
      <c r="C449" s="82">
        <v>40061</v>
      </c>
      <c r="D449" s="81" t="s">
        <v>216</v>
      </c>
      <c r="F449" s="81">
        <v>90</v>
      </c>
      <c r="G449" s="81">
        <v>0</v>
      </c>
      <c r="H449" s="81">
        <v>0</v>
      </c>
      <c r="I449" s="81">
        <v>1</v>
      </c>
      <c r="J449" s="81">
        <v>0</v>
      </c>
    </row>
    <row r="450" spans="1:10">
      <c r="A450" s="81" t="s">
        <v>97</v>
      </c>
      <c r="C450" s="82">
        <v>40053</v>
      </c>
      <c r="D450" s="81" t="s">
        <v>208</v>
      </c>
      <c r="F450" s="81">
        <v>90</v>
      </c>
      <c r="G450" s="81">
        <v>0</v>
      </c>
      <c r="H450" s="81">
        <v>0</v>
      </c>
      <c r="I450" s="81">
        <v>0</v>
      </c>
      <c r="J450" s="81">
        <v>0</v>
      </c>
    </row>
    <row r="451" spans="1:10">
      <c r="A451" s="81" t="s">
        <v>1050</v>
      </c>
      <c r="C451" s="82">
        <v>39974</v>
      </c>
      <c r="D451" s="81" t="s">
        <v>216</v>
      </c>
      <c r="F451" s="81">
        <v>90</v>
      </c>
      <c r="G451" s="81">
        <v>0</v>
      </c>
      <c r="H451" s="81">
        <v>0</v>
      </c>
      <c r="I451" s="81">
        <v>3</v>
      </c>
      <c r="J451" s="81">
        <v>0</v>
      </c>
    </row>
    <row r="452" spans="1:10">
      <c r="A452" s="81" t="s">
        <v>1050</v>
      </c>
      <c r="C452" s="82">
        <v>39970</v>
      </c>
      <c r="D452" s="81" t="s">
        <v>216</v>
      </c>
      <c r="F452" s="81">
        <v>90</v>
      </c>
      <c r="G452" s="81">
        <v>0</v>
      </c>
      <c r="H452" s="81">
        <v>0</v>
      </c>
      <c r="I452" s="81">
        <v>1</v>
      </c>
      <c r="J452" s="81">
        <v>0</v>
      </c>
    </row>
    <row r="453" spans="1:10">
      <c r="A453" s="81" t="s">
        <v>1050</v>
      </c>
      <c r="C453" s="82">
        <v>39904</v>
      </c>
      <c r="D453" s="81" t="s">
        <v>216</v>
      </c>
      <c r="F453" s="81">
        <v>90</v>
      </c>
      <c r="G453" s="81">
        <v>0</v>
      </c>
      <c r="H453" s="81">
        <v>0</v>
      </c>
      <c r="I453" s="81">
        <v>2</v>
      </c>
      <c r="J453" s="81">
        <v>2</v>
      </c>
    </row>
    <row r="454" spans="1:10">
      <c r="A454" s="81" t="s">
        <v>1050</v>
      </c>
      <c r="C454" s="82">
        <v>39900</v>
      </c>
      <c r="D454" s="81" t="s">
        <v>216</v>
      </c>
      <c r="F454" s="81">
        <v>90</v>
      </c>
      <c r="G454" s="81">
        <v>1</v>
      </c>
      <c r="H454" s="81">
        <v>1</v>
      </c>
      <c r="I454" s="81">
        <v>2</v>
      </c>
      <c r="J454" s="81">
        <v>1</v>
      </c>
    </row>
    <row r="455" spans="1:10">
      <c r="A455" s="81" t="s">
        <v>1050</v>
      </c>
      <c r="C455" s="82">
        <v>39855</v>
      </c>
      <c r="D455" s="81" t="s">
        <v>78</v>
      </c>
      <c r="F455" s="81">
        <v>90</v>
      </c>
      <c r="G455" s="81">
        <v>1</v>
      </c>
      <c r="H455" s="81">
        <v>0</v>
      </c>
      <c r="I455" s="81">
        <v>2</v>
      </c>
      <c r="J455" s="81">
        <v>1</v>
      </c>
    </row>
    <row r="456" spans="1:10">
      <c r="A456" s="81" t="s">
        <v>1050</v>
      </c>
      <c r="C456" s="82">
        <v>39736</v>
      </c>
      <c r="D456" s="81" t="s">
        <v>216</v>
      </c>
      <c r="F456" s="81">
        <v>90</v>
      </c>
      <c r="G456" s="81">
        <v>0</v>
      </c>
      <c r="H456" s="81">
        <v>0</v>
      </c>
      <c r="I456" s="81">
        <v>1</v>
      </c>
      <c r="J456" s="81">
        <v>1</v>
      </c>
    </row>
    <row r="457" spans="1:10">
      <c r="A457" s="81" t="s">
        <v>1050</v>
      </c>
      <c r="C457" s="82">
        <v>39732</v>
      </c>
      <c r="D457" s="81" t="s">
        <v>216</v>
      </c>
      <c r="F457" s="81">
        <v>89</v>
      </c>
      <c r="G457" s="81">
        <v>1</v>
      </c>
      <c r="H457" s="81">
        <v>0</v>
      </c>
      <c r="I457" s="81">
        <v>2</v>
      </c>
      <c r="J457" s="81">
        <v>1</v>
      </c>
    </row>
    <row r="458" spans="1:10">
      <c r="A458" s="81" t="s">
        <v>1050</v>
      </c>
      <c r="C458" s="82">
        <v>39701</v>
      </c>
      <c r="D458" s="81" t="s">
        <v>216</v>
      </c>
      <c r="F458" s="81">
        <v>90</v>
      </c>
      <c r="G458" s="81">
        <v>0</v>
      </c>
      <c r="H458" s="81">
        <v>0</v>
      </c>
      <c r="I458" s="81">
        <v>0</v>
      </c>
      <c r="J458" s="81">
        <v>0</v>
      </c>
    </row>
    <row r="459" spans="1:10">
      <c r="A459" s="81" t="s">
        <v>1050</v>
      </c>
      <c r="C459" s="82">
        <v>39697</v>
      </c>
      <c r="D459" s="81" t="s">
        <v>216</v>
      </c>
      <c r="F459" s="81">
        <v>90</v>
      </c>
      <c r="G459" s="81">
        <v>0</v>
      </c>
      <c r="H459" s="81">
        <v>0</v>
      </c>
      <c r="I459" s="81">
        <v>0</v>
      </c>
      <c r="J459" s="81">
        <v>0</v>
      </c>
    </row>
    <row r="460" spans="1:10">
      <c r="A460" s="81" t="s">
        <v>97</v>
      </c>
      <c r="C460" s="82">
        <v>39960</v>
      </c>
      <c r="D460" s="81" t="s">
        <v>151</v>
      </c>
      <c r="F460" s="81">
        <v>90</v>
      </c>
      <c r="G460" s="81">
        <v>1</v>
      </c>
      <c r="H460" s="81">
        <v>0</v>
      </c>
      <c r="I460" s="81">
        <v>3</v>
      </c>
      <c r="J460" s="81">
        <v>1</v>
      </c>
    </row>
    <row r="461" spans="1:10">
      <c r="A461" s="81" t="s">
        <v>97</v>
      </c>
      <c r="C461" s="82">
        <v>39946</v>
      </c>
      <c r="D461" s="81" t="s">
        <v>193</v>
      </c>
      <c r="F461" s="81">
        <v>90</v>
      </c>
      <c r="G461" s="81">
        <v>1</v>
      </c>
      <c r="H461" s="81">
        <v>0</v>
      </c>
      <c r="I461" s="81">
        <v>0</v>
      </c>
      <c r="J461" s="81">
        <v>0</v>
      </c>
    </row>
    <row r="462" spans="1:10">
      <c r="A462" s="81" t="s">
        <v>97</v>
      </c>
      <c r="C462" s="82">
        <v>39943</v>
      </c>
      <c r="D462" s="81" t="s">
        <v>99</v>
      </c>
      <c r="F462" s="81">
        <v>89</v>
      </c>
      <c r="G462" s="81">
        <v>0</v>
      </c>
      <c r="H462" s="81">
        <v>0</v>
      </c>
      <c r="I462" s="81">
        <v>2</v>
      </c>
      <c r="J462" s="81">
        <v>0</v>
      </c>
    </row>
    <row r="463" spans="1:10">
      <c r="A463" s="81" t="s">
        <v>97</v>
      </c>
      <c r="C463" s="82">
        <v>39939</v>
      </c>
      <c r="D463" s="81" t="s">
        <v>151</v>
      </c>
      <c r="F463" s="81">
        <v>90</v>
      </c>
      <c r="G463" s="81">
        <v>0</v>
      </c>
      <c r="H463" s="81">
        <v>1</v>
      </c>
      <c r="I463" s="81">
        <v>1</v>
      </c>
      <c r="J463" s="81">
        <v>0</v>
      </c>
    </row>
    <row r="464" spans="1:10">
      <c r="A464" s="81" t="s">
        <v>97</v>
      </c>
      <c r="C464" s="82">
        <v>39935</v>
      </c>
      <c r="D464" s="81" t="s">
        <v>99</v>
      </c>
      <c r="F464" s="81">
        <v>90</v>
      </c>
      <c r="G464" s="81">
        <v>2</v>
      </c>
      <c r="H464" s="81">
        <v>1</v>
      </c>
      <c r="I464" s="81">
        <v>7</v>
      </c>
      <c r="J464" s="81">
        <v>4</v>
      </c>
    </row>
    <row r="465" spans="1:10">
      <c r="A465" s="81" t="s">
        <v>97</v>
      </c>
      <c r="C465" s="82">
        <v>39931</v>
      </c>
      <c r="D465" s="81" t="s">
        <v>151</v>
      </c>
      <c r="F465" s="81">
        <v>90</v>
      </c>
      <c r="G465" s="81">
        <v>0</v>
      </c>
      <c r="H465" s="81">
        <v>0</v>
      </c>
      <c r="I465" s="81">
        <v>5</v>
      </c>
      <c r="J465" s="81">
        <v>0</v>
      </c>
    </row>
    <row r="466" spans="1:10">
      <c r="A466" s="81" t="s">
        <v>97</v>
      </c>
      <c r="C466" s="82">
        <v>39928</v>
      </c>
      <c r="D466" s="81" t="s">
        <v>99</v>
      </c>
      <c r="F466" s="81">
        <v>90</v>
      </c>
      <c r="G466" s="81">
        <v>1</v>
      </c>
      <c r="H466" s="81">
        <v>0</v>
      </c>
      <c r="I466" s="81">
        <v>3</v>
      </c>
      <c r="J466" s="81">
        <v>2</v>
      </c>
    </row>
    <row r="467" spans="1:10">
      <c r="A467" s="81" t="s">
        <v>97</v>
      </c>
      <c r="C467" s="82">
        <v>39925</v>
      </c>
      <c r="D467" s="81" t="s">
        <v>99</v>
      </c>
      <c r="F467" s="81">
        <v>0</v>
      </c>
      <c r="G467" s="81"/>
      <c r="H467" s="81"/>
      <c r="I467" s="81"/>
      <c r="J467" s="81"/>
    </row>
    <row r="468" spans="1:10">
      <c r="A468" s="81" t="s">
        <v>97</v>
      </c>
      <c r="C468" s="82">
        <v>39921</v>
      </c>
      <c r="D468" s="81" t="s">
        <v>99</v>
      </c>
      <c r="F468" s="81">
        <v>90</v>
      </c>
      <c r="G468" s="81">
        <v>1</v>
      </c>
      <c r="H468" s="81">
        <v>0</v>
      </c>
      <c r="I468" s="81">
        <v>5</v>
      </c>
      <c r="J468" s="81">
        <v>2</v>
      </c>
    </row>
    <row r="469" spans="1:10">
      <c r="A469" s="81" t="s">
        <v>97</v>
      </c>
      <c r="C469" s="82">
        <v>39917</v>
      </c>
      <c r="D469" s="81" t="s">
        <v>151</v>
      </c>
      <c r="F469" s="81">
        <v>90</v>
      </c>
      <c r="G469" s="81">
        <v>0</v>
      </c>
      <c r="H469" s="81">
        <v>0</v>
      </c>
      <c r="I469" s="81">
        <v>2</v>
      </c>
      <c r="J469" s="81">
        <v>0</v>
      </c>
    </row>
    <row r="470" spans="1:10">
      <c r="A470" s="81" t="s">
        <v>97</v>
      </c>
      <c r="C470" s="82">
        <v>39914</v>
      </c>
      <c r="D470" s="81" t="s">
        <v>99</v>
      </c>
      <c r="F470" s="81">
        <v>90</v>
      </c>
      <c r="G470" s="81">
        <v>0</v>
      </c>
      <c r="H470" s="81">
        <v>0</v>
      </c>
      <c r="I470" s="81">
        <v>3</v>
      </c>
      <c r="J470" s="81">
        <v>2</v>
      </c>
    </row>
    <row r="471" spans="1:10">
      <c r="A471" s="81" t="s">
        <v>97</v>
      </c>
      <c r="C471" s="82">
        <v>39911</v>
      </c>
      <c r="D471" s="81" t="s">
        <v>151</v>
      </c>
      <c r="F471" s="81">
        <v>90</v>
      </c>
      <c r="G471" s="81">
        <v>2</v>
      </c>
      <c r="H471" s="81">
        <v>1</v>
      </c>
      <c r="I471" s="81">
        <v>5</v>
      </c>
      <c r="J471" s="81">
        <v>3</v>
      </c>
    </row>
    <row r="472" spans="1:10">
      <c r="A472" s="81" t="s">
        <v>97</v>
      </c>
      <c r="C472" s="82">
        <v>39907</v>
      </c>
      <c r="D472" s="81" t="s">
        <v>99</v>
      </c>
      <c r="F472" s="81">
        <f>90- 58</f>
        <v>32</v>
      </c>
      <c r="G472" s="81">
        <v>0</v>
      </c>
      <c r="H472" s="81">
        <v>0</v>
      </c>
      <c r="I472" s="81">
        <v>0</v>
      </c>
      <c r="J472" s="81">
        <v>0</v>
      </c>
    </row>
    <row r="473" spans="1:10">
      <c r="A473" s="81" t="s">
        <v>1050</v>
      </c>
      <c r="C473" s="82">
        <v>39904</v>
      </c>
      <c r="D473" s="81" t="s">
        <v>216</v>
      </c>
      <c r="F473" s="81">
        <v>90</v>
      </c>
      <c r="G473" s="81">
        <v>0</v>
      </c>
      <c r="H473" s="81">
        <v>0</v>
      </c>
      <c r="I473" s="81">
        <v>2</v>
      </c>
      <c r="J473" s="81">
        <v>2</v>
      </c>
    </row>
    <row r="474" spans="1:10">
      <c r="A474" s="81" t="s">
        <v>1050</v>
      </c>
      <c r="C474" s="82">
        <v>39900</v>
      </c>
      <c r="D474" s="81" t="s">
        <v>216</v>
      </c>
      <c r="F474" s="81">
        <v>90</v>
      </c>
      <c r="G474" s="81">
        <v>1</v>
      </c>
      <c r="H474" s="81">
        <v>1</v>
      </c>
      <c r="I474" s="81">
        <v>2</v>
      </c>
      <c r="J474" s="81">
        <v>1</v>
      </c>
    </row>
    <row r="475" spans="1:10">
      <c r="A475" s="81" t="s">
        <v>97</v>
      </c>
      <c r="C475" s="82">
        <v>39894</v>
      </c>
      <c r="D475" s="81" t="s">
        <v>99</v>
      </c>
      <c r="F475" s="81">
        <v>90</v>
      </c>
      <c r="G475" s="81">
        <v>1</v>
      </c>
      <c r="H475" s="81">
        <v>0</v>
      </c>
      <c r="I475" s="81">
        <v>5</v>
      </c>
      <c r="J475" s="81">
        <v>2</v>
      </c>
    </row>
    <row r="476" spans="1:10">
      <c r="A476" s="81" t="s">
        <v>97</v>
      </c>
      <c r="C476" s="82">
        <v>39887</v>
      </c>
      <c r="D476" s="81" t="s">
        <v>99</v>
      </c>
      <c r="F476" s="81">
        <v>90</v>
      </c>
      <c r="G476" s="81">
        <v>0</v>
      </c>
      <c r="H476" s="81">
        <v>0</v>
      </c>
      <c r="I476" s="81">
        <v>3</v>
      </c>
      <c r="J476" s="81">
        <v>1</v>
      </c>
    </row>
    <row r="477" spans="1:10">
      <c r="A477" s="81" t="s">
        <v>97</v>
      </c>
      <c r="C477" s="82">
        <v>39883</v>
      </c>
      <c r="D477" s="81" t="s">
        <v>151</v>
      </c>
      <c r="F477" s="81">
        <v>90</v>
      </c>
      <c r="G477" s="81">
        <v>1</v>
      </c>
      <c r="H477" s="81">
        <v>0</v>
      </c>
      <c r="I477" s="81">
        <v>1</v>
      </c>
      <c r="J477" s="81">
        <v>1</v>
      </c>
    </row>
    <row r="478" spans="1:10">
      <c r="A478" s="81" t="s">
        <v>97</v>
      </c>
      <c r="C478" s="82">
        <v>39879</v>
      </c>
      <c r="D478" s="81" t="s">
        <v>99</v>
      </c>
      <c r="F478" s="81">
        <v>90</v>
      </c>
      <c r="G478" s="81">
        <v>1</v>
      </c>
      <c r="H478" s="81">
        <v>0</v>
      </c>
      <c r="I478" s="81">
        <v>2</v>
      </c>
      <c r="J478" s="81">
        <v>1</v>
      </c>
    </row>
    <row r="479" spans="1:10">
      <c r="A479" s="81" t="s">
        <v>97</v>
      </c>
      <c r="C479" s="82">
        <v>39876</v>
      </c>
      <c r="D479" s="81" t="s">
        <v>193</v>
      </c>
      <c r="F479" s="81">
        <f>90- 58</f>
        <v>32</v>
      </c>
      <c r="G479" s="81">
        <v>1</v>
      </c>
      <c r="H479" s="81">
        <v>0</v>
      </c>
      <c r="I479" s="81">
        <v>0</v>
      </c>
      <c r="J479" s="81">
        <v>0</v>
      </c>
    </row>
    <row r="480" spans="1:10">
      <c r="A480" s="81" t="s">
        <v>97</v>
      </c>
      <c r="C480" s="82">
        <v>39873</v>
      </c>
      <c r="D480" s="81" t="s">
        <v>99</v>
      </c>
      <c r="F480" s="81">
        <v>90</v>
      </c>
      <c r="G480" s="81">
        <v>1</v>
      </c>
      <c r="H480" s="81">
        <v>0</v>
      </c>
      <c r="I480" s="81">
        <v>3</v>
      </c>
      <c r="J480" s="81">
        <v>1</v>
      </c>
    </row>
    <row r="481" spans="1:10">
      <c r="A481" s="81" t="s">
        <v>97</v>
      </c>
      <c r="C481" s="82">
        <v>39868</v>
      </c>
      <c r="D481" s="81" t="s">
        <v>151</v>
      </c>
      <c r="F481" s="81">
        <v>90</v>
      </c>
      <c r="G481" s="81">
        <v>0</v>
      </c>
      <c r="H481" s="81">
        <v>0</v>
      </c>
      <c r="I481" s="81">
        <v>1</v>
      </c>
      <c r="J481" s="81">
        <v>0</v>
      </c>
    </row>
    <row r="482" spans="1:10">
      <c r="A482" s="81" t="s">
        <v>97</v>
      </c>
      <c r="C482" s="82">
        <v>39865</v>
      </c>
      <c r="D482" s="81" t="s">
        <v>99</v>
      </c>
      <c r="F482" s="81">
        <v>90</v>
      </c>
      <c r="G482" s="81">
        <v>0</v>
      </c>
      <c r="H482" s="81">
        <v>0</v>
      </c>
      <c r="I482" s="81">
        <v>4</v>
      </c>
      <c r="J482" s="81">
        <v>1</v>
      </c>
    </row>
    <row r="483" spans="1:10">
      <c r="A483" s="81" t="s">
        <v>97</v>
      </c>
      <c r="C483" s="82">
        <v>39858</v>
      </c>
      <c r="D483" s="81" t="s">
        <v>99</v>
      </c>
      <c r="F483" s="81">
        <f>90- 56</f>
        <v>34</v>
      </c>
      <c r="G483" s="81">
        <v>0</v>
      </c>
      <c r="H483" s="81">
        <v>0</v>
      </c>
      <c r="I483" s="81">
        <v>3</v>
      </c>
      <c r="J483" s="81">
        <v>1</v>
      </c>
    </row>
    <row r="484" spans="1:10">
      <c r="A484" s="81" t="s">
        <v>97</v>
      </c>
      <c r="C484" s="82">
        <v>39852</v>
      </c>
      <c r="D484" s="81" t="s">
        <v>99</v>
      </c>
      <c r="F484" s="81">
        <v>90</v>
      </c>
      <c r="G484" s="81">
        <v>0</v>
      </c>
      <c r="H484" s="81">
        <v>2</v>
      </c>
      <c r="I484" s="81">
        <v>2</v>
      </c>
      <c r="J484" s="81">
        <v>1</v>
      </c>
    </row>
    <row r="485" spans="1:10">
      <c r="A485" s="81" t="s">
        <v>97</v>
      </c>
      <c r="C485" s="82">
        <v>39849</v>
      </c>
      <c r="D485" s="81" t="s">
        <v>193</v>
      </c>
      <c r="F485" s="81">
        <f>90- 55</f>
        <v>35</v>
      </c>
      <c r="G485" s="81">
        <v>0</v>
      </c>
      <c r="H485" s="81">
        <v>0</v>
      </c>
      <c r="I485" s="81">
        <v>0</v>
      </c>
      <c r="J485" s="81">
        <v>0</v>
      </c>
    </row>
    <row r="486" spans="1:10">
      <c r="A486" s="81" t="s">
        <v>97</v>
      </c>
      <c r="C486" s="82">
        <v>39845</v>
      </c>
      <c r="D486" s="81" t="s">
        <v>99</v>
      </c>
      <c r="F486" s="81">
        <f>90- 58</f>
        <v>32</v>
      </c>
      <c r="G486" s="81">
        <v>2</v>
      </c>
      <c r="H486" s="81">
        <v>0</v>
      </c>
      <c r="I486" s="81">
        <v>2</v>
      </c>
      <c r="J486" s="81">
        <v>2</v>
      </c>
    </row>
    <row r="487" spans="1:10">
      <c r="A487" s="81" t="s">
        <v>97</v>
      </c>
      <c r="C487" s="82">
        <v>39842</v>
      </c>
      <c r="D487" s="81" t="s">
        <v>193</v>
      </c>
      <c r="F487" s="81">
        <v>90</v>
      </c>
      <c r="G487" s="81">
        <v>0</v>
      </c>
      <c r="H487" s="81">
        <v>0</v>
      </c>
      <c r="I487" s="81">
        <v>0</v>
      </c>
      <c r="J487" s="81">
        <v>0</v>
      </c>
    </row>
    <row r="488" spans="1:10">
      <c r="A488" s="81" t="s">
        <v>97</v>
      </c>
      <c r="C488" s="82">
        <v>39837</v>
      </c>
      <c r="D488" s="81" t="s">
        <v>99</v>
      </c>
      <c r="F488" s="81">
        <v>90</v>
      </c>
      <c r="G488" s="81">
        <v>2</v>
      </c>
      <c r="H488" s="81">
        <v>1</v>
      </c>
      <c r="I488" s="81">
        <v>6</v>
      </c>
      <c r="J488" s="81">
        <v>4</v>
      </c>
    </row>
    <row r="489" spans="1:10">
      <c r="A489" s="81" t="s">
        <v>97</v>
      </c>
      <c r="C489" s="82">
        <v>39834</v>
      </c>
      <c r="D489" s="81" t="s">
        <v>193</v>
      </c>
      <c r="F489" s="81">
        <f>90- 74</f>
        <v>16</v>
      </c>
      <c r="G489" s="81">
        <v>0</v>
      </c>
      <c r="H489" s="81">
        <v>0</v>
      </c>
      <c r="I489" s="81">
        <v>0</v>
      </c>
      <c r="J489" s="81">
        <v>0</v>
      </c>
    </row>
    <row r="490" spans="1:10">
      <c r="A490" s="81" t="s">
        <v>97</v>
      </c>
      <c r="C490" s="82">
        <v>39830</v>
      </c>
      <c r="D490" s="81" t="s">
        <v>99</v>
      </c>
      <c r="F490" s="81">
        <v>90</v>
      </c>
      <c r="G490" s="81">
        <v>1</v>
      </c>
      <c r="H490" s="81">
        <v>0</v>
      </c>
      <c r="I490" s="81">
        <v>4</v>
      </c>
      <c r="J490" s="81">
        <v>2</v>
      </c>
    </row>
    <row r="491" spans="1:10">
      <c r="A491" s="81" t="s">
        <v>97</v>
      </c>
      <c r="C491" s="82">
        <v>39827</v>
      </c>
      <c r="D491" s="81" t="s">
        <v>193</v>
      </c>
      <c r="F491" s="81">
        <f>90- 71</f>
        <v>19</v>
      </c>
      <c r="G491" s="81">
        <v>0</v>
      </c>
      <c r="H491" s="81">
        <v>0</v>
      </c>
      <c r="I491" s="81">
        <v>0</v>
      </c>
      <c r="J491" s="81">
        <v>0</v>
      </c>
    </row>
    <row r="492" spans="1:10">
      <c r="A492" s="81" t="s">
        <v>97</v>
      </c>
      <c r="C492" s="82">
        <v>39824</v>
      </c>
      <c r="D492" s="81" t="s">
        <v>99</v>
      </c>
      <c r="F492" s="81">
        <v>90</v>
      </c>
      <c r="G492" s="81">
        <v>1</v>
      </c>
      <c r="H492" s="81">
        <v>1</v>
      </c>
      <c r="I492" s="81">
        <v>2</v>
      </c>
      <c r="J492" s="81">
        <v>1</v>
      </c>
    </row>
    <row r="493" spans="1:10">
      <c r="A493" s="81" t="s">
        <v>97</v>
      </c>
      <c r="C493" s="82">
        <v>39819</v>
      </c>
      <c r="D493" s="81" t="s">
        <v>193</v>
      </c>
      <c r="F493" s="81">
        <v>81</v>
      </c>
      <c r="G493" s="81">
        <v>3</v>
      </c>
      <c r="H493" s="81">
        <v>0</v>
      </c>
      <c r="I493" s="81">
        <v>0</v>
      </c>
      <c r="J493" s="81">
        <v>0</v>
      </c>
    </row>
    <row r="494" spans="1:10">
      <c r="A494" s="81" t="s">
        <v>97</v>
      </c>
      <c r="C494" s="82">
        <v>39803</v>
      </c>
      <c r="D494" s="81" t="s">
        <v>99</v>
      </c>
      <c r="F494" s="81">
        <v>90</v>
      </c>
      <c r="G494" s="81">
        <v>0</v>
      </c>
      <c r="H494" s="81">
        <v>0</v>
      </c>
      <c r="I494" s="81">
        <v>2</v>
      </c>
      <c r="J494" s="81">
        <v>0</v>
      </c>
    </row>
    <row r="495" spans="1:10">
      <c r="A495" s="81" t="s">
        <v>97</v>
      </c>
      <c r="C495" s="82">
        <v>39795</v>
      </c>
      <c r="D495" s="81" t="s">
        <v>99</v>
      </c>
      <c r="F495" s="81">
        <v>90</v>
      </c>
      <c r="G495" s="81">
        <v>1</v>
      </c>
      <c r="H495" s="81">
        <v>0</v>
      </c>
      <c r="I495" s="81">
        <v>5</v>
      </c>
      <c r="J495" s="81">
        <v>3</v>
      </c>
    </row>
    <row r="496" spans="1:10">
      <c r="A496" s="81" t="s">
        <v>97</v>
      </c>
      <c r="C496" s="82">
        <v>39788</v>
      </c>
      <c r="D496" s="81" t="s">
        <v>99</v>
      </c>
      <c r="F496" s="81">
        <v>81</v>
      </c>
      <c r="G496" s="81">
        <v>0</v>
      </c>
      <c r="H496" s="81">
        <v>0</v>
      </c>
      <c r="I496" s="81">
        <v>2</v>
      </c>
      <c r="J496" s="81">
        <v>1</v>
      </c>
    </row>
    <row r="497" spans="1:10">
      <c r="A497" s="81" t="s">
        <v>97</v>
      </c>
      <c r="C497" s="82">
        <v>39781</v>
      </c>
      <c r="D497" s="81" t="s">
        <v>99</v>
      </c>
      <c r="F497" s="81">
        <v>90</v>
      </c>
      <c r="G497" s="81">
        <v>2</v>
      </c>
      <c r="H497" s="81">
        <v>0</v>
      </c>
      <c r="I497" s="81">
        <v>6</v>
      </c>
      <c r="J497" s="81">
        <v>3</v>
      </c>
    </row>
    <row r="498" spans="1:10">
      <c r="A498" s="81" t="s">
        <v>97</v>
      </c>
      <c r="C498" s="82">
        <v>39778</v>
      </c>
      <c r="D498" s="81" t="s">
        <v>151</v>
      </c>
      <c r="F498" s="81">
        <v>56</v>
      </c>
      <c r="G498" s="81">
        <v>1</v>
      </c>
      <c r="H498" s="81">
        <v>1</v>
      </c>
      <c r="I498" s="81">
        <v>1</v>
      </c>
      <c r="J498" s="81">
        <v>1</v>
      </c>
    </row>
    <row r="499" spans="1:10">
      <c r="A499" s="81" t="s">
        <v>97</v>
      </c>
      <c r="C499" s="82">
        <v>39768</v>
      </c>
      <c r="D499" s="81" t="s">
        <v>99</v>
      </c>
      <c r="F499" s="81">
        <v>90</v>
      </c>
      <c r="G499" s="81">
        <v>1</v>
      </c>
      <c r="H499" s="81">
        <v>0</v>
      </c>
      <c r="I499" s="81">
        <v>5</v>
      </c>
      <c r="J499" s="81">
        <v>3</v>
      </c>
    </row>
    <row r="500" spans="1:10">
      <c r="A500" s="81" t="s">
        <v>97</v>
      </c>
      <c r="C500" s="82">
        <v>39764</v>
      </c>
      <c r="D500" s="81" t="s">
        <v>193</v>
      </c>
      <c r="F500" s="81">
        <v>90</v>
      </c>
      <c r="G500" s="81">
        <v>1</v>
      </c>
      <c r="H500" s="81">
        <v>0</v>
      </c>
      <c r="I500" s="81">
        <v>0</v>
      </c>
      <c r="J500" s="81">
        <v>0</v>
      </c>
    </row>
    <row r="501" spans="1:10">
      <c r="A501" s="81" t="s">
        <v>97</v>
      </c>
      <c r="C501" s="82">
        <v>39760</v>
      </c>
      <c r="D501" s="81" t="s">
        <v>99</v>
      </c>
      <c r="F501" s="81">
        <v>90</v>
      </c>
      <c r="G501" s="81">
        <v>0</v>
      </c>
      <c r="H501" s="81">
        <v>1</v>
      </c>
      <c r="I501" s="81">
        <v>4</v>
      </c>
      <c r="J501" s="81">
        <v>1</v>
      </c>
    </row>
    <row r="502" spans="1:10">
      <c r="A502" s="81" t="s">
        <v>97</v>
      </c>
      <c r="C502" s="82">
        <v>39756</v>
      </c>
      <c r="D502" s="81" t="s">
        <v>151</v>
      </c>
      <c r="F502" s="81">
        <f>90- 59</f>
        <v>31</v>
      </c>
      <c r="G502" s="81">
        <v>1</v>
      </c>
      <c r="H502" s="81">
        <v>0</v>
      </c>
      <c r="I502" s="81">
        <v>1</v>
      </c>
      <c r="J502" s="81">
        <v>1</v>
      </c>
    </row>
    <row r="503" spans="1:10">
      <c r="A503" s="81" t="s">
        <v>97</v>
      </c>
      <c r="C503" s="82">
        <v>39753</v>
      </c>
      <c r="D503" s="81" t="s">
        <v>99</v>
      </c>
      <c r="F503" s="81">
        <v>78</v>
      </c>
      <c r="G503" s="81">
        <v>1</v>
      </c>
      <c r="H503" s="81">
        <v>0</v>
      </c>
      <c r="I503" s="81">
        <v>2</v>
      </c>
      <c r="J503" s="81">
        <v>1</v>
      </c>
    </row>
    <row r="504" spans="1:10">
      <c r="A504" s="81" t="s">
        <v>97</v>
      </c>
      <c r="C504" s="82">
        <v>39746</v>
      </c>
      <c r="D504" s="81" t="s">
        <v>99</v>
      </c>
      <c r="F504" s="81">
        <v>90</v>
      </c>
      <c r="G504" s="81">
        <v>0</v>
      </c>
      <c r="H504" s="81">
        <v>2</v>
      </c>
      <c r="I504" s="81">
        <v>2</v>
      </c>
      <c r="J504" s="81">
        <v>1</v>
      </c>
    </row>
    <row r="505" spans="1:10">
      <c r="A505" s="81" t="s">
        <v>97</v>
      </c>
      <c r="C505" s="82">
        <v>39743</v>
      </c>
      <c r="D505" s="81" t="s">
        <v>151</v>
      </c>
      <c r="F505" s="81">
        <v>90</v>
      </c>
      <c r="G505" s="81">
        <v>1</v>
      </c>
      <c r="H505" s="81">
        <v>2</v>
      </c>
      <c r="I505" s="81">
        <v>2</v>
      </c>
      <c r="J505" s="81">
        <v>1</v>
      </c>
    </row>
    <row r="506" spans="1:10">
      <c r="A506" s="81" t="s">
        <v>97</v>
      </c>
      <c r="C506" s="82">
        <v>39740</v>
      </c>
      <c r="D506" s="81" t="s">
        <v>99</v>
      </c>
      <c r="F506" s="81">
        <v>0</v>
      </c>
      <c r="G506" s="81"/>
      <c r="H506" s="81"/>
      <c r="I506" s="81"/>
      <c r="J506" s="81"/>
    </row>
    <row r="507" spans="1:10">
      <c r="A507" s="81" t="s">
        <v>1050</v>
      </c>
      <c r="C507" s="82">
        <v>39736</v>
      </c>
      <c r="D507" s="81" t="s">
        <v>216</v>
      </c>
      <c r="F507" s="81">
        <v>90</v>
      </c>
      <c r="G507" s="81">
        <v>0</v>
      </c>
      <c r="H507" s="81">
        <v>0</v>
      </c>
      <c r="I507" s="81">
        <v>1</v>
      </c>
      <c r="J507" s="81">
        <v>1</v>
      </c>
    </row>
    <row r="508" spans="1:10">
      <c r="A508" s="81" t="s">
        <v>1050</v>
      </c>
      <c r="C508" s="82">
        <v>39732</v>
      </c>
      <c r="D508" s="81" t="s">
        <v>216</v>
      </c>
      <c r="F508" s="81">
        <v>89</v>
      </c>
      <c r="G508" s="81">
        <v>1</v>
      </c>
      <c r="H508" s="81">
        <v>0</v>
      </c>
      <c r="I508" s="81">
        <v>2</v>
      </c>
      <c r="J508" s="81">
        <v>1</v>
      </c>
    </row>
    <row r="509" spans="1:10">
      <c r="A509" s="81" t="s">
        <v>97</v>
      </c>
      <c r="C509" s="82">
        <v>39725</v>
      </c>
      <c r="D509" s="81" t="s">
        <v>99</v>
      </c>
      <c r="F509" s="81">
        <v>69</v>
      </c>
      <c r="G509" s="81">
        <v>1</v>
      </c>
      <c r="H509" s="81">
        <v>0</v>
      </c>
      <c r="I509" s="81">
        <v>4</v>
      </c>
      <c r="J509" s="81">
        <v>1</v>
      </c>
    </row>
    <row r="510" spans="1:10">
      <c r="A510" s="81" t="s">
        <v>97</v>
      </c>
      <c r="C510" s="82">
        <v>39722</v>
      </c>
      <c r="D510" s="81" t="s">
        <v>151</v>
      </c>
      <c r="F510" s="81">
        <f>90- 59</f>
        <v>31</v>
      </c>
      <c r="G510" s="81">
        <v>2</v>
      </c>
      <c r="H510" s="81">
        <v>0</v>
      </c>
      <c r="I510" s="81">
        <v>3</v>
      </c>
      <c r="J510" s="81">
        <v>2</v>
      </c>
    </row>
    <row r="511" spans="1:10">
      <c r="A511" s="81" t="s">
        <v>97</v>
      </c>
      <c r="C511" s="82">
        <v>39718</v>
      </c>
      <c r="D511" s="81" t="s">
        <v>99</v>
      </c>
      <c r="F511" s="81">
        <v>90</v>
      </c>
      <c r="G511" s="81">
        <v>1</v>
      </c>
      <c r="H511" s="81">
        <v>0</v>
      </c>
      <c r="I511" s="81">
        <v>7</v>
      </c>
      <c r="J511" s="81">
        <v>2</v>
      </c>
    </row>
    <row r="512" spans="1:10">
      <c r="A512" s="81" t="s">
        <v>97</v>
      </c>
      <c r="C512" s="82">
        <v>39715</v>
      </c>
      <c r="D512" s="81" t="s">
        <v>99</v>
      </c>
      <c r="F512" s="81">
        <v>90</v>
      </c>
      <c r="G512" s="81">
        <v>0</v>
      </c>
      <c r="H512" s="81">
        <v>2</v>
      </c>
      <c r="I512" s="81">
        <v>3</v>
      </c>
      <c r="J512" s="81">
        <v>1</v>
      </c>
    </row>
    <row r="513" spans="1:10">
      <c r="A513" s="81" t="s">
        <v>97</v>
      </c>
      <c r="C513" s="82">
        <v>39712</v>
      </c>
      <c r="D513" s="81" t="s">
        <v>99</v>
      </c>
      <c r="F513" s="81">
        <v>90</v>
      </c>
      <c r="G513" s="81">
        <v>2</v>
      </c>
      <c r="H513" s="81">
        <v>1</v>
      </c>
      <c r="I513" s="81">
        <v>7</v>
      </c>
      <c r="J513" s="81">
        <v>3</v>
      </c>
    </row>
    <row r="514" spans="1:10">
      <c r="A514" s="81" t="s">
        <v>97</v>
      </c>
      <c r="C514" s="82">
        <v>39707</v>
      </c>
      <c r="D514" s="81" t="s">
        <v>151</v>
      </c>
      <c r="F514" s="81">
        <v>90</v>
      </c>
      <c r="G514" s="81">
        <v>0</v>
      </c>
      <c r="H514" s="81">
        <v>0</v>
      </c>
      <c r="I514" s="81">
        <v>7</v>
      </c>
      <c r="J514" s="81">
        <v>1</v>
      </c>
    </row>
    <row r="515" spans="1:10">
      <c r="A515" s="81" t="s">
        <v>97</v>
      </c>
      <c r="C515" s="82">
        <v>39704</v>
      </c>
      <c r="D515" s="81" t="s">
        <v>99</v>
      </c>
      <c r="F515" s="81">
        <f>90- 58</f>
        <v>32</v>
      </c>
      <c r="G515" s="81">
        <v>1</v>
      </c>
      <c r="H515" s="81">
        <v>0</v>
      </c>
      <c r="I515" s="81">
        <v>3</v>
      </c>
      <c r="J515" s="81">
        <v>1</v>
      </c>
    </row>
    <row r="516" spans="1:10">
      <c r="A516" s="81" t="s">
        <v>1050</v>
      </c>
      <c r="C516" s="82">
        <v>39701</v>
      </c>
      <c r="D516" s="81" t="s">
        <v>216</v>
      </c>
      <c r="F516" s="81">
        <v>90</v>
      </c>
      <c r="G516" s="81">
        <v>0</v>
      </c>
      <c r="H516" s="81">
        <v>0</v>
      </c>
      <c r="I516" s="81">
        <v>0</v>
      </c>
      <c r="J516" s="81">
        <v>0</v>
      </c>
    </row>
    <row r="517" spans="1:10">
      <c r="A517" s="81" t="s">
        <v>1050</v>
      </c>
      <c r="C517" s="82">
        <v>39697</v>
      </c>
      <c r="D517" s="81" t="s">
        <v>216</v>
      </c>
      <c r="F517" s="81">
        <v>90</v>
      </c>
      <c r="G517" s="81">
        <v>0</v>
      </c>
      <c r="H517" s="81">
        <v>1</v>
      </c>
      <c r="I517" s="81">
        <v>0</v>
      </c>
      <c r="J517" s="81">
        <v>0</v>
      </c>
    </row>
    <row r="518" spans="1:10">
      <c r="A518" s="81" t="s">
        <v>97</v>
      </c>
      <c r="C518" s="82">
        <v>39691</v>
      </c>
      <c r="D518" s="81" t="s">
        <v>99</v>
      </c>
      <c r="F518" s="81">
        <v>90</v>
      </c>
      <c r="G518" s="81">
        <v>0</v>
      </c>
      <c r="H518" s="81">
        <v>0</v>
      </c>
      <c r="I518" s="81">
        <v>6</v>
      </c>
      <c r="J518" s="81">
        <v>2</v>
      </c>
    </row>
    <row r="519" spans="1:10">
      <c r="A519" s="81" t="s">
        <v>1050</v>
      </c>
      <c r="C519" s="82">
        <v>39682</v>
      </c>
      <c r="D519" s="81" t="s">
        <v>272</v>
      </c>
      <c r="F519" s="81">
        <v>90</v>
      </c>
      <c r="G519" s="81">
        <v>0</v>
      </c>
      <c r="H519" s="81">
        <v>0</v>
      </c>
      <c r="I519" s="81">
        <v>0</v>
      </c>
      <c r="J519" s="81">
        <v>0</v>
      </c>
    </row>
    <row r="520" spans="1:10">
      <c r="A520" s="81" t="s">
        <v>1050</v>
      </c>
      <c r="C520" s="82">
        <v>39679</v>
      </c>
      <c r="D520" s="81" t="s">
        <v>272</v>
      </c>
      <c r="F520" s="81">
        <v>90</v>
      </c>
      <c r="G520" s="81">
        <v>0</v>
      </c>
      <c r="H520" s="81">
        <v>0</v>
      </c>
      <c r="I520" s="81">
        <v>0</v>
      </c>
      <c r="J520" s="81">
        <v>0</v>
      </c>
    </row>
    <row r="521" spans="1:10">
      <c r="A521" s="81" t="s">
        <v>1050</v>
      </c>
      <c r="C521" s="82">
        <v>39676</v>
      </c>
      <c r="D521" s="81" t="s">
        <v>272</v>
      </c>
      <c r="F521" s="81">
        <v>90</v>
      </c>
      <c r="G521" s="81">
        <v>1</v>
      </c>
      <c r="H521" s="81">
        <v>0</v>
      </c>
      <c r="I521" s="81">
        <v>0</v>
      </c>
      <c r="J521" s="81">
        <v>0</v>
      </c>
    </row>
    <row r="522" spans="1:10">
      <c r="A522" s="81" t="s">
        <v>1050</v>
      </c>
      <c r="C522" s="82">
        <v>39670</v>
      </c>
      <c r="D522" s="81" t="s">
        <v>272</v>
      </c>
      <c r="F522" s="81">
        <v>90</v>
      </c>
      <c r="G522" s="81">
        <v>0</v>
      </c>
      <c r="H522" s="81">
        <v>0</v>
      </c>
      <c r="I522" s="81">
        <v>0</v>
      </c>
      <c r="J522" s="81">
        <v>0</v>
      </c>
    </row>
    <row r="523" spans="1:10">
      <c r="A523" s="81" t="s">
        <v>1050</v>
      </c>
      <c r="C523" s="82">
        <v>39667</v>
      </c>
      <c r="D523" s="81" t="s">
        <v>272</v>
      </c>
      <c r="F523" s="81">
        <v>90</v>
      </c>
      <c r="G523" s="81">
        <v>1</v>
      </c>
      <c r="H523" s="81">
        <v>0</v>
      </c>
      <c r="I523" s="81">
        <v>0</v>
      </c>
      <c r="J523" s="81">
        <v>0</v>
      </c>
    </row>
    <row r="524" spans="1:10">
      <c r="A524" s="81" t="s">
        <v>1050</v>
      </c>
      <c r="C524" s="82">
        <v>39617</v>
      </c>
      <c r="D524" s="81" t="s">
        <v>216</v>
      </c>
      <c r="F524" s="81">
        <v>90</v>
      </c>
      <c r="G524" s="81">
        <v>0</v>
      </c>
      <c r="H524" s="81">
        <v>0</v>
      </c>
      <c r="I524" s="81">
        <v>1</v>
      </c>
      <c r="J524" s="81">
        <v>1</v>
      </c>
    </row>
    <row r="525" spans="1:10">
      <c r="A525" s="81" t="s">
        <v>1050</v>
      </c>
      <c r="C525" s="82">
        <v>39614</v>
      </c>
      <c r="D525" s="81" t="s">
        <v>216</v>
      </c>
      <c r="F525" s="81">
        <v>90</v>
      </c>
      <c r="G525" s="81">
        <v>0</v>
      </c>
      <c r="H525" s="81">
        <v>0</v>
      </c>
      <c r="I525" s="81">
        <v>0</v>
      </c>
      <c r="J525" s="81">
        <v>0</v>
      </c>
    </row>
    <row r="526" spans="1:10">
      <c r="A526" s="81" t="s">
        <v>97</v>
      </c>
      <c r="C526" s="82">
        <v>39585</v>
      </c>
      <c r="D526" s="81" t="s">
        <v>99</v>
      </c>
      <c r="F526" s="81">
        <v>90</v>
      </c>
      <c r="G526" s="81">
        <v>0</v>
      </c>
      <c r="H526" s="81">
        <v>2</v>
      </c>
      <c r="I526" s="81">
        <v>2</v>
      </c>
      <c r="J526" s="81">
        <v>1</v>
      </c>
    </row>
    <row r="527" spans="1:10">
      <c r="A527" s="81" t="s">
        <v>97</v>
      </c>
      <c r="C527" s="82">
        <v>39579</v>
      </c>
      <c r="D527" s="81" t="s">
        <v>99</v>
      </c>
      <c r="F527" s="81">
        <v>62</v>
      </c>
      <c r="G527" s="81">
        <v>0</v>
      </c>
      <c r="H527" s="81">
        <v>0</v>
      </c>
      <c r="I527" s="81">
        <v>2</v>
      </c>
      <c r="J527" s="81">
        <v>1</v>
      </c>
    </row>
    <row r="528" spans="1:10">
      <c r="A528" s="81" t="s">
        <v>97</v>
      </c>
      <c r="C528" s="82">
        <v>39575</v>
      </c>
      <c r="D528" s="81" t="s">
        <v>99</v>
      </c>
      <c r="F528" s="81">
        <v>90</v>
      </c>
      <c r="G528" s="81">
        <v>0</v>
      </c>
      <c r="H528" s="81">
        <v>1</v>
      </c>
      <c r="I528" s="81">
        <v>6</v>
      </c>
      <c r="J528" s="81">
        <v>3</v>
      </c>
    </row>
    <row r="529" spans="1:10">
      <c r="A529" s="81" t="s">
        <v>97</v>
      </c>
      <c r="C529" s="82">
        <v>39572</v>
      </c>
      <c r="D529" s="81" t="s">
        <v>99</v>
      </c>
      <c r="F529" s="81">
        <v>90</v>
      </c>
      <c r="G529" s="81">
        <v>1</v>
      </c>
      <c r="H529" s="81">
        <v>1</v>
      </c>
      <c r="I529" s="81">
        <v>5</v>
      </c>
      <c r="J529" s="81">
        <v>3</v>
      </c>
    </row>
    <row r="530" spans="1:10">
      <c r="A530" s="81" t="s">
        <v>97</v>
      </c>
      <c r="C530" s="82">
        <v>39567</v>
      </c>
      <c r="D530" s="81" t="s">
        <v>151</v>
      </c>
      <c r="F530" s="81">
        <v>90</v>
      </c>
      <c r="G530" s="81">
        <v>0</v>
      </c>
      <c r="H530" s="81">
        <v>0</v>
      </c>
      <c r="I530" s="81">
        <v>3</v>
      </c>
      <c r="J530" s="81">
        <v>1</v>
      </c>
    </row>
    <row r="531" spans="1:10">
      <c r="A531" s="81" t="s">
        <v>97</v>
      </c>
      <c r="C531" s="82">
        <v>39567</v>
      </c>
      <c r="D531" s="81" t="s">
        <v>151</v>
      </c>
      <c r="F531" s="81">
        <v>90</v>
      </c>
      <c r="G531" s="81">
        <v>0</v>
      </c>
      <c r="H531" s="81">
        <v>0</v>
      </c>
      <c r="I531" s="81">
        <v>3</v>
      </c>
      <c r="J531" s="81">
        <v>1</v>
      </c>
    </row>
    <row r="532" spans="1:10">
      <c r="A532" s="81" t="s">
        <v>97</v>
      </c>
      <c r="C532" s="82">
        <v>39561</v>
      </c>
      <c r="D532" s="81" t="s">
        <v>151</v>
      </c>
      <c r="F532" s="81">
        <v>61</v>
      </c>
      <c r="G532" s="81">
        <v>0</v>
      </c>
      <c r="H532" s="81">
        <v>0</v>
      </c>
      <c r="I532" s="81">
        <v>1</v>
      </c>
      <c r="J532" s="81">
        <v>0</v>
      </c>
    </row>
    <row r="533" spans="1:10">
      <c r="A533" s="81" t="s">
        <v>97</v>
      </c>
      <c r="C533" s="82">
        <v>39557</v>
      </c>
      <c r="D533" s="81" t="s">
        <v>99</v>
      </c>
      <c r="F533" s="81">
        <f>90- 45</f>
        <v>45</v>
      </c>
      <c r="G533" s="81">
        <v>0</v>
      </c>
      <c r="H533" s="81">
        <v>0</v>
      </c>
      <c r="I533" s="81">
        <v>2</v>
      </c>
      <c r="J533" s="81">
        <v>1</v>
      </c>
    </row>
    <row r="534" spans="1:10">
      <c r="A534" s="81" t="s">
        <v>97</v>
      </c>
      <c r="C534" s="82">
        <v>39550</v>
      </c>
      <c r="D534" s="81" t="s">
        <v>99</v>
      </c>
      <c r="F534" s="81">
        <f>90- 64</f>
        <v>26</v>
      </c>
      <c r="G534" s="81">
        <v>0</v>
      </c>
      <c r="H534" s="81">
        <v>0</v>
      </c>
      <c r="I534" s="81">
        <v>0</v>
      </c>
      <c r="J534" s="81">
        <v>0</v>
      </c>
    </row>
    <row r="535" spans="1:10">
      <c r="A535" s="81" t="s">
        <v>97</v>
      </c>
      <c r="C535" s="82">
        <v>39511</v>
      </c>
      <c r="D535" s="81" t="s">
        <v>151</v>
      </c>
      <c r="F535" s="81">
        <v>37</v>
      </c>
      <c r="G535" s="81">
        <v>0</v>
      </c>
      <c r="H535" s="81">
        <v>0</v>
      </c>
      <c r="I535" s="81">
        <v>0</v>
      </c>
      <c r="J535" s="81">
        <v>0</v>
      </c>
    </row>
    <row r="536" spans="1:10">
      <c r="A536" s="81" t="s">
        <v>97</v>
      </c>
      <c r="C536" s="82">
        <v>39511</v>
      </c>
      <c r="D536" s="81" t="s">
        <v>151</v>
      </c>
      <c r="F536" s="81">
        <v>37</v>
      </c>
      <c r="G536" s="81">
        <v>0</v>
      </c>
      <c r="H536" s="81">
        <v>0</v>
      </c>
      <c r="I536" s="81">
        <v>0</v>
      </c>
      <c r="J536" s="81">
        <v>0</v>
      </c>
    </row>
    <row r="537" spans="1:10">
      <c r="A537" s="81" t="s">
        <v>97</v>
      </c>
      <c r="C537" s="82">
        <v>39508</v>
      </c>
      <c r="D537" s="81" t="s">
        <v>99</v>
      </c>
      <c r="F537" s="81">
        <f>90- 56</f>
        <v>34</v>
      </c>
      <c r="G537" s="81">
        <v>0</v>
      </c>
      <c r="H537" s="81">
        <v>0</v>
      </c>
      <c r="I537" s="81">
        <v>0</v>
      </c>
      <c r="J537" s="81">
        <v>0</v>
      </c>
    </row>
    <row r="538" spans="1:10">
      <c r="A538" s="81" t="s">
        <v>97</v>
      </c>
      <c r="C538" s="82">
        <v>39505</v>
      </c>
      <c r="D538" s="81" t="s">
        <v>193</v>
      </c>
      <c r="F538" s="81">
        <v>90</v>
      </c>
      <c r="G538" s="81">
        <v>0</v>
      </c>
      <c r="H538" s="81">
        <v>0</v>
      </c>
      <c r="I538" s="81">
        <v>0</v>
      </c>
      <c r="J538" s="81">
        <v>0</v>
      </c>
    </row>
    <row r="539" spans="1:10">
      <c r="A539" s="81" t="s">
        <v>97</v>
      </c>
      <c r="C539" s="82">
        <v>39502</v>
      </c>
      <c r="D539" s="81" t="s">
        <v>99</v>
      </c>
      <c r="F539" s="81">
        <v>80</v>
      </c>
      <c r="G539" s="81">
        <v>1</v>
      </c>
      <c r="H539" s="81">
        <v>2</v>
      </c>
      <c r="I539" s="81">
        <v>2</v>
      </c>
      <c r="J539" s="81">
        <v>1</v>
      </c>
    </row>
    <row r="540" spans="1:10">
      <c r="A540" s="81" t="s">
        <v>97</v>
      </c>
      <c r="C540" s="82">
        <v>39502</v>
      </c>
      <c r="D540" s="81" t="s">
        <v>99</v>
      </c>
      <c r="F540" s="81">
        <v>80</v>
      </c>
      <c r="G540" s="81">
        <v>1</v>
      </c>
      <c r="H540" s="81">
        <v>2</v>
      </c>
      <c r="I540" s="81">
        <v>2</v>
      </c>
      <c r="J540" s="81">
        <v>1</v>
      </c>
    </row>
    <row r="541" spans="1:10">
      <c r="A541" s="81" t="s">
        <v>97</v>
      </c>
      <c r="C541" s="82">
        <v>39498</v>
      </c>
      <c r="D541" s="81" t="s">
        <v>151</v>
      </c>
      <c r="F541" s="81">
        <v>90</v>
      </c>
      <c r="G541" s="81">
        <v>2</v>
      </c>
      <c r="H541" s="81">
        <v>0</v>
      </c>
      <c r="I541" s="81">
        <v>6</v>
      </c>
      <c r="J541" s="81">
        <v>3</v>
      </c>
    </row>
    <row r="542" spans="1:10">
      <c r="A542" s="81" t="s">
        <v>97</v>
      </c>
      <c r="C542" s="82">
        <v>39494</v>
      </c>
      <c r="D542" s="81" t="s">
        <v>99</v>
      </c>
      <c r="F542" s="81">
        <v>79</v>
      </c>
      <c r="G542" s="81">
        <v>0</v>
      </c>
      <c r="H542" s="81">
        <v>0</v>
      </c>
      <c r="I542" s="81">
        <v>0</v>
      </c>
      <c r="J542" s="81">
        <v>0</v>
      </c>
    </row>
    <row r="543" spans="1:10">
      <c r="A543" s="81" t="s">
        <v>97</v>
      </c>
      <c r="C543" s="82">
        <v>39487</v>
      </c>
      <c r="D543" s="81" t="s">
        <v>99</v>
      </c>
      <c r="F543" s="81">
        <v>90</v>
      </c>
      <c r="G543" s="81">
        <v>0</v>
      </c>
      <c r="H543" s="81">
        <v>1</v>
      </c>
      <c r="I543" s="81">
        <v>3</v>
      </c>
      <c r="J543" s="81">
        <v>1</v>
      </c>
    </row>
    <row r="544" spans="1:10">
      <c r="A544" s="81" t="s">
        <v>97</v>
      </c>
      <c r="C544" s="82">
        <v>39481</v>
      </c>
      <c r="D544" s="81" t="s">
        <v>99</v>
      </c>
      <c r="F544" s="81">
        <v>67</v>
      </c>
      <c r="G544" s="81">
        <v>0</v>
      </c>
      <c r="H544" s="81">
        <v>0</v>
      </c>
      <c r="I544" s="81">
        <v>4</v>
      </c>
      <c r="J544" s="81">
        <v>0</v>
      </c>
    </row>
    <row r="545" spans="1:10">
      <c r="A545" s="81" t="s">
        <v>97</v>
      </c>
      <c r="C545" s="82">
        <v>39474</v>
      </c>
      <c r="D545" s="81" t="s">
        <v>99</v>
      </c>
      <c r="F545" s="81">
        <v>90</v>
      </c>
      <c r="G545" s="81">
        <v>0</v>
      </c>
      <c r="H545" s="81">
        <v>0</v>
      </c>
      <c r="I545" s="81">
        <v>3</v>
      </c>
      <c r="J545" s="81">
        <v>1</v>
      </c>
    </row>
    <row r="546" spans="1:10">
      <c r="A546" s="81" t="s">
        <v>97</v>
      </c>
      <c r="C546" s="82">
        <v>39467</v>
      </c>
      <c r="D546" s="81" t="s">
        <v>99</v>
      </c>
      <c r="F546" s="81" t="s">
        <v>221</v>
      </c>
      <c r="G546" s="81">
        <v>0</v>
      </c>
      <c r="H546" s="81">
        <v>0</v>
      </c>
      <c r="I546" s="81">
        <v>0</v>
      </c>
      <c r="J546" s="81">
        <v>0</v>
      </c>
    </row>
    <row r="547" spans="1:10">
      <c r="A547" s="81" t="s">
        <v>97</v>
      </c>
      <c r="C547" s="82">
        <v>39431</v>
      </c>
      <c r="D547" s="81" t="s">
        <v>99</v>
      </c>
      <c r="F547" s="81">
        <v>90</v>
      </c>
      <c r="G547" s="81">
        <v>0</v>
      </c>
      <c r="H547" s="81">
        <v>2</v>
      </c>
      <c r="I547" s="81">
        <v>1</v>
      </c>
      <c r="J547" s="81">
        <v>0</v>
      </c>
    </row>
    <row r="548" spans="1:10">
      <c r="A548" s="81" t="s">
        <v>97</v>
      </c>
      <c r="C548" s="82">
        <v>39431</v>
      </c>
      <c r="D548" s="81" t="s">
        <v>99</v>
      </c>
      <c r="F548" s="81">
        <v>90</v>
      </c>
      <c r="G548" s="81">
        <v>0</v>
      </c>
      <c r="H548" s="81">
        <v>2</v>
      </c>
      <c r="I548" s="81">
        <v>1</v>
      </c>
      <c r="J548" s="81">
        <v>0</v>
      </c>
    </row>
    <row r="549" spans="1:10">
      <c r="A549" s="81" t="s">
        <v>97</v>
      </c>
      <c r="C549" s="82">
        <v>39425</v>
      </c>
      <c r="D549" s="81" t="s">
        <v>99</v>
      </c>
      <c r="F549" s="81">
        <v>90</v>
      </c>
      <c r="G549" s="81">
        <v>0</v>
      </c>
      <c r="H549" s="81">
        <v>0</v>
      </c>
      <c r="I549" s="81">
        <v>2</v>
      </c>
      <c r="J549" s="81">
        <v>1</v>
      </c>
    </row>
    <row r="550" spans="1:10">
      <c r="A550" s="81" t="s">
        <v>97</v>
      </c>
      <c r="C550" s="82">
        <v>39417</v>
      </c>
      <c r="D550" s="81" t="s">
        <v>99</v>
      </c>
      <c r="F550" s="81">
        <v>90</v>
      </c>
      <c r="G550" s="81">
        <v>0</v>
      </c>
      <c r="H550" s="81">
        <v>1</v>
      </c>
      <c r="I550" s="81">
        <v>4</v>
      </c>
      <c r="J550" s="81">
        <v>3</v>
      </c>
    </row>
    <row r="551" spans="1:10">
      <c r="A551" s="81" t="s">
        <v>97</v>
      </c>
      <c r="C551" s="82">
        <v>39413</v>
      </c>
      <c r="D551" s="81" t="s">
        <v>151</v>
      </c>
      <c r="F551" s="81">
        <v>90</v>
      </c>
      <c r="G551" s="81">
        <v>1</v>
      </c>
      <c r="H551" s="81">
        <v>0</v>
      </c>
      <c r="I551" s="81">
        <v>2</v>
      </c>
      <c r="J551" s="81">
        <v>2</v>
      </c>
    </row>
    <row r="552" spans="1:10">
      <c r="A552" s="81" t="s">
        <v>97</v>
      </c>
      <c r="C552" s="82">
        <v>39410</v>
      </c>
      <c r="D552" s="81" t="s">
        <v>99</v>
      </c>
      <c r="F552" s="81">
        <v>90</v>
      </c>
      <c r="G552" s="81">
        <v>1</v>
      </c>
      <c r="H552" s="81">
        <v>0</v>
      </c>
      <c r="I552" s="81">
        <v>6</v>
      </c>
      <c r="J552" s="81">
        <v>3</v>
      </c>
    </row>
    <row r="553" spans="1:10">
      <c r="A553" s="81" t="s">
        <v>1050</v>
      </c>
      <c r="C553" s="82">
        <v>39406</v>
      </c>
      <c r="D553" s="81" t="s">
        <v>216</v>
      </c>
      <c r="F553" s="81">
        <v>90</v>
      </c>
      <c r="G553" s="81">
        <v>1</v>
      </c>
      <c r="H553" s="81">
        <v>0</v>
      </c>
      <c r="I553" s="81">
        <v>1</v>
      </c>
      <c r="J553" s="81">
        <v>0</v>
      </c>
    </row>
    <row r="554" spans="1:10">
      <c r="A554" s="81" t="s">
        <v>1050</v>
      </c>
      <c r="C554" s="82">
        <v>39403</v>
      </c>
      <c r="D554" s="81" t="s">
        <v>216</v>
      </c>
      <c r="F554" s="81">
        <v>90</v>
      </c>
      <c r="G554" s="81">
        <v>0</v>
      </c>
      <c r="H554" s="81">
        <v>1</v>
      </c>
      <c r="I554" s="81">
        <v>6</v>
      </c>
      <c r="J554" s="81">
        <v>3</v>
      </c>
    </row>
    <row r="555" spans="1:10">
      <c r="A555" s="81" t="s">
        <v>97</v>
      </c>
      <c r="C555" s="82">
        <v>39396</v>
      </c>
      <c r="D555" s="81" t="s">
        <v>99</v>
      </c>
      <c r="F555" s="81">
        <v>90</v>
      </c>
      <c r="G555" s="81">
        <v>0</v>
      </c>
      <c r="H555" s="81">
        <v>0</v>
      </c>
      <c r="I555" s="81">
        <v>1</v>
      </c>
      <c r="J555" s="81">
        <v>0</v>
      </c>
    </row>
    <row r="556" spans="1:10">
      <c r="A556" s="81" t="s">
        <v>97</v>
      </c>
      <c r="C556" s="82">
        <v>39393</v>
      </c>
      <c r="D556" s="81" t="s">
        <v>151</v>
      </c>
      <c r="F556" s="81">
        <v>90</v>
      </c>
      <c r="G556" s="81">
        <v>1</v>
      </c>
      <c r="H556" s="81">
        <v>1</v>
      </c>
      <c r="I556" s="81">
        <v>5</v>
      </c>
      <c r="J556" s="81">
        <v>3</v>
      </c>
    </row>
    <row r="557" spans="1:10">
      <c r="A557" s="81" t="s">
        <v>97</v>
      </c>
      <c r="C557" s="82">
        <v>39390</v>
      </c>
      <c r="D557" s="81" t="s">
        <v>99</v>
      </c>
      <c r="F557" s="81">
        <v>90</v>
      </c>
      <c r="G557" s="81">
        <v>0</v>
      </c>
      <c r="H557" s="81">
        <v>0</v>
      </c>
      <c r="I557" s="81">
        <v>2</v>
      </c>
      <c r="J557" s="81">
        <v>1</v>
      </c>
    </row>
    <row r="558" spans="1:10">
      <c r="A558" s="81" t="s">
        <v>97</v>
      </c>
      <c r="C558" s="82">
        <v>39387</v>
      </c>
      <c r="D558" s="81" t="s">
        <v>99</v>
      </c>
      <c r="F558" s="81">
        <v>90</v>
      </c>
      <c r="G558" s="81">
        <v>0</v>
      </c>
      <c r="H558" s="81">
        <v>0</v>
      </c>
      <c r="I558" s="81">
        <v>0</v>
      </c>
      <c r="J558" s="81">
        <v>0</v>
      </c>
    </row>
    <row r="559" spans="1:10">
      <c r="A559" s="81" t="s">
        <v>97</v>
      </c>
      <c r="C559" s="82">
        <v>39383</v>
      </c>
      <c r="D559" s="81" t="s">
        <v>99</v>
      </c>
      <c r="F559" s="81" t="s">
        <v>221</v>
      </c>
      <c r="G559" s="81">
        <v>1</v>
      </c>
      <c r="H559" s="81">
        <v>0</v>
      </c>
      <c r="I559" s="81">
        <v>1</v>
      </c>
      <c r="J559" s="81">
        <v>1</v>
      </c>
    </row>
    <row r="560" spans="1:10">
      <c r="A560" s="81" t="s">
        <v>97</v>
      </c>
      <c r="C560" s="82">
        <v>39378</v>
      </c>
      <c r="D560" s="81" t="s">
        <v>151</v>
      </c>
      <c r="F560" s="81">
        <v>90</v>
      </c>
      <c r="G560" s="81">
        <v>0</v>
      </c>
      <c r="H560" s="81">
        <v>0</v>
      </c>
      <c r="I560" s="81">
        <v>2</v>
      </c>
      <c r="J560" s="81">
        <v>1</v>
      </c>
    </row>
    <row r="561" spans="1:10">
      <c r="A561" s="81" t="s">
        <v>97</v>
      </c>
      <c r="C561" s="82">
        <v>39375</v>
      </c>
      <c r="D561" s="81" t="s">
        <v>99</v>
      </c>
      <c r="F561" s="81">
        <v>90</v>
      </c>
      <c r="G561" s="81">
        <v>0</v>
      </c>
      <c r="H561" s="81">
        <v>1</v>
      </c>
      <c r="I561" s="81">
        <v>2</v>
      </c>
      <c r="J561" s="81">
        <v>0</v>
      </c>
    </row>
    <row r="562" spans="1:10">
      <c r="A562" s="81" t="s">
        <v>1050</v>
      </c>
      <c r="C562" s="82">
        <v>39371</v>
      </c>
      <c r="D562" s="81" t="s">
        <v>216</v>
      </c>
      <c r="F562" s="81">
        <v>90</v>
      </c>
      <c r="G562" s="81">
        <v>1</v>
      </c>
      <c r="H562" s="81">
        <v>0</v>
      </c>
      <c r="I562" s="81">
        <v>1</v>
      </c>
      <c r="J562" s="81">
        <v>0</v>
      </c>
    </row>
    <row r="563" spans="1:10">
      <c r="A563" s="81" t="s">
        <v>1050</v>
      </c>
      <c r="C563" s="82">
        <v>39368</v>
      </c>
      <c r="D563" s="81" t="s">
        <v>216</v>
      </c>
      <c r="F563" s="81">
        <v>84</v>
      </c>
      <c r="G563" s="81">
        <v>0</v>
      </c>
      <c r="H563" s="81">
        <v>0</v>
      </c>
      <c r="I563" s="81">
        <v>1</v>
      </c>
      <c r="J563" s="81">
        <v>0</v>
      </c>
    </row>
    <row r="564" spans="1:10">
      <c r="A564" s="81" t="s">
        <v>97</v>
      </c>
      <c r="C564" s="82">
        <v>39362</v>
      </c>
      <c r="D564" s="81" t="s">
        <v>99</v>
      </c>
      <c r="F564" s="81">
        <v>90</v>
      </c>
      <c r="G564" s="81">
        <v>1</v>
      </c>
      <c r="H564" s="81">
        <v>0</v>
      </c>
      <c r="I564" s="81">
        <v>3</v>
      </c>
      <c r="J564" s="81">
        <v>3</v>
      </c>
    </row>
    <row r="565" spans="1:10">
      <c r="A565" s="81" t="s">
        <v>97</v>
      </c>
      <c r="C565" s="82">
        <v>39357</v>
      </c>
      <c r="D565" s="81" t="s">
        <v>151</v>
      </c>
      <c r="F565" s="81">
        <v>90</v>
      </c>
      <c r="G565" s="81">
        <v>1</v>
      </c>
      <c r="H565" s="81">
        <v>0</v>
      </c>
      <c r="I565" s="81">
        <v>5</v>
      </c>
      <c r="J565" s="81">
        <v>4</v>
      </c>
    </row>
    <row r="566" spans="1:10">
      <c r="A566" s="81" t="s">
        <v>97</v>
      </c>
      <c r="C566" s="82">
        <v>39354</v>
      </c>
      <c r="D566" s="81" t="s">
        <v>99</v>
      </c>
      <c r="F566" s="81">
        <v>90</v>
      </c>
      <c r="G566" s="81">
        <v>1</v>
      </c>
      <c r="H566" s="81">
        <v>1</v>
      </c>
      <c r="I566" s="81">
        <v>4</v>
      </c>
      <c r="J566" s="81">
        <v>2</v>
      </c>
    </row>
    <row r="567" spans="1:10">
      <c r="A567" s="81" t="s">
        <v>97</v>
      </c>
      <c r="C567" s="82">
        <v>39351</v>
      </c>
      <c r="D567" s="81" t="s">
        <v>99</v>
      </c>
      <c r="F567" s="81">
        <v>90</v>
      </c>
      <c r="G567" s="81">
        <v>2</v>
      </c>
      <c r="H567" s="81">
        <v>0</v>
      </c>
      <c r="I567" s="81">
        <v>4</v>
      </c>
      <c r="J567" s="81">
        <v>2</v>
      </c>
    </row>
    <row r="568" spans="1:10">
      <c r="A568" s="81" t="s">
        <v>97</v>
      </c>
      <c r="C568" s="82">
        <v>39347</v>
      </c>
      <c r="D568" s="81" t="s">
        <v>99</v>
      </c>
      <c r="F568" s="81">
        <v>90</v>
      </c>
      <c r="G568" s="81">
        <v>2</v>
      </c>
      <c r="H568" s="81">
        <v>0</v>
      </c>
      <c r="I568" s="81">
        <v>5</v>
      </c>
      <c r="J568" s="81">
        <v>3</v>
      </c>
    </row>
    <row r="569" spans="1:10">
      <c r="A569" s="81" t="s">
        <v>97</v>
      </c>
      <c r="C569" s="82">
        <v>39344</v>
      </c>
      <c r="D569" s="81" t="s">
        <v>151</v>
      </c>
      <c r="F569" s="81">
        <v>90</v>
      </c>
      <c r="G569" s="81">
        <v>1</v>
      </c>
      <c r="H569" s="81">
        <v>0</v>
      </c>
      <c r="I569" s="81">
        <v>4</v>
      </c>
      <c r="J569" s="81">
        <v>1</v>
      </c>
    </row>
    <row r="570" spans="1:10">
      <c r="A570" s="81" t="s">
        <v>97</v>
      </c>
      <c r="C570" s="82">
        <v>39327</v>
      </c>
      <c r="D570" s="81" t="s">
        <v>99</v>
      </c>
      <c r="F570" s="81">
        <v>90</v>
      </c>
      <c r="G570" s="81">
        <v>0</v>
      </c>
      <c r="H570" s="81">
        <v>0</v>
      </c>
      <c r="I570" s="81">
        <v>3</v>
      </c>
      <c r="J570" s="81">
        <v>1</v>
      </c>
    </row>
    <row r="571" spans="1:10">
      <c r="A571" s="81" t="s">
        <v>97</v>
      </c>
      <c r="C571" s="82">
        <v>39320</v>
      </c>
      <c r="D571" s="81" t="s">
        <v>99</v>
      </c>
      <c r="F571" s="81">
        <v>90</v>
      </c>
      <c r="G571" s="81">
        <v>0</v>
      </c>
      <c r="H571" s="81">
        <v>0</v>
      </c>
      <c r="I571" s="81">
        <v>1</v>
      </c>
      <c r="J571" s="81">
        <v>1</v>
      </c>
    </row>
    <row r="572" spans="1:10">
      <c r="A572" s="81" t="s">
        <v>97</v>
      </c>
      <c r="C572" s="82">
        <v>39250</v>
      </c>
      <c r="D572" s="81" t="s">
        <v>99</v>
      </c>
      <c r="F572" s="81">
        <v>90</v>
      </c>
      <c r="G572" s="81">
        <v>2</v>
      </c>
      <c r="H572" s="81">
        <v>1</v>
      </c>
      <c r="I572" s="81">
        <v>3</v>
      </c>
      <c r="J572" s="81">
        <v>3</v>
      </c>
    </row>
    <row r="573" spans="1:10">
      <c r="A573" s="81" t="s">
        <v>97</v>
      </c>
      <c r="C573" s="82">
        <v>39242</v>
      </c>
      <c r="D573" s="81" t="s">
        <v>99</v>
      </c>
      <c r="F573" s="81">
        <v>90</v>
      </c>
      <c r="G573" s="81">
        <v>2</v>
      </c>
      <c r="H573" s="81">
        <v>0</v>
      </c>
      <c r="I573" s="81">
        <v>6</v>
      </c>
      <c r="J573" s="81">
        <v>3</v>
      </c>
    </row>
    <row r="574" spans="1:10">
      <c r="A574" s="81" t="s">
        <v>97</v>
      </c>
      <c r="C574" s="82">
        <v>39228</v>
      </c>
      <c r="D574" s="81" t="s">
        <v>99</v>
      </c>
      <c r="F574" s="81">
        <v>90</v>
      </c>
      <c r="G574" s="81">
        <v>0</v>
      </c>
      <c r="H574" s="81">
        <v>0</v>
      </c>
      <c r="I574" s="81">
        <v>3</v>
      </c>
      <c r="J574" s="81">
        <v>1</v>
      </c>
    </row>
    <row r="575" spans="1:10">
      <c r="A575" s="81" t="s">
        <v>97</v>
      </c>
      <c r="C575" s="82">
        <v>39222</v>
      </c>
      <c r="D575" s="81" t="s">
        <v>99</v>
      </c>
      <c r="F575" s="81">
        <v>90</v>
      </c>
      <c r="G575" s="81">
        <v>2</v>
      </c>
      <c r="H575" s="81">
        <v>0</v>
      </c>
      <c r="I575" s="81">
        <v>5</v>
      </c>
      <c r="J575" s="81">
        <v>4</v>
      </c>
    </row>
    <row r="576" spans="1:10">
      <c r="A576" s="81" t="s">
        <v>97</v>
      </c>
      <c r="C576" s="82">
        <v>39215</v>
      </c>
      <c r="D576" s="81" t="s">
        <v>99</v>
      </c>
      <c r="F576" s="81">
        <v>90</v>
      </c>
      <c r="G576" s="81">
        <v>0</v>
      </c>
      <c r="H576" s="81">
        <v>0</v>
      </c>
      <c r="I576" s="81">
        <v>2</v>
      </c>
      <c r="J576" s="81">
        <v>0</v>
      </c>
    </row>
    <row r="577" spans="1:10">
      <c r="A577" s="81" t="s">
        <v>97</v>
      </c>
      <c r="C577" s="82">
        <v>39215</v>
      </c>
      <c r="D577" s="81" t="s">
        <v>99</v>
      </c>
      <c r="F577" s="81">
        <v>90</v>
      </c>
      <c r="G577" s="81">
        <v>0</v>
      </c>
      <c r="H577" s="81">
        <v>0</v>
      </c>
      <c r="I577" s="81">
        <v>2</v>
      </c>
      <c r="J577" s="81">
        <v>0</v>
      </c>
    </row>
    <row r="578" spans="1:10">
      <c r="A578" s="81" t="s">
        <v>97</v>
      </c>
      <c r="C578" s="82">
        <v>39207</v>
      </c>
      <c r="D578" s="81" t="s">
        <v>99</v>
      </c>
      <c r="F578" s="81">
        <v>90</v>
      </c>
      <c r="G578" s="81">
        <v>0</v>
      </c>
      <c r="H578" s="81">
        <v>0</v>
      </c>
      <c r="I578" s="81">
        <v>2</v>
      </c>
      <c r="J578" s="81">
        <v>0</v>
      </c>
    </row>
    <row r="579" spans="1:10">
      <c r="A579" s="81" t="s">
        <v>97</v>
      </c>
      <c r="C579" s="82">
        <v>39201</v>
      </c>
      <c r="D579" s="81" t="s">
        <v>99</v>
      </c>
      <c r="F579" s="81">
        <v>90</v>
      </c>
      <c r="G579" s="81">
        <v>0</v>
      </c>
      <c r="H579" s="81">
        <v>0</v>
      </c>
      <c r="I579" s="81">
        <v>1</v>
      </c>
      <c r="J579" s="81">
        <v>0</v>
      </c>
    </row>
    <row r="580" spans="1:10">
      <c r="A580" s="81" t="s">
        <v>97</v>
      </c>
      <c r="C580" s="82">
        <v>39194</v>
      </c>
      <c r="D580" s="81" t="s">
        <v>99</v>
      </c>
      <c r="F580" s="81">
        <v>90</v>
      </c>
      <c r="G580" s="81">
        <v>0</v>
      </c>
      <c r="H580" s="81">
        <v>0</v>
      </c>
      <c r="I580" s="81">
        <v>1</v>
      </c>
      <c r="J580" s="81">
        <v>1</v>
      </c>
    </row>
    <row r="581" spans="1:10">
      <c r="A581" s="81" t="s">
        <v>97</v>
      </c>
      <c r="C581" s="82">
        <v>39190</v>
      </c>
      <c r="D581" s="81" t="s">
        <v>193</v>
      </c>
      <c r="F581" s="81">
        <v>76</v>
      </c>
      <c r="G581" s="81">
        <v>2</v>
      </c>
      <c r="H581" s="81">
        <v>0</v>
      </c>
      <c r="I581" s="81">
        <v>0</v>
      </c>
      <c r="J581" s="81">
        <v>0</v>
      </c>
    </row>
    <row r="582" spans="1:10">
      <c r="A582" s="81" t="s">
        <v>97</v>
      </c>
      <c r="C582" s="82">
        <v>39187</v>
      </c>
      <c r="D582" s="81" t="s">
        <v>99</v>
      </c>
      <c r="F582" s="81">
        <v>90</v>
      </c>
      <c r="G582" s="81">
        <v>0</v>
      </c>
      <c r="H582" s="81">
        <v>0</v>
      </c>
      <c r="I582" s="81">
        <v>3</v>
      </c>
      <c r="J582" s="81">
        <v>1</v>
      </c>
    </row>
    <row r="583" spans="1:10">
      <c r="A583" s="81" t="s">
        <v>97</v>
      </c>
      <c r="C583" s="82">
        <v>39179</v>
      </c>
      <c r="D583" s="81" t="s">
        <v>99</v>
      </c>
      <c r="F583" s="81">
        <v>90</v>
      </c>
      <c r="G583" s="81">
        <v>0</v>
      </c>
      <c r="H583" s="81">
        <v>0</v>
      </c>
      <c r="I583" s="81">
        <v>2</v>
      </c>
      <c r="J583" s="81">
        <v>2</v>
      </c>
    </row>
    <row r="584" spans="1:10">
      <c r="A584" s="81" t="s">
        <v>97</v>
      </c>
      <c r="C584" s="82">
        <v>39172</v>
      </c>
      <c r="D584" s="81" t="s">
        <v>99</v>
      </c>
      <c r="F584" s="81">
        <v>90</v>
      </c>
      <c r="G584" s="81">
        <v>1</v>
      </c>
      <c r="H584" s="81">
        <v>0</v>
      </c>
      <c r="I584" s="81">
        <v>2</v>
      </c>
      <c r="J584" s="81">
        <v>1</v>
      </c>
    </row>
    <row r="585" spans="1:10">
      <c r="A585" s="81" t="s">
        <v>97</v>
      </c>
      <c r="C585" s="82">
        <v>39158</v>
      </c>
      <c r="D585" s="81" t="s">
        <v>99</v>
      </c>
      <c r="F585" s="81">
        <v>90</v>
      </c>
      <c r="G585" s="81">
        <v>1</v>
      </c>
      <c r="H585" s="81">
        <v>0</v>
      </c>
      <c r="I585" s="81">
        <v>3</v>
      </c>
      <c r="J585" s="81">
        <v>1</v>
      </c>
    </row>
    <row r="586" spans="1:10">
      <c r="A586" s="81" t="s">
        <v>97</v>
      </c>
      <c r="C586" s="82">
        <v>39151</v>
      </c>
      <c r="D586" s="81" t="s">
        <v>99</v>
      </c>
      <c r="F586" s="81">
        <v>90</v>
      </c>
      <c r="G586" s="81">
        <v>3</v>
      </c>
      <c r="H586" s="81">
        <v>0</v>
      </c>
      <c r="I586" s="81">
        <v>6</v>
      </c>
      <c r="J586" s="81">
        <v>3</v>
      </c>
    </row>
    <row r="587" spans="1:10">
      <c r="A587" s="81" t="s">
        <v>97</v>
      </c>
      <c r="C587" s="82">
        <v>39147</v>
      </c>
      <c r="D587" s="81" t="s">
        <v>151</v>
      </c>
      <c r="F587" s="81">
        <v>90</v>
      </c>
      <c r="G587" s="81">
        <v>0</v>
      </c>
      <c r="H587" s="81">
        <v>0</v>
      </c>
      <c r="I587" s="81">
        <v>1</v>
      </c>
      <c r="J587" s="81">
        <v>1</v>
      </c>
    </row>
    <row r="588" spans="1:10">
      <c r="A588" s="81" t="s">
        <v>97</v>
      </c>
      <c r="C588" s="82">
        <v>39144</v>
      </c>
      <c r="D588" s="81" t="s">
        <v>99</v>
      </c>
      <c r="F588" s="81">
        <v>90</v>
      </c>
      <c r="G588" s="81">
        <v>0</v>
      </c>
      <c r="H588" s="81">
        <v>0</v>
      </c>
      <c r="I588" s="81">
        <v>1</v>
      </c>
      <c r="J588" s="81">
        <v>1</v>
      </c>
    </row>
    <row r="589" spans="1:10">
      <c r="A589" s="81" t="s">
        <v>97</v>
      </c>
      <c r="C589" s="82">
        <v>39141</v>
      </c>
      <c r="D589" s="81" t="s">
        <v>193</v>
      </c>
      <c r="F589" s="81">
        <v>90</v>
      </c>
      <c r="G589" s="81">
        <v>0</v>
      </c>
      <c r="H589" s="81">
        <v>0</v>
      </c>
      <c r="I589" s="81">
        <v>0</v>
      </c>
      <c r="J589" s="81">
        <v>0</v>
      </c>
    </row>
    <row r="590" spans="1:10">
      <c r="A590" s="81" t="s">
        <v>97</v>
      </c>
      <c r="C590" s="82">
        <v>39138</v>
      </c>
      <c r="D590" s="81" t="s">
        <v>99</v>
      </c>
      <c r="F590" s="81" t="s">
        <v>221</v>
      </c>
      <c r="G590" s="81">
        <v>0</v>
      </c>
      <c r="H590" s="81">
        <v>0</v>
      </c>
      <c r="I590" s="81">
        <v>0</v>
      </c>
      <c r="J590" s="81">
        <v>0</v>
      </c>
    </row>
    <row r="591" spans="1:10">
      <c r="A591" s="81" t="s">
        <v>97</v>
      </c>
      <c r="C591" s="82">
        <v>39134</v>
      </c>
      <c r="D591" s="81" t="s">
        <v>151</v>
      </c>
      <c r="F591" s="81">
        <v>90</v>
      </c>
      <c r="G591" s="81">
        <v>0</v>
      </c>
      <c r="H591" s="81">
        <v>0</v>
      </c>
      <c r="I591" s="81">
        <v>1</v>
      </c>
      <c r="J591" s="81">
        <v>0</v>
      </c>
    </row>
    <row r="592" spans="1:10">
      <c r="A592" s="81" t="s">
        <v>97</v>
      </c>
      <c r="C592" s="82">
        <v>39131</v>
      </c>
      <c r="D592" s="81" t="s">
        <v>99</v>
      </c>
      <c r="F592" s="81" t="s">
        <v>221</v>
      </c>
      <c r="G592" s="81">
        <v>0</v>
      </c>
      <c r="H592" s="81">
        <v>0</v>
      </c>
      <c r="I592" s="81">
        <v>2</v>
      </c>
      <c r="J592" s="81">
        <v>0</v>
      </c>
    </row>
    <row r="593" spans="1:10">
      <c r="A593" s="81" t="s">
        <v>97</v>
      </c>
      <c r="C593" s="82">
        <v>39124</v>
      </c>
      <c r="D593" s="81" t="s">
        <v>99</v>
      </c>
      <c r="F593" s="81" t="s">
        <v>221</v>
      </c>
      <c r="G593" s="81">
        <v>0</v>
      </c>
      <c r="H593" s="81">
        <v>0</v>
      </c>
      <c r="I593" s="81">
        <v>0</v>
      </c>
      <c r="J593" s="81">
        <v>0</v>
      </c>
    </row>
    <row r="594" spans="1:10">
      <c r="A594" s="81" t="s">
        <v>97</v>
      </c>
      <c r="C594" s="82">
        <v>39033</v>
      </c>
      <c r="D594" s="81" t="s">
        <v>99</v>
      </c>
      <c r="F594" s="81">
        <v>90</v>
      </c>
      <c r="G594" s="81">
        <v>0</v>
      </c>
      <c r="H594" s="81">
        <v>0</v>
      </c>
      <c r="I594" s="81">
        <v>1</v>
      </c>
      <c r="J594" s="81">
        <v>0</v>
      </c>
    </row>
    <row r="595" spans="1:10">
      <c r="A595" s="81" t="s">
        <v>97</v>
      </c>
      <c r="C595" s="82">
        <v>39025</v>
      </c>
      <c r="D595" s="81" t="s">
        <v>99</v>
      </c>
      <c r="F595" s="81">
        <v>90</v>
      </c>
      <c r="G595" s="81">
        <v>0</v>
      </c>
      <c r="H595" s="81">
        <v>0</v>
      </c>
      <c r="I595" s="81">
        <v>2</v>
      </c>
      <c r="J595" s="81">
        <v>0</v>
      </c>
    </row>
    <row r="596" spans="1:10">
      <c r="A596" s="81" t="s">
        <v>97</v>
      </c>
      <c r="C596" s="82">
        <v>39021</v>
      </c>
      <c r="D596" s="81" t="s">
        <v>151</v>
      </c>
      <c r="F596" s="81">
        <v>90</v>
      </c>
      <c r="G596" s="81">
        <v>0</v>
      </c>
      <c r="H596" s="81">
        <v>0</v>
      </c>
      <c r="I596" s="81">
        <v>1</v>
      </c>
      <c r="J596" s="81">
        <v>0</v>
      </c>
    </row>
    <row r="597" spans="1:10">
      <c r="A597" s="81" t="s">
        <v>97</v>
      </c>
      <c r="C597" s="82">
        <v>39012</v>
      </c>
      <c r="D597" s="81" t="s">
        <v>99</v>
      </c>
      <c r="F597" s="81">
        <v>90</v>
      </c>
      <c r="G597" s="81">
        <v>0</v>
      </c>
      <c r="H597" s="81">
        <v>0</v>
      </c>
      <c r="I597" s="81">
        <v>3</v>
      </c>
      <c r="J597" s="81">
        <v>1</v>
      </c>
    </row>
    <row r="598" spans="1:10">
      <c r="A598" s="81" t="s">
        <v>97</v>
      </c>
      <c r="C598" s="82">
        <v>39008</v>
      </c>
      <c r="D598" s="81" t="s">
        <v>151</v>
      </c>
      <c r="F598" s="81">
        <v>90</v>
      </c>
      <c r="G598" s="81">
        <v>0</v>
      </c>
      <c r="H598" s="81">
        <v>0</v>
      </c>
      <c r="I598" s="81">
        <v>3</v>
      </c>
      <c r="J598" s="81">
        <v>1</v>
      </c>
    </row>
    <row r="599" spans="1:10">
      <c r="A599" s="81" t="s">
        <v>97</v>
      </c>
      <c r="C599" s="82">
        <v>39005</v>
      </c>
      <c r="D599" s="81" t="s">
        <v>99</v>
      </c>
      <c r="F599" s="81">
        <v>90</v>
      </c>
      <c r="G599" s="81">
        <v>1</v>
      </c>
      <c r="H599" s="81">
        <v>0</v>
      </c>
      <c r="I599" s="81">
        <v>3</v>
      </c>
      <c r="J599" s="81">
        <v>2</v>
      </c>
    </row>
    <row r="600" spans="1:10">
      <c r="A600" s="81" t="s">
        <v>1050</v>
      </c>
      <c r="C600" s="82">
        <v>39001</v>
      </c>
      <c r="D600" s="81" t="s">
        <v>78</v>
      </c>
      <c r="F600" s="81">
        <v>61</v>
      </c>
      <c r="G600" s="81">
        <v>0</v>
      </c>
      <c r="H600" s="81">
        <v>0</v>
      </c>
      <c r="I600" s="81">
        <v>0</v>
      </c>
      <c r="J600" s="81">
        <v>0</v>
      </c>
    </row>
    <row r="601" spans="1:10">
      <c r="A601" s="81" t="s">
        <v>97</v>
      </c>
      <c r="C601" s="82">
        <v>38990</v>
      </c>
      <c r="D601" s="81" t="s">
        <v>99</v>
      </c>
      <c r="F601" s="81">
        <v>90</v>
      </c>
      <c r="G601" s="81">
        <v>0</v>
      </c>
      <c r="H601" s="81">
        <v>0</v>
      </c>
      <c r="I601" s="81">
        <v>1</v>
      </c>
      <c r="J601" s="81">
        <v>1</v>
      </c>
    </row>
    <row r="602" spans="1:10">
      <c r="A602" s="81" t="s">
        <v>97</v>
      </c>
      <c r="C602" s="82">
        <v>38987</v>
      </c>
      <c r="D602" s="81" t="s">
        <v>151</v>
      </c>
      <c r="F602" s="81">
        <f>90- 64</f>
        <v>26</v>
      </c>
      <c r="G602" s="81">
        <v>1</v>
      </c>
      <c r="H602" s="81">
        <v>0</v>
      </c>
      <c r="I602" s="81">
        <v>1</v>
      </c>
      <c r="J602" s="81">
        <v>1</v>
      </c>
    </row>
    <row r="603" spans="1:10">
      <c r="A603" s="81" t="s">
        <v>97</v>
      </c>
      <c r="C603" s="82">
        <v>38984</v>
      </c>
      <c r="D603" s="81" t="s">
        <v>99</v>
      </c>
      <c r="F603" s="81">
        <v>90</v>
      </c>
      <c r="G603" s="81">
        <v>0</v>
      </c>
      <c r="H603" s="81">
        <v>0</v>
      </c>
      <c r="I603" s="81">
        <v>2</v>
      </c>
      <c r="J603" s="81">
        <v>0</v>
      </c>
    </row>
    <row r="604" spans="1:10">
      <c r="A604" s="81" t="s">
        <v>97</v>
      </c>
      <c r="C604" s="82">
        <v>38977</v>
      </c>
      <c r="D604" s="81" t="s">
        <v>99</v>
      </c>
      <c r="F604" s="81">
        <v>90</v>
      </c>
      <c r="G604" s="81">
        <v>0</v>
      </c>
      <c r="H604" s="81">
        <v>0</v>
      </c>
      <c r="I604" s="81">
        <v>2</v>
      </c>
      <c r="J604" s="81">
        <v>0</v>
      </c>
    </row>
    <row r="605" spans="1:10">
      <c r="A605" s="81" t="s">
        <v>97</v>
      </c>
      <c r="C605" s="82">
        <v>38977</v>
      </c>
      <c r="D605" s="81" t="s">
        <v>99</v>
      </c>
      <c r="F605" s="81">
        <v>90</v>
      </c>
      <c r="G605" s="81">
        <v>0</v>
      </c>
      <c r="H605" s="81">
        <v>0</v>
      </c>
      <c r="I605" s="81">
        <v>2</v>
      </c>
      <c r="J605" s="81">
        <v>0</v>
      </c>
    </row>
    <row r="606" spans="1:10">
      <c r="A606" s="81" t="s">
        <v>97</v>
      </c>
      <c r="C606" s="82">
        <v>38972</v>
      </c>
      <c r="D606" s="81" t="s">
        <v>151</v>
      </c>
      <c r="F606" s="81">
        <v>0</v>
      </c>
      <c r="G606" s="81"/>
      <c r="H606" s="81"/>
      <c r="I606" s="81"/>
      <c r="J606" s="81"/>
    </row>
    <row r="607" spans="1:10">
      <c r="A607" s="81" t="s">
        <v>97</v>
      </c>
      <c r="C607" s="82">
        <v>38969</v>
      </c>
      <c r="D607" s="81" t="s">
        <v>99</v>
      </c>
      <c r="F607" s="81">
        <v>90</v>
      </c>
      <c r="G607" s="81">
        <v>1</v>
      </c>
      <c r="H607" s="81">
        <v>0</v>
      </c>
      <c r="I607" s="81">
        <v>2</v>
      </c>
      <c r="J607" s="81">
        <v>2</v>
      </c>
    </row>
    <row r="608" spans="1:10">
      <c r="A608" s="81" t="s">
        <v>1050</v>
      </c>
      <c r="C608" s="82">
        <v>38963</v>
      </c>
      <c r="D608" s="81" t="s">
        <v>78</v>
      </c>
      <c r="F608" s="81">
        <v>90</v>
      </c>
      <c r="G608" s="81">
        <v>0</v>
      </c>
      <c r="H608" s="81">
        <v>0</v>
      </c>
      <c r="I608" s="81">
        <v>0</v>
      </c>
      <c r="J608" s="81">
        <v>0</v>
      </c>
    </row>
    <row r="609" spans="1:10">
      <c r="A609" s="81" t="s">
        <v>97</v>
      </c>
      <c r="C609" s="82">
        <v>38957</v>
      </c>
      <c r="D609" s="81" t="s">
        <v>99</v>
      </c>
      <c r="F609" s="81">
        <v>90</v>
      </c>
      <c r="G609" s="81">
        <v>1</v>
      </c>
      <c r="H609" s="81">
        <v>1</v>
      </c>
      <c r="I609" s="81">
        <v>3</v>
      </c>
      <c r="J609" s="81">
        <v>3</v>
      </c>
    </row>
    <row r="610" spans="1:10">
      <c r="A610" s="81" t="s">
        <v>97</v>
      </c>
      <c r="C610" s="82">
        <v>38954</v>
      </c>
      <c r="D610" s="81" t="s">
        <v>208</v>
      </c>
      <c r="F610" s="81">
        <v>90</v>
      </c>
      <c r="G610" s="81">
        <v>0</v>
      </c>
      <c r="H610" s="81">
        <v>0</v>
      </c>
      <c r="I610" s="81">
        <v>0</v>
      </c>
      <c r="J610" s="81">
        <v>0</v>
      </c>
    </row>
    <row r="611" spans="1:10">
      <c r="A611" s="81" t="s">
        <v>1050</v>
      </c>
      <c r="C611" s="82">
        <v>38898</v>
      </c>
      <c r="D611" s="81" t="s">
        <v>89</v>
      </c>
      <c r="F611" s="81">
        <v>0</v>
      </c>
      <c r="G611" s="81"/>
      <c r="H611" s="81"/>
      <c r="I611" s="81"/>
      <c r="J611" s="81"/>
    </row>
    <row r="612" spans="1:10">
      <c r="A612" s="81" t="s">
        <v>1050</v>
      </c>
      <c r="C612" s="82">
        <v>38892</v>
      </c>
      <c r="D612" s="81" t="s">
        <v>89</v>
      </c>
      <c r="F612" s="81">
        <f>90- 83</f>
        <v>7</v>
      </c>
      <c r="G612" s="81">
        <v>0</v>
      </c>
      <c r="H612" s="81">
        <v>0</v>
      </c>
      <c r="I612" s="81">
        <v>0</v>
      </c>
      <c r="J612" s="81">
        <v>0</v>
      </c>
    </row>
    <row r="613" spans="1:10">
      <c r="A613" s="81" t="s">
        <v>1050</v>
      </c>
      <c r="C613" s="82">
        <v>38889</v>
      </c>
      <c r="D613" s="81" t="s">
        <v>89</v>
      </c>
      <c r="F613" s="81">
        <v>68</v>
      </c>
      <c r="G613" s="81">
        <v>0</v>
      </c>
      <c r="H613" s="81">
        <v>0</v>
      </c>
      <c r="I613" s="81">
        <v>2</v>
      </c>
      <c r="J613" s="81">
        <v>1</v>
      </c>
    </row>
    <row r="614" spans="1:10">
      <c r="A614" s="81" t="s">
        <v>1050</v>
      </c>
      <c r="C614" s="82">
        <v>38884</v>
      </c>
      <c r="D614" s="81" t="s">
        <v>89</v>
      </c>
      <c r="F614" s="81">
        <f>90- 73</f>
        <v>17</v>
      </c>
      <c r="G614" s="81">
        <v>1</v>
      </c>
      <c r="H614" s="81">
        <v>1</v>
      </c>
      <c r="I614" s="81">
        <v>1</v>
      </c>
      <c r="J614" s="81">
        <v>1</v>
      </c>
    </row>
    <row r="615" spans="1:10">
      <c r="A615" s="81" t="s">
        <v>1050</v>
      </c>
      <c r="C615" s="82">
        <v>38878</v>
      </c>
      <c r="D615" s="81" t="s">
        <v>89</v>
      </c>
      <c r="F615" s="81">
        <v>0</v>
      </c>
      <c r="G615" s="81"/>
      <c r="H615" s="81"/>
      <c r="I615" s="81"/>
      <c r="J615" s="81"/>
    </row>
    <row r="616" spans="1:10">
      <c r="A616" s="81" t="s">
        <v>1050</v>
      </c>
      <c r="C616" s="82">
        <v>38867</v>
      </c>
      <c r="D616" s="81" t="s">
        <v>78</v>
      </c>
      <c r="F616" s="81">
        <v>0</v>
      </c>
      <c r="G616" s="81"/>
      <c r="H616" s="81"/>
      <c r="I616" s="81"/>
      <c r="J616" s="81"/>
    </row>
    <row r="617" spans="1:10">
      <c r="A617" s="81" t="s">
        <v>1050</v>
      </c>
      <c r="C617" s="82">
        <v>38777</v>
      </c>
      <c r="D617" s="81" t="s">
        <v>78</v>
      </c>
      <c r="F617" s="81">
        <v>90</v>
      </c>
      <c r="G617" s="81">
        <v>1</v>
      </c>
      <c r="H617" s="81">
        <v>0</v>
      </c>
      <c r="I617" s="81">
        <v>0</v>
      </c>
      <c r="J617" s="81">
        <v>0</v>
      </c>
    </row>
    <row r="618" spans="1:10">
      <c r="A618" s="81" t="s">
        <v>1050</v>
      </c>
      <c r="C618" s="82">
        <v>38637</v>
      </c>
      <c r="D618" s="81" t="s">
        <v>216</v>
      </c>
      <c r="F618" s="81">
        <f>90- 79</f>
        <v>11</v>
      </c>
      <c r="G618" s="81">
        <v>0</v>
      </c>
      <c r="H618" s="81">
        <v>0</v>
      </c>
      <c r="I618" s="81">
        <v>1</v>
      </c>
      <c r="J618" s="81">
        <v>1</v>
      </c>
    </row>
    <row r="619" spans="1:10">
      <c r="A619" s="81" t="s">
        <v>1050</v>
      </c>
      <c r="C619" s="82">
        <v>38634</v>
      </c>
      <c r="D619" s="81" t="s">
        <v>216</v>
      </c>
      <c r="F619" s="81">
        <v>90</v>
      </c>
      <c r="G619" s="81">
        <v>0</v>
      </c>
      <c r="H619" s="81">
        <v>0</v>
      </c>
      <c r="I619" s="81">
        <v>1</v>
      </c>
      <c r="J619" s="81">
        <v>0</v>
      </c>
    </row>
    <row r="620" spans="1:10">
      <c r="A620" s="81" t="s">
        <v>1050</v>
      </c>
      <c r="C620" s="82">
        <v>38598</v>
      </c>
      <c r="D620" s="81" t="s">
        <v>216</v>
      </c>
      <c r="F620" s="81">
        <f>90- 80</f>
        <v>10</v>
      </c>
      <c r="G620" s="81">
        <v>0</v>
      </c>
      <c r="H620" s="81">
        <v>0</v>
      </c>
      <c r="I620" s="81">
        <v>0</v>
      </c>
      <c r="J620" s="81">
        <v>0</v>
      </c>
    </row>
    <row r="621" spans="1:10">
      <c r="A621" s="81" t="s">
        <v>97</v>
      </c>
      <c r="C621" s="82">
        <v>38783</v>
      </c>
      <c r="D621" s="81" t="s">
        <v>151</v>
      </c>
      <c r="F621" s="81">
        <v>24</v>
      </c>
      <c r="G621" s="81">
        <v>0</v>
      </c>
      <c r="H621" s="81">
        <v>0</v>
      </c>
      <c r="I621" s="81">
        <v>2</v>
      </c>
      <c r="J621" s="81">
        <v>1</v>
      </c>
    </row>
    <row r="622" spans="1:10">
      <c r="A622" s="81" t="s">
        <v>97</v>
      </c>
      <c r="C622" s="82">
        <v>38773</v>
      </c>
      <c r="D622" s="81" t="s">
        <v>99</v>
      </c>
      <c r="F622" s="81">
        <v>90</v>
      </c>
      <c r="G622" s="81">
        <v>0</v>
      </c>
      <c r="H622" s="81">
        <v>0</v>
      </c>
      <c r="I622" s="81">
        <v>1</v>
      </c>
      <c r="J622" s="81">
        <v>0</v>
      </c>
    </row>
    <row r="623" spans="1:10">
      <c r="A623" s="81" t="s">
        <v>97</v>
      </c>
      <c r="C623" s="82">
        <v>38770</v>
      </c>
      <c r="D623" s="81" t="s">
        <v>151</v>
      </c>
      <c r="F623" s="81">
        <v>90</v>
      </c>
      <c r="G623" s="81">
        <v>0</v>
      </c>
      <c r="H623" s="81">
        <v>0</v>
      </c>
      <c r="I623" s="81">
        <v>5</v>
      </c>
      <c r="J623" s="81">
        <v>2</v>
      </c>
    </row>
    <row r="624" spans="1:10">
      <c r="A624" s="81" t="s">
        <v>97</v>
      </c>
      <c r="C624" s="82">
        <v>38766</v>
      </c>
      <c r="D624" s="81" t="s">
        <v>99</v>
      </c>
      <c r="F624" s="81" t="s">
        <v>221</v>
      </c>
      <c r="G624" s="81">
        <v>1</v>
      </c>
      <c r="H624" s="81">
        <v>0</v>
      </c>
      <c r="I624" s="81">
        <v>2</v>
      </c>
      <c r="J624" s="81">
        <v>2</v>
      </c>
    </row>
    <row r="625" spans="1:10">
      <c r="A625" s="81" t="s">
        <v>97</v>
      </c>
      <c r="C625" s="82">
        <v>38753</v>
      </c>
      <c r="D625" s="81" t="s">
        <v>99</v>
      </c>
      <c r="F625" s="81">
        <v>90</v>
      </c>
      <c r="G625" s="81">
        <v>0</v>
      </c>
      <c r="H625" s="81">
        <v>0</v>
      </c>
      <c r="I625" s="81">
        <v>2</v>
      </c>
      <c r="J625" s="81">
        <v>1</v>
      </c>
    </row>
    <row r="626" spans="1:10">
      <c r="A626" s="81" t="s">
        <v>97</v>
      </c>
      <c r="C626" s="82">
        <v>38746</v>
      </c>
      <c r="D626" s="81" t="s">
        <v>99</v>
      </c>
      <c r="F626" s="81" t="s">
        <v>221</v>
      </c>
      <c r="G626" s="81">
        <v>2</v>
      </c>
      <c r="H626" s="81">
        <v>0</v>
      </c>
      <c r="I626" s="81">
        <v>3</v>
      </c>
      <c r="J626" s="81">
        <v>2</v>
      </c>
    </row>
    <row r="627" spans="1:10">
      <c r="A627" s="81" t="s">
        <v>97</v>
      </c>
      <c r="C627" s="82">
        <v>38739</v>
      </c>
      <c r="D627" s="81" t="s">
        <v>99</v>
      </c>
      <c r="F627" s="81" t="s">
        <v>221</v>
      </c>
      <c r="G627" s="81">
        <v>1</v>
      </c>
      <c r="H627" s="81">
        <v>0</v>
      </c>
      <c r="I627" s="81">
        <v>1</v>
      </c>
      <c r="J627" s="81">
        <v>1</v>
      </c>
    </row>
    <row r="628" spans="1:10">
      <c r="A628" s="81" t="s">
        <v>97</v>
      </c>
      <c r="C628" s="82">
        <v>38732</v>
      </c>
      <c r="D628" s="81" t="s">
        <v>99</v>
      </c>
      <c r="F628" s="81">
        <v>90</v>
      </c>
      <c r="G628" s="81">
        <v>1</v>
      </c>
      <c r="H628" s="81">
        <v>0</v>
      </c>
      <c r="I628" s="81">
        <v>3</v>
      </c>
      <c r="J628" s="81">
        <v>2</v>
      </c>
    </row>
    <row r="629" spans="1:10">
      <c r="A629" s="81" t="s">
        <v>97</v>
      </c>
      <c r="C629" s="82">
        <v>38724</v>
      </c>
      <c r="D629" s="81" t="s">
        <v>99</v>
      </c>
      <c r="F629" s="81">
        <v>90</v>
      </c>
      <c r="G629" s="81">
        <v>0</v>
      </c>
      <c r="H629" s="81">
        <v>0</v>
      </c>
      <c r="I629" s="81">
        <v>2</v>
      </c>
      <c r="J629" s="81">
        <v>0</v>
      </c>
    </row>
    <row r="630" spans="1:10">
      <c r="A630" s="81" t="s">
        <v>97</v>
      </c>
      <c r="C630" s="82">
        <v>38706</v>
      </c>
      <c r="D630" s="81" t="s">
        <v>99</v>
      </c>
      <c r="F630" s="81">
        <v>90</v>
      </c>
      <c r="G630" s="81">
        <v>0</v>
      </c>
      <c r="H630" s="81">
        <v>0</v>
      </c>
      <c r="I630" s="81">
        <v>1</v>
      </c>
      <c r="J630" s="81">
        <v>1</v>
      </c>
    </row>
    <row r="631" spans="1:10">
      <c r="A631" s="81" t="s">
        <v>97</v>
      </c>
      <c r="C631" s="82">
        <v>38703</v>
      </c>
      <c r="D631" s="81" t="s">
        <v>99</v>
      </c>
      <c r="F631" s="81">
        <v>90</v>
      </c>
      <c r="G631" s="81">
        <v>0</v>
      </c>
      <c r="H631" s="81">
        <v>1</v>
      </c>
      <c r="I631" s="81">
        <v>1</v>
      </c>
      <c r="J631" s="81">
        <v>0</v>
      </c>
    </row>
    <row r="632" spans="1:10">
      <c r="A632" s="81" t="s">
        <v>97</v>
      </c>
      <c r="C632" s="82">
        <v>38697</v>
      </c>
      <c r="D632" s="81" t="s">
        <v>99</v>
      </c>
      <c r="F632" s="81">
        <v>90</v>
      </c>
      <c r="G632" s="81">
        <v>0</v>
      </c>
      <c r="H632" s="81">
        <v>0</v>
      </c>
      <c r="I632" s="81">
        <v>2</v>
      </c>
      <c r="J632" s="81">
        <v>0</v>
      </c>
    </row>
    <row r="633" spans="1:10">
      <c r="A633" s="81" t="s">
        <v>97</v>
      </c>
      <c r="C633" s="82">
        <v>38693</v>
      </c>
      <c r="D633" s="81" t="s">
        <v>151</v>
      </c>
      <c r="F633" s="81">
        <v>0</v>
      </c>
      <c r="G633" s="81"/>
      <c r="H633" s="81"/>
      <c r="I633" s="81"/>
      <c r="J633" s="81"/>
    </row>
    <row r="634" spans="1:10">
      <c r="A634" s="81" t="s">
        <v>97</v>
      </c>
      <c r="C634" s="82">
        <v>38690</v>
      </c>
      <c r="D634" s="81" t="s">
        <v>99</v>
      </c>
      <c r="F634" s="81">
        <v>90</v>
      </c>
      <c r="G634" s="81">
        <v>0</v>
      </c>
      <c r="H634" s="81">
        <v>0</v>
      </c>
      <c r="I634" s="81">
        <v>2</v>
      </c>
      <c r="J634" s="81">
        <v>1</v>
      </c>
    </row>
    <row r="635" spans="1:10">
      <c r="A635" s="81" t="s">
        <v>97</v>
      </c>
      <c r="C635" s="82">
        <v>38683</v>
      </c>
      <c r="D635" s="81" t="s">
        <v>99</v>
      </c>
      <c r="F635" s="81">
        <v>90</v>
      </c>
      <c r="G635" s="81">
        <v>1</v>
      </c>
      <c r="H635" s="81">
        <v>0</v>
      </c>
      <c r="I635" s="81">
        <v>3</v>
      </c>
      <c r="J635" s="81">
        <v>1</v>
      </c>
    </row>
    <row r="636" spans="1:10">
      <c r="A636" s="81" t="s">
        <v>97</v>
      </c>
      <c r="C636" s="82">
        <v>38675</v>
      </c>
      <c r="D636" s="81" t="s">
        <v>99</v>
      </c>
      <c r="F636" s="81">
        <v>90</v>
      </c>
      <c r="G636" s="81">
        <v>0</v>
      </c>
      <c r="H636" s="81">
        <v>1</v>
      </c>
      <c r="I636" s="81">
        <v>7</v>
      </c>
      <c r="J636" s="81">
        <v>2</v>
      </c>
    </row>
    <row r="637" spans="1:10">
      <c r="A637" s="81" t="s">
        <v>97</v>
      </c>
      <c r="C637" s="82">
        <v>38662</v>
      </c>
      <c r="D637" s="81" t="s">
        <v>99</v>
      </c>
      <c r="F637" s="81" t="s">
        <v>221</v>
      </c>
      <c r="G637" s="81">
        <v>0</v>
      </c>
      <c r="H637" s="81">
        <v>0</v>
      </c>
      <c r="I637" s="81">
        <v>1</v>
      </c>
      <c r="J637" s="81">
        <v>1</v>
      </c>
    </row>
    <row r="638" spans="1:10">
      <c r="A638" s="81" t="s">
        <v>97</v>
      </c>
      <c r="C638" s="82">
        <v>38658</v>
      </c>
      <c r="D638" s="81" t="s">
        <v>151</v>
      </c>
      <c r="F638" s="81">
        <v>90</v>
      </c>
      <c r="G638" s="81">
        <v>1</v>
      </c>
      <c r="H638" s="81">
        <v>0</v>
      </c>
      <c r="I638" s="81">
        <v>6</v>
      </c>
      <c r="J638" s="81">
        <v>3</v>
      </c>
    </row>
    <row r="639" spans="1:10">
      <c r="A639" s="81" t="s">
        <v>97</v>
      </c>
      <c r="C639" s="82">
        <v>38655</v>
      </c>
      <c r="D639" s="81" t="s">
        <v>99</v>
      </c>
      <c r="F639" s="81">
        <v>0</v>
      </c>
      <c r="G639" s="81"/>
      <c r="H639" s="81"/>
      <c r="I639" s="81"/>
      <c r="J639" s="81"/>
    </row>
    <row r="640" spans="1:10">
      <c r="A640" s="81" t="s">
        <v>97</v>
      </c>
      <c r="C640" s="82">
        <v>38651</v>
      </c>
      <c r="D640" s="81" t="s">
        <v>99</v>
      </c>
      <c r="F640" s="81" t="s">
        <v>221</v>
      </c>
      <c r="G640" s="81">
        <v>0</v>
      </c>
      <c r="H640" s="81">
        <v>0</v>
      </c>
      <c r="I640" s="81">
        <v>1</v>
      </c>
      <c r="J640" s="81">
        <v>1</v>
      </c>
    </row>
    <row r="641" spans="1:10">
      <c r="A641" s="81" t="s">
        <v>97</v>
      </c>
      <c r="C641" s="82">
        <v>38647</v>
      </c>
      <c r="D641" s="81" t="s">
        <v>99</v>
      </c>
      <c r="F641" s="81">
        <v>90</v>
      </c>
      <c r="G641" s="81">
        <v>0</v>
      </c>
      <c r="H641" s="81">
        <v>0</v>
      </c>
      <c r="I641" s="81">
        <v>5</v>
      </c>
      <c r="J641" s="81">
        <v>2</v>
      </c>
    </row>
    <row r="642" spans="1:10">
      <c r="A642" s="81" t="s">
        <v>97</v>
      </c>
      <c r="C642" s="82">
        <v>38643</v>
      </c>
      <c r="D642" s="81" t="s">
        <v>151</v>
      </c>
      <c r="F642" s="81">
        <f>90- 66</f>
        <v>24</v>
      </c>
      <c r="G642" s="81">
        <v>0</v>
      </c>
      <c r="H642" s="81">
        <v>0</v>
      </c>
      <c r="I642" s="81">
        <v>0</v>
      </c>
      <c r="J642" s="81">
        <v>0</v>
      </c>
    </row>
    <row r="643" spans="1:10">
      <c r="A643" s="81" t="s">
        <v>97</v>
      </c>
      <c r="C643" s="82">
        <v>38626</v>
      </c>
      <c r="D643" s="81" t="s">
        <v>99</v>
      </c>
      <c r="F643" s="81" t="s">
        <v>221</v>
      </c>
      <c r="G643" s="81">
        <v>0</v>
      </c>
      <c r="H643" s="81">
        <v>0</v>
      </c>
      <c r="I643" s="81">
        <v>1</v>
      </c>
      <c r="J643" s="81">
        <v>0</v>
      </c>
    </row>
    <row r="644" spans="1:10">
      <c r="A644" s="81" t="s">
        <v>97</v>
      </c>
      <c r="C644" s="82">
        <v>38622</v>
      </c>
      <c r="D644" s="81" t="s">
        <v>151</v>
      </c>
      <c r="F644" s="81">
        <v>69</v>
      </c>
      <c r="G644" s="81">
        <v>0</v>
      </c>
      <c r="H644" s="81">
        <v>0</v>
      </c>
      <c r="I644" s="81">
        <v>6</v>
      </c>
      <c r="J644" s="81">
        <v>1</v>
      </c>
    </row>
    <row r="645" spans="1:10">
      <c r="A645" s="81" t="s">
        <v>97</v>
      </c>
      <c r="C645" s="82">
        <v>38609</v>
      </c>
      <c r="D645" s="81" t="s">
        <v>151</v>
      </c>
      <c r="F645" s="81">
        <f>90- 66</f>
        <v>24</v>
      </c>
      <c r="G645" s="81">
        <v>0</v>
      </c>
      <c r="H645" s="81">
        <v>0</v>
      </c>
      <c r="I645" s="81">
        <v>1</v>
      </c>
      <c r="J645" s="81">
        <v>0</v>
      </c>
    </row>
    <row r="646" spans="1:10">
      <c r="A646" s="81" t="s">
        <v>97</v>
      </c>
      <c r="C646" s="82">
        <v>38486</v>
      </c>
      <c r="D646" s="81" t="s">
        <v>99</v>
      </c>
      <c r="F646" s="81">
        <v>0</v>
      </c>
      <c r="G646" s="81"/>
      <c r="H646" s="81"/>
      <c r="I646" s="81"/>
      <c r="J646" s="81"/>
    </row>
    <row r="647" spans="1:10">
      <c r="A647" s="81" t="s">
        <v>97</v>
      </c>
      <c r="C647" s="82">
        <v>38480</v>
      </c>
      <c r="D647" s="81" t="s">
        <v>99</v>
      </c>
      <c r="F647" s="81">
        <v>0</v>
      </c>
      <c r="G647" s="81"/>
      <c r="H647" s="81"/>
      <c r="I647" s="81"/>
      <c r="J647" s="81"/>
    </row>
    <row r="648" spans="1:10">
      <c r="A648" s="81" t="s">
        <v>97</v>
      </c>
      <c r="C648" s="82">
        <v>38473</v>
      </c>
      <c r="D648" s="81" t="s">
        <v>99</v>
      </c>
      <c r="F648" s="81" t="s">
        <v>221</v>
      </c>
      <c r="G648" s="81">
        <v>1</v>
      </c>
      <c r="H648" s="81">
        <v>0</v>
      </c>
      <c r="I648" s="81">
        <v>1</v>
      </c>
      <c r="J648" s="81">
        <v>1</v>
      </c>
    </row>
    <row r="649" spans="1:10">
      <c r="A649" s="81" t="s">
        <v>97</v>
      </c>
      <c r="C649" s="82">
        <v>38459</v>
      </c>
      <c r="D649" s="81" t="s">
        <v>99</v>
      </c>
      <c r="F649" s="81" t="s">
        <v>221</v>
      </c>
      <c r="G649" s="81">
        <v>0</v>
      </c>
      <c r="H649" s="81">
        <v>0</v>
      </c>
      <c r="I649" s="81">
        <v>0</v>
      </c>
      <c r="J649" s="81">
        <v>0</v>
      </c>
    </row>
    <row r="650" spans="1:10">
      <c r="A650" s="81" t="s">
        <v>97</v>
      </c>
      <c r="C650" s="82">
        <v>38445</v>
      </c>
      <c r="D650" s="81" t="s">
        <v>99</v>
      </c>
      <c r="F650" s="81">
        <v>0</v>
      </c>
      <c r="G650" s="81"/>
      <c r="H650" s="81"/>
      <c r="I650" s="81"/>
      <c r="J650" s="81"/>
    </row>
    <row r="651" spans="1:10">
      <c r="A651" s="81" t="s">
        <v>97</v>
      </c>
      <c r="C651" s="82">
        <v>38402</v>
      </c>
      <c r="D651" s="81" t="s">
        <v>99</v>
      </c>
      <c r="F651" s="81">
        <v>0</v>
      </c>
      <c r="G651" s="81"/>
      <c r="H651" s="81"/>
      <c r="I651" s="81"/>
      <c r="J651" s="81"/>
    </row>
    <row r="652" spans="1:10">
      <c r="A652" s="81" t="s">
        <v>97</v>
      </c>
      <c r="C652" s="82">
        <v>38342</v>
      </c>
      <c r="D652" s="81" t="s">
        <v>99</v>
      </c>
      <c r="F652" s="81">
        <f>90- 58</f>
        <v>32</v>
      </c>
      <c r="G652" s="81">
        <v>0</v>
      </c>
      <c r="H652" s="81">
        <v>0</v>
      </c>
      <c r="I652" s="81">
        <v>0</v>
      </c>
      <c r="J652" s="81">
        <v>0</v>
      </c>
    </row>
    <row r="653" spans="1:10">
      <c r="A653" s="81" t="s">
        <v>97</v>
      </c>
      <c r="C653" s="82">
        <v>38339</v>
      </c>
      <c r="D653" s="81" t="s">
        <v>99</v>
      </c>
      <c r="F653" s="81">
        <v>0</v>
      </c>
      <c r="G653" s="81"/>
      <c r="H653" s="81"/>
      <c r="I653" s="81"/>
      <c r="J653" s="81"/>
    </row>
    <row r="654" spans="1:10">
      <c r="A654" s="81" t="s">
        <v>97</v>
      </c>
      <c r="C654" s="82">
        <v>38332</v>
      </c>
      <c r="D654" s="81" t="s">
        <v>99</v>
      </c>
      <c r="F654" s="81">
        <f>90- 92</f>
        <v>-2</v>
      </c>
      <c r="G654" s="81">
        <v>0</v>
      </c>
      <c r="H654" s="81">
        <v>0</v>
      </c>
      <c r="I654" s="81">
        <v>0</v>
      </c>
      <c r="J654" s="81">
        <v>0</v>
      </c>
    </row>
    <row r="655" spans="1:10">
      <c r="A655" s="81" t="s">
        <v>97</v>
      </c>
      <c r="C655" s="82">
        <v>38328</v>
      </c>
      <c r="D655" s="81" t="s">
        <v>151</v>
      </c>
      <c r="F655" s="81">
        <v>90</v>
      </c>
      <c r="G655" s="81">
        <v>0</v>
      </c>
      <c r="H655" s="81">
        <v>0</v>
      </c>
      <c r="I655" s="81">
        <v>0</v>
      </c>
      <c r="J655" s="81">
        <v>0</v>
      </c>
    </row>
    <row r="656" spans="1:10">
      <c r="A656" s="81" t="s">
        <v>97</v>
      </c>
      <c r="C656" s="82">
        <v>38325</v>
      </c>
      <c r="D656" s="81" t="s">
        <v>99</v>
      </c>
      <c r="F656" s="81">
        <f>90- 81</f>
        <v>9</v>
      </c>
      <c r="G656" s="81">
        <v>0</v>
      </c>
      <c r="H656" s="81">
        <v>0</v>
      </c>
      <c r="I656" s="81">
        <v>0</v>
      </c>
      <c r="J656" s="81">
        <v>0</v>
      </c>
    </row>
    <row r="657" spans="1:10">
      <c r="A657" s="81" t="s">
        <v>97</v>
      </c>
      <c r="C657" s="82">
        <v>38318</v>
      </c>
      <c r="D657" s="81" t="s">
        <v>99</v>
      </c>
      <c r="F657" s="81">
        <v>0</v>
      </c>
      <c r="G657" s="81"/>
      <c r="H657" s="81"/>
      <c r="I657" s="81"/>
      <c r="J657" s="81"/>
    </row>
    <row r="658" spans="1:10">
      <c r="A658" s="81" t="s">
        <v>97</v>
      </c>
      <c r="C658" s="82">
        <v>38315</v>
      </c>
      <c r="D658" s="81" t="s">
        <v>151</v>
      </c>
      <c r="F658" s="81">
        <v>0</v>
      </c>
      <c r="G658" s="81"/>
      <c r="H658" s="81"/>
      <c r="I658" s="81"/>
      <c r="J658" s="81"/>
    </row>
    <row r="659" spans="1:10">
      <c r="A659" s="81" t="s">
        <v>97</v>
      </c>
      <c r="C659" s="82">
        <v>38311</v>
      </c>
      <c r="D659" s="81" t="s">
        <v>99</v>
      </c>
      <c r="F659" s="81">
        <v>0</v>
      </c>
      <c r="G659" s="81"/>
      <c r="H659" s="81"/>
      <c r="I659" s="81"/>
      <c r="J659" s="81"/>
    </row>
    <row r="660" spans="1:10">
      <c r="A660" s="81" t="s">
        <v>97</v>
      </c>
      <c r="C660" s="82">
        <v>38305</v>
      </c>
      <c r="D660" s="81" t="s">
        <v>99</v>
      </c>
      <c r="F660" s="81">
        <v>0</v>
      </c>
      <c r="G660" s="81"/>
      <c r="H660" s="81"/>
      <c r="I660" s="81"/>
      <c r="J660" s="81"/>
    </row>
    <row r="661" spans="1:10">
      <c r="A661" s="81" t="s">
        <v>97</v>
      </c>
      <c r="C661" s="82">
        <v>38297</v>
      </c>
      <c r="D661" s="81" t="s">
        <v>99</v>
      </c>
      <c r="F661" s="81">
        <v>0</v>
      </c>
      <c r="G661" s="81"/>
      <c r="H661" s="81"/>
      <c r="I661" s="81"/>
      <c r="J661" s="81"/>
    </row>
    <row r="662" spans="1:10">
      <c r="A662" s="81" t="s">
        <v>97</v>
      </c>
      <c r="C662" s="82">
        <v>38293</v>
      </c>
      <c r="D662" s="81" t="s">
        <v>151</v>
      </c>
      <c r="F662" s="81">
        <v>0</v>
      </c>
      <c r="G662" s="81"/>
      <c r="H662" s="81"/>
      <c r="I662" s="81"/>
      <c r="J662" s="81"/>
    </row>
    <row r="663" spans="1:10">
      <c r="A663" s="81" t="s">
        <v>97</v>
      </c>
      <c r="C663" s="82">
        <v>38290</v>
      </c>
      <c r="D663" s="81" t="s">
        <v>99</v>
      </c>
      <c r="F663" s="81">
        <v>0</v>
      </c>
      <c r="G663" s="81"/>
      <c r="H663" s="81"/>
      <c r="I663" s="81"/>
      <c r="J663" s="81"/>
    </row>
    <row r="664" spans="1:10">
      <c r="A664" s="81" t="s">
        <v>97</v>
      </c>
      <c r="C664" s="82">
        <v>38284</v>
      </c>
      <c r="D664" s="81" t="s">
        <v>99</v>
      </c>
      <c r="F664" s="81">
        <f>90- 72</f>
        <v>18</v>
      </c>
      <c r="G664" s="81">
        <v>0</v>
      </c>
      <c r="H664" s="81">
        <v>0</v>
      </c>
      <c r="I664" s="81">
        <v>0</v>
      </c>
      <c r="J664" s="81">
        <v>0</v>
      </c>
    </row>
    <row r="665" spans="1:10">
      <c r="A665" s="81" t="s">
        <v>97</v>
      </c>
      <c r="C665" s="82">
        <v>38280</v>
      </c>
      <c r="D665" s="81" t="s">
        <v>151</v>
      </c>
      <c r="F665" s="81">
        <v>0</v>
      </c>
      <c r="G665" s="81"/>
      <c r="H665" s="81"/>
      <c r="I665" s="81"/>
      <c r="J665" s="81"/>
    </row>
    <row r="666" spans="1:10">
      <c r="A666" s="81" t="s">
        <v>97</v>
      </c>
      <c r="C666" s="82">
        <v>38276</v>
      </c>
      <c r="D666" s="81" t="s">
        <v>99</v>
      </c>
      <c r="F666" s="81">
        <f>90- 83</f>
        <v>7</v>
      </c>
      <c r="G666" s="81">
        <v>0</v>
      </c>
      <c r="H666" s="81">
        <v>0</v>
      </c>
      <c r="I666" s="81">
        <v>0</v>
      </c>
      <c r="J666" s="81">
        <v>0</v>
      </c>
    </row>
  </sheetData>
  <autoFilter ref="C1:C246">
    <sortState ref="A2:N246">
      <sortCondition descending="1" ref="C1:C246"/>
    </sortState>
  </autoFilter>
  <hyperlinks>
    <hyperlink ref="E8" r:id="rId1"/>
    <hyperlink ref="E9" r:id="rId2"/>
    <hyperlink ref="E10" r:id="rId3"/>
    <hyperlink ref="E11" r:id="rId4"/>
    <hyperlink ref="E12" r:id="rId5"/>
    <hyperlink ref="E13" r:id="rId6"/>
    <hyperlink ref="E14" r:id="rId7"/>
    <hyperlink ref="E15" r:id="rId8"/>
    <hyperlink ref="E16" r:id="rId9"/>
    <hyperlink ref="E17" r:id="rId10"/>
    <hyperlink ref="E18" r:id="rId11"/>
    <hyperlink ref="E19" r:id="rId12"/>
    <hyperlink ref="E20" r:id="rId13"/>
    <hyperlink ref="E21" r:id="rId14"/>
    <hyperlink ref="E22" r:id="rId15"/>
    <hyperlink ref="E23" r:id="rId16"/>
    <hyperlink ref="E24" r:id="rId17"/>
    <hyperlink ref="E25" r:id="rId18"/>
    <hyperlink ref="E26" r:id="rId19"/>
    <hyperlink ref="E27" r:id="rId20"/>
    <hyperlink ref="E28" r:id="rId21"/>
    <hyperlink ref="E29" r:id="rId22"/>
    <hyperlink ref="E30" r:id="rId23"/>
    <hyperlink ref="E31" r:id="rId24"/>
    <hyperlink ref="E32" r:id="rId25"/>
    <hyperlink ref="E33" r:id="rId26"/>
    <hyperlink ref="E34" r:id="rId27"/>
    <hyperlink ref="E35" r:id="rId28"/>
    <hyperlink ref="E36" r:id="rId29"/>
    <hyperlink ref="E37" r:id="rId30"/>
    <hyperlink ref="E38" r:id="rId31"/>
    <hyperlink ref="E39" r:id="rId32"/>
    <hyperlink ref="E40" r:id="rId33"/>
    <hyperlink ref="E41" r:id="rId34"/>
    <hyperlink ref="E42" r:id="rId35"/>
    <hyperlink ref="E43" r:id="rId36"/>
    <hyperlink ref="E44" r:id="rId37"/>
    <hyperlink ref="E45" r:id="rId38"/>
    <hyperlink ref="E46" r:id="rId39"/>
    <hyperlink ref="E47" r:id="rId40"/>
    <hyperlink ref="E48" r:id="rId41"/>
    <hyperlink ref="E49" r:id="rId42"/>
    <hyperlink ref="E50" r:id="rId43"/>
    <hyperlink ref="E51" r:id="rId44"/>
    <hyperlink ref="E52" r:id="rId45"/>
    <hyperlink ref="E53" r:id="rId46"/>
    <hyperlink ref="E54" r:id="rId47"/>
    <hyperlink ref="E55" r:id="rId48"/>
    <hyperlink ref="E56" r:id="rId49"/>
    <hyperlink ref="E57" r:id="rId50"/>
    <hyperlink ref="E58" r:id="rId51"/>
    <hyperlink ref="E59" r:id="rId52"/>
    <hyperlink ref="E60" r:id="rId53"/>
    <hyperlink ref="E61" r:id="rId54"/>
    <hyperlink ref="E62" r:id="rId55"/>
    <hyperlink ref="E63" r:id="rId56"/>
    <hyperlink ref="E64" r:id="rId57"/>
    <hyperlink ref="E65" r:id="rId58"/>
    <hyperlink ref="E66" r:id="rId59"/>
    <hyperlink ref="E67" r:id="rId60"/>
    <hyperlink ref="E2" r:id="rId61"/>
    <hyperlink ref="E3" r:id="rId62"/>
    <hyperlink ref="E4" r:id="rId63"/>
    <hyperlink ref="E5" r:id="rId64"/>
    <hyperlink ref="E6" r:id="rId65"/>
    <hyperlink ref="E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209" r:id="rId189"/>
    <hyperlink ref="E243" r:id="rId190"/>
    <hyperlink ref="E245" r:id="rId191"/>
    <hyperlink ref="E246" r:id="rId192"/>
    <hyperlink ref="E190" r:id="rId193"/>
    <hyperlink ref="E191" r:id="rId194"/>
    <hyperlink ref="E192" r:id="rId195"/>
    <hyperlink ref="E193" r:id="rId196"/>
    <hyperlink ref="E194" r:id="rId197"/>
    <hyperlink ref="E195" r:id="rId198"/>
    <hyperlink ref="E196" r:id="rId199"/>
    <hyperlink ref="E197" r:id="rId200"/>
    <hyperlink ref="E198" r:id="rId201"/>
    <hyperlink ref="E199" r:id="rId202"/>
    <hyperlink ref="E200" r:id="rId203"/>
    <hyperlink ref="E201" r:id="rId204"/>
    <hyperlink ref="E202" r:id="rId205"/>
    <hyperlink ref="E203" r:id="rId206"/>
    <hyperlink ref="E204" r:id="rId207"/>
    <hyperlink ref="E205" r:id="rId208"/>
    <hyperlink ref="E206" r:id="rId209"/>
    <hyperlink ref="E207" r:id="rId210"/>
    <hyperlink ref="E208" r:id="rId211"/>
    <hyperlink ref="E210" r:id="rId212"/>
    <hyperlink ref="E211" r:id="rId213"/>
    <hyperlink ref="E212" r:id="rId214"/>
    <hyperlink ref="E213" r:id="rId215"/>
    <hyperlink ref="E214" r:id="rId216"/>
    <hyperlink ref="E215" r:id="rId217"/>
    <hyperlink ref="E216" r:id="rId218"/>
    <hyperlink ref="E217" r:id="rId219"/>
    <hyperlink ref="E218" r:id="rId220"/>
    <hyperlink ref="E219" r:id="rId221"/>
    <hyperlink ref="E220" r:id="rId222"/>
    <hyperlink ref="E221" r:id="rId223"/>
    <hyperlink ref="E222" r:id="rId224"/>
    <hyperlink ref="E223" r:id="rId225"/>
    <hyperlink ref="E224" r:id="rId226"/>
    <hyperlink ref="E225" r:id="rId227"/>
    <hyperlink ref="E226" r:id="rId228"/>
    <hyperlink ref="E227" r:id="rId229"/>
    <hyperlink ref="E228" r:id="rId230"/>
    <hyperlink ref="E229" r:id="rId231"/>
    <hyperlink ref="E230" r:id="rId232"/>
    <hyperlink ref="E231" r:id="rId233"/>
    <hyperlink ref="E232" r:id="rId234"/>
    <hyperlink ref="E233" r:id="rId235"/>
    <hyperlink ref="E234" r:id="rId236"/>
    <hyperlink ref="E235" r:id="rId237"/>
    <hyperlink ref="E236" r:id="rId238"/>
    <hyperlink ref="E237" r:id="rId239"/>
    <hyperlink ref="E238" r:id="rId240"/>
    <hyperlink ref="E239" r:id="rId241"/>
    <hyperlink ref="E240" r:id="rId242"/>
    <hyperlink ref="E241" r:id="rId243"/>
    <hyperlink ref="E242" r:id="rId244"/>
    <hyperlink ref="E244" r:id="rId245"/>
  </hyperlinks>
  <pageMargins left="0.75" right="0.75" top="1" bottom="1" header="0.5" footer="0.5"/>
  <pageSetup paperSize="9" orientation="portrait" horizontalDpi="4294967292" verticalDpi="4294967292"/>
  <drawing r:id="rId246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7"/>
  <sheetViews>
    <sheetView workbookViewId="0">
      <selection activeCell="Q1" sqref="Q1:AB17"/>
    </sheetView>
  </sheetViews>
  <sheetFormatPr baseColWidth="10" defaultRowHeight="15" x14ac:dyDescent="0"/>
  <cols>
    <col min="2" max="2" width="0" hidden="1" customWidth="1"/>
    <col min="5" max="5" width="0" hidden="1" customWidth="1"/>
    <col min="11" max="14" width="0" hidden="1" customWidth="1"/>
  </cols>
  <sheetData>
    <row r="1" spans="1:28">
      <c r="A1" s="79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80" t="s">
        <v>8</v>
      </c>
      <c r="J1" s="80" t="s">
        <v>9</v>
      </c>
      <c r="K1" s="80" t="s">
        <v>10</v>
      </c>
      <c r="L1" s="80" t="s">
        <v>11</v>
      </c>
      <c r="M1" s="80" t="s">
        <v>12</v>
      </c>
      <c r="N1" s="80" t="s">
        <v>13</v>
      </c>
      <c r="S1">
        <v>50</v>
      </c>
      <c r="T1">
        <v>20</v>
      </c>
      <c r="U1">
        <v>1</v>
      </c>
      <c r="V1">
        <v>4</v>
      </c>
    </row>
    <row r="2" spans="1:28">
      <c r="A2" s="75" t="s">
        <v>227</v>
      </c>
      <c r="B2" s="75" t="s">
        <v>844</v>
      </c>
      <c r="C2" s="76">
        <v>37129</v>
      </c>
      <c r="D2" s="75" t="s">
        <v>229</v>
      </c>
      <c r="E2" s="77" t="s">
        <v>53</v>
      </c>
      <c r="F2" s="75">
        <v>90</v>
      </c>
      <c r="G2" s="75">
        <v>1</v>
      </c>
      <c r="H2" s="75">
        <v>0</v>
      </c>
      <c r="I2" s="75">
        <v>0</v>
      </c>
      <c r="J2" s="75">
        <v>0</v>
      </c>
      <c r="K2" s="75">
        <v>0</v>
      </c>
      <c r="L2" s="75">
        <v>0</v>
      </c>
      <c r="M2" s="75">
        <v>0</v>
      </c>
      <c r="N2" s="75">
        <v>0</v>
      </c>
      <c r="Q2" s="72" t="s">
        <v>432</v>
      </c>
      <c r="R2" s="72" t="s">
        <v>454</v>
      </c>
      <c r="S2" s="72" t="s">
        <v>433</v>
      </c>
      <c r="T2" s="72" t="s">
        <v>434</v>
      </c>
      <c r="U2" s="72" t="s">
        <v>436</v>
      </c>
      <c r="V2" s="72" t="s">
        <v>435</v>
      </c>
      <c r="W2" s="72" t="s">
        <v>453</v>
      </c>
      <c r="X2" s="72" t="s">
        <v>455</v>
      </c>
      <c r="AB2" s="72" t="s">
        <v>452</v>
      </c>
    </row>
    <row r="3" spans="1:28">
      <c r="A3" s="75" t="s">
        <v>227</v>
      </c>
      <c r="B3" s="75" t="s">
        <v>248</v>
      </c>
      <c r="C3" s="76">
        <v>37143</v>
      </c>
      <c r="D3" s="75" t="s">
        <v>229</v>
      </c>
      <c r="E3" s="77" t="s">
        <v>287</v>
      </c>
      <c r="F3" s="75">
        <v>90</v>
      </c>
      <c r="G3" s="75">
        <v>2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75">
        <v>0</v>
      </c>
      <c r="N3" s="75">
        <v>0</v>
      </c>
      <c r="Q3" s="3" t="s">
        <v>437</v>
      </c>
      <c r="R3">
        <f>SUMIFS(F2:F1000,C2:C1000,"&gt;="&amp;Z3,C2:C1000,"&lt;="&amp;AA3)</f>
        <v>2814</v>
      </c>
      <c r="S3" s="73">
        <f>SUMIFS(G2:G1000,C2:C1000,"&gt;="&amp;Z3,C2:C1000,"&lt;="&amp;AA3)</f>
        <v>14</v>
      </c>
      <c r="T3" s="73">
        <f>SUMIFS($H$2:H1000,$C$2:C1000,"&gt;="&amp;Z3,$C$2:C1000,"&lt;="&amp;AA3)</f>
        <v>0</v>
      </c>
      <c r="U3" s="73">
        <f>SUMIFS($I$2:I1000,$C$2:C1000,"&gt;="&amp;Z3,$C$2:C1000,"&lt;="&amp;AA3)-V3</f>
        <v>0</v>
      </c>
      <c r="V3" s="73">
        <f>SUMIFS($J$2:J1000,$C$2:C1000,"&gt;="&amp;Z3,$C$2:C1000,"&lt;="&amp;AA3)</f>
        <v>0</v>
      </c>
      <c r="W3">
        <f>COUNTIFS($C$2:C1000,"&gt;="&amp;Z3,$C$2:C1000,"&lt;="&amp;AA3)</f>
        <v>37</v>
      </c>
      <c r="X3">
        <f>R3/IF(W3=0,1,W3)</f>
        <v>76.054054054054049</v>
      </c>
      <c r="Y3">
        <f>X3*10</f>
        <v>760.54054054054052</v>
      </c>
      <c r="Z3" s="74">
        <v>37104</v>
      </c>
      <c r="AA3" s="74">
        <v>37437</v>
      </c>
      <c r="AB3">
        <f t="shared" ref="AB3:AB17" si="0">SUM(S3*$S$1,T3*$T$1,U3*$U$1,V3*$V$1)</f>
        <v>700</v>
      </c>
    </row>
    <row r="4" spans="1:28">
      <c r="A4" s="75" t="s">
        <v>227</v>
      </c>
      <c r="B4" s="75" t="s">
        <v>232</v>
      </c>
      <c r="C4" s="76">
        <v>37150</v>
      </c>
      <c r="D4" s="75" t="s">
        <v>229</v>
      </c>
      <c r="E4" s="77" t="s">
        <v>38</v>
      </c>
      <c r="F4" s="75">
        <v>83</v>
      </c>
      <c r="G4" s="75">
        <v>1</v>
      </c>
      <c r="H4" s="75">
        <v>0</v>
      </c>
      <c r="I4" s="75">
        <v>0</v>
      </c>
      <c r="J4" s="75">
        <v>0</v>
      </c>
      <c r="K4" s="75">
        <v>0</v>
      </c>
      <c r="L4" s="75">
        <v>0</v>
      </c>
      <c r="M4" s="75">
        <v>0</v>
      </c>
      <c r="N4" s="75">
        <v>0</v>
      </c>
      <c r="Q4" s="3" t="s">
        <v>438</v>
      </c>
      <c r="R4">
        <f>SUMIFS(F2:F1000,C2:C1000,"&gt;="&amp;Z4,C2:C1000,"&lt;="&amp;AA4)</f>
        <v>1909</v>
      </c>
      <c r="S4" s="73">
        <f>SUMIFS($G$2:G1001,$C$2:C1001,"&gt;="&amp;Z4,$C$2:C1001,"&lt;="&amp;AA4)</f>
        <v>7</v>
      </c>
      <c r="T4" s="73">
        <f>SUMIFS($H$2:H1001,$C$2:C1001,"&gt;="&amp;Z4,$C$2:C1001,"&lt;="&amp;AA4)</f>
        <v>0</v>
      </c>
      <c r="U4" s="73">
        <f>SUMIFS($I$2:I1001,$C$2:C1001,"&gt;="&amp;Z4,$C$2:C1001,"&lt;="&amp;AA4)-V4</f>
        <v>0</v>
      </c>
      <c r="V4" s="73">
        <f>SUMIFS($J$2:J1001,$C$2:C1001,"&gt;="&amp;Z4,$C$2:C1001,"&lt;="&amp;AA4)</f>
        <v>0</v>
      </c>
      <c r="W4">
        <f>COUNTIFS($C$2:C1001,"&gt;="&amp;Z4,$C$2:C1001,"&lt;="&amp;AA4)</f>
        <v>30</v>
      </c>
      <c r="X4">
        <f>R4/IF(W4=0,1,W4)</f>
        <v>63.633333333333333</v>
      </c>
      <c r="Y4">
        <f t="shared" ref="Y4:Y17" si="1">X4*10</f>
        <v>636.33333333333337</v>
      </c>
      <c r="Z4" s="74">
        <v>37469</v>
      </c>
      <c r="AA4" s="74">
        <v>37802</v>
      </c>
      <c r="AB4">
        <f t="shared" si="0"/>
        <v>350</v>
      </c>
    </row>
    <row r="5" spans="1:28">
      <c r="A5" s="75" t="s">
        <v>227</v>
      </c>
      <c r="B5" s="75" t="s">
        <v>532</v>
      </c>
      <c r="C5" s="76">
        <v>37154</v>
      </c>
      <c r="D5" s="75" t="s">
        <v>42</v>
      </c>
      <c r="E5" s="77" t="s">
        <v>82</v>
      </c>
      <c r="F5" s="75">
        <v>90</v>
      </c>
      <c r="G5" s="75">
        <v>1</v>
      </c>
      <c r="H5" s="75">
        <v>0</v>
      </c>
      <c r="I5" s="75">
        <v>0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Q5" t="s">
        <v>439</v>
      </c>
      <c r="R5">
        <f>SUMIFS(F2:F1000,C2:C1000,"&gt;="&amp;Z5,C2:C1000,"&lt;="&amp;AA5)</f>
        <v>3541</v>
      </c>
      <c r="S5" s="73">
        <f>SUMIFS($G$2:G1002,$C$2:C1002,"&gt;="&amp;Z5,$C$2:C1002,"&lt;="&amp;AA5)</f>
        <v>29</v>
      </c>
      <c r="T5" s="73">
        <f>SUMIFS($H$2:H1002,$C$2:C1002,"&gt;="&amp;Z5,$C$2:C1002,"&lt;="&amp;AA5)</f>
        <v>0</v>
      </c>
      <c r="U5" s="73">
        <f>SUMIFS($I$2:I1002,$C$2:C1002,"&gt;="&amp;Z5,$C$2:C1002,"&lt;="&amp;AA5)-V5</f>
        <v>0</v>
      </c>
      <c r="V5" s="73">
        <f>SUMIFS($J$2:J1002,$C$2:C1002,"&gt;="&amp;Z5,$C$2:C1002,"&lt;="&amp;AA5)</f>
        <v>0</v>
      </c>
      <c r="W5">
        <f>COUNTIFS($C$2:C1002,"&gt;="&amp;Z5,$C$2:C1002,"&lt;="&amp;AA5)</f>
        <v>42</v>
      </c>
      <c r="X5">
        <f>R5/IF(W5=0,1,W5)</f>
        <v>84.30952380952381</v>
      </c>
      <c r="Y5">
        <f t="shared" si="1"/>
        <v>843.09523809523807</v>
      </c>
      <c r="Z5" s="74">
        <v>37834</v>
      </c>
      <c r="AA5" s="74">
        <v>38168</v>
      </c>
      <c r="AB5">
        <f t="shared" si="0"/>
        <v>1450</v>
      </c>
    </row>
    <row r="6" spans="1:28">
      <c r="A6" s="75" t="s">
        <v>227</v>
      </c>
      <c r="B6" s="75" t="s">
        <v>266</v>
      </c>
      <c r="C6" s="76">
        <v>37157</v>
      </c>
      <c r="D6" s="75" t="s">
        <v>229</v>
      </c>
      <c r="E6" s="77" t="s">
        <v>19</v>
      </c>
      <c r="F6" s="75">
        <v>87</v>
      </c>
      <c r="G6" s="75">
        <v>0</v>
      </c>
      <c r="H6" s="75">
        <v>0</v>
      </c>
      <c r="I6" s="75">
        <v>0</v>
      </c>
      <c r="J6" s="75">
        <v>0</v>
      </c>
      <c r="K6" s="75">
        <v>0</v>
      </c>
      <c r="L6" s="75">
        <v>0</v>
      </c>
      <c r="M6" s="75">
        <v>0</v>
      </c>
      <c r="N6" s="75">
        <v>0</v>
      </c>
      <c r="Q6" s="3" t="s">
        <v>440</v>
      </c>
      <c r="R6">
        <f t="shared" ref="R6:R17" si="2">SUMIFS(F3:F1001,C3:C1001,"&gt;="&amp;Z6,C3:C1001,"&lt;="&amp;AA6)</f>
        <v>3711</v>
      </c>
      <c r="S6" s="73">
        <f>SUMIFS($G$2:G1003,$C$2:C1003,"&gt;="&amp;Z6,$C$2:C1003,"&lt;="&amp;AA6)</f>
        <v>28</v>
      </c>
      <c r="T6" s="73">
        <f>SUMIFS($H$2:H1003,$C$2:C1003,"&gt;="&amp;Z6,$C$2:C1003,"&lt;="&amp;AA6)</f>
        <v>0</v>
      </c>
      <c r="U6" s="73">
        <f>SUMIFS($I$2:I1003,$C$2:C1003,"&gt;="&amp;Z6,$C$2:C1003,"&lt;="&amp;AA6)-V6</f>
        <v>6</v>
      </c>
      <c r="V6" s="73">
        <f>SUMIFS($J$2:J1003,$C$2:C1003,"&gt;="&amp;Z6,$C$2:C1003,"&lt;="&amp;AA6)</f>
        <v>9</v>
      </c>
      <c r="W6">
        <f>COUNTIFS($C$2:C1003,"&gt;="&amp;Z6,$C$2:C1003,"&lt;="&amp;AA6)</f>
        <v>46</v>
      </c>
      <c r="X6">
        <f t="shared" ref="X6:X13" si="3">R6/W6</f>
        <v>80.673913043478265</v>
      </c>
      <c r="Y6">
        <f t="shared" si="1"/>
        <v>806.73913043478262</v>
      </c>
      <c r="Z6" s="74">
        <v>38200</v>
      </c>
      <c r="AA6" s="74">
        <v>38533</v>
      </c>
      <c r="AB6">
        <f t="shared" si="0"/>
        <v>1442</v>
      </c>
    </row>
    <row r="7" spans="1:28">
      <c r="A7" s="75" t="s">
        <v>227</v>
      </c>
      <c r="B7" s="75" t="s">
        <v>842</v>
      </c>
      <c r="C7" s="76">
        <v>37164</v>
      </c>
      <c r="D7" s="75" t="s">
        <v>229</v>
      </c>
      <c r="E7" s="77" t="s">
        <v>74</v>
      </c>
      <c r="F7" s="75">
        <v>0</v>
      </c>
      <c r="G7" s="75"/>
      <c r="H7" s="75"/>
      <c r="I7" s="75"/>
      <c r="J7" s="75"/>
      <c r="K7" s="75"/>
      <c r="L7" s="75"/>
      <c r="M7" s="75"/>
      <c r="N7" s="75"/>
      <c r="Q7" s="3" t="s">
        <v>441</v>
      </c>
      <c r="R7">
        <f t="shared" si="2"/>
        <v>3709</v>
      </c>
      <c r="S7" s="73">
        <f>SUMIFS($G$2:G1004,$C$2:C1004,"&gt;="&amp;Z7,$C$2:C1004,"&lt;="&amp;AA7)</f>
        <v>31</v>
      </c>
      <c r="T7" s="73">
        <f>SUMIFS($H$2:H1004,$C$2:C1004,"&gt;="&amp;Z7,$C$2:C1004,"&lt;="&amp;AA7)</f>
        <v>2</v>
      </c>
      <c r="U7" s="73">
        <f>SUMIFS($I$2:I1004,$C$2:C1004,"&gt;="&amp;Z7,$C$2:C1004,"&lt;="&amp;AA7)-V7</f>
        <v>20</v>
      </c>
      <c r="V7" s="73">
        <f>SUMIFS($J$2:J1004,$C$2:C1004,"&gt;="&amp;Z7,$C$2:C1004,"&lt;="&amp;AA7)</f>
        <v>26</v>
      </c>
      <c r="W7">
        <f>COUNTIFS($C$2:C1004,"&gt;="&amp;Z7,$C$2:C1004,"&lt;="&amp;AA7)</f>
        <v>53</v>
      </c>
      <c r="X7">
        <f t="shared" si="3"/>
        <v>69.981132075471692</v>
      </c>
      <c r="Y7">
        <f t="shared" si="1"/>
        <v>699.81132075471692</v>
      </c>
      <c r="Z7" s="74">
        <v>38565</v>
      </c>
      <c r="AA7" s="74">
        <v>38898</v>
      </c>
      <c r="AB7">
        <f t="shared" si="0"/>
        <v>1714</v>
      </c>
    </row>
    <row r="8" spans="1:28">
      <c r="A8" s="75" t="s">
        <v>227</v>
      </c>
      <c r="B8" s="75" t="s">
        <v>848</v>
      </c>
      <c r="C8" s="76">
        <v>37178</v>
      </c>
      <c r="D8" s="75" t="s">
        <v>229</v>
      </c>
      <c r="E8" s="77" t="s">
        <v>22</v>
      </c>
      <c r="F8" s="75">
        <v>0</v>
      </c>
      <c r="G8" s="75"/>
      <c r="H8" s="75"/>
      <c r="I8" s="75"/>
      <c r="J8" s="75"/>
      <c r="K8" s="75"/>
      <c r="L8" s="75"/>
      <c r="M8" s="75"/>
      <c r="N8" s="75"/>
      <c r="Q8" s="3" t="s">
        <v>442</v>
      </c>
      <c r="R8">
        <f t="shared" si="2"/>
        <v>3675</v>
      </c>
      <c r="S8" s="73">
        <f>SUMIFS($G$2:G1005,$C$2:C1005,"&gt;="&amp;Z8,$C$2:C1005,"&lt;="&amp;AA8)</f>
        <v>16</v>
      </c>
      <c r="T8" s="73">
        <f>SUMIFS($H$2:H1005,$C$2:C1005,"&gt;="&amp;Z8,$C$2:C1005,"&lt;="&amp;AA8)</f>
        <v>10</v>
      </c>
      <c r="U8" s="73">
        <f>SUMIFS($I$2:I1005,$C$2:C1005,"&gt;="&amp;Z8,$C$2:C1005,"&lt;="&amp;AA8)-V8</f>
        <v>60</v>
      </c>
      <c r="V8" s="73">
        <f>SUMIFS($J$2:J1005,$C$2:C1005,"&gt;="&amp;Z8,$C$2:C1005,"&lt;="&amp;AA8)</f>
        <v>65</v>
      </c>
      <c r="W8">
        <f>COUNTIFS($C$2:C1005,"&gt;="&amp;Z8,$C$2:C1005,"&lt;="&amp;AA8)</f>
        <v>55</v>
      </c>
      <c r="X8">
        <f t="shared" si="3"/>
        <v>66.818181818181813</v>
      </c>
      <c r="Y8">
        <f t="shared" si="1"/>
        <v>668.18181818181813</v>
      </c>
      <c r="Z8" s="74">
        <v>38930</v>
      </c>
      <c r="AA8" s="74">
        <v>39263</v>
      </c>
      <c r="AB8">
        <f t="shared" si="0"/>
        <v>1320</v>
      </c>
    </row>
    <row r="9" spans="1:28">
      <c r="A9" s="75" t="s">
        <v>227</v>
      </c>
      <c r="B9" s="75" t="s">
        <v>998</v>
      </c>
      <c r="C9" s="76">
        <v>37182</v>
      </c>
      <c r="D9" s="75" t="s">
        <v>42</v>
      </c>
      <c r="E9" s="77" t="s">
        <v>19</v>
      </c>
      <c r="F9" s="75">
        <v>90</v>
      </c>
      <c r="G9" s="75">
        <v>1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Q9" s="3" t="s">
        <v>443</v>
      </c>
      <c r="R9">
        <f t="shared" si="2"/>
        <v>1579</v>
      </c>
      <c r="S9" s="73">
        <f>SUMIFS($G$2:G1006,$C$2:C1006,"&gt;="&amp;Z9,$C$2:C1006,"&lt;="&amp;AA9)</f>
        <v>11</v>
      </c>
      <c r="T9" s="73">
        <f>SUMIFS($H$2:H1006,$C$2:C1006,"&gt;="&amp;Z9,$C$2:C1006,"&lt;="&amp;AA9)</f>
        <v>2</v>
      </c>
      <c r="U9" s="73">
        <f>SUMIFS($I$2:I1006,$C$2:C1006,"&gt;="&amp;Z9,$C$2:C1006,"&lt;="&amp;AA9)-V9</f>
        <v>28</v>
      </c>
      <c r="V9" s="73">
        <f>SUMIFS($J$2:J1006,$C$2:C1006,"&gt;="&amp;Z9,$C$2:C1006,"&lt;="&amp;AA9)</f>
        <v>32</v>
      </c>
      <c r="W9">
        <f>COUNTIFS($C$2:C1006,"&gt;="&amp;Z9,$C$2:C1006,"&lt;="&amp;AA9)</f>
        <v>44</v>
      </c>
      <c r="X9">
        <f t="shared" si="3"/>
        <v>35.886363636363633</v>
      </c>
      <c r="Y9">
        <f t="shared" si="1"/>
        <v>358.86363636363632</v>
      </c>
      <c r="Z9" s="74">
        <v>39295</v>
      </c>
      <c r="AA9" s="74">
        <v>39629</v>
      </c>
      <c r="AB9">
        <f t="shared" si="0"/>
        <v>746</v>
      </c>
    </row>
    <row r="10" spans="1:28">
      <c r="A10" s="75" t="s">
        <v>227</v>
      </c>
      <c r="B10" s="75" t="s">
        <v>243</v>
      </c>
      <c r="C10" s="76">
        <v>37185</v>
      </c>
      <c r="D10" s="75" t="s">
        <v>229</v>
      </c>
      <c r="E10" s="77" t="s">
        <v>382</v>
      </c>
      <c r="F10" s="75">
        <v>0</v>
      </c>
      <c r="G10" s="75"/>
      <c r="H10" s="75"/>
      <c r="I10" s="75"/>
      <c r="J10" s="75"/>
      <c r="K10" s="75"/>
      <c r="L10" s="75"/>
      <c r="M10" s="75"/>
      <c r="N10" s="75"/>
      <c r="Q10" s="3" t="s">
        <v>444</v>
      </c>
      <c r="R10">
        <f t="shared" si="2"/>
        <v>1333</v>
      </c>
      <c r="S10" s="73">
        <f>SUMIFS($G$2:G1007,$C$2:C1007,"&gt;="&amp;Z10,$C$2:C1007,"&lt;="&amp;AA10)</f>
        <v>6</v>
      </c>
      <c r="T10" s="73">
        <f>SUMIFS($H$2:H1007,$C$2:C1007,"&gt;="&amp;Z10,$C$2:C1007,"&lt;="&amp;AA10)</f>
        <v>2</v>
      </c>
      <c r="U10" s="73">
        <f>SUMIFS($I$2:I1007,$C$2:C1007,"&gt;="&amp;Z10,$C$2:C1007,"&lt;="&amp;AA10)-V10</f>
        <v>13</v>
      </c>
      <c r="V10" s="73">
        <f>SUMIFS($J$2:J1007,$C$2:C1007,"&gt;="&amp;Z10,$C$2:C1007,"&lt;="&amp;AA10)</f>
        <v>6</v>
      </c>
      <c r="W10">
        <f>COUNTIFS($C$2:C1007,"&gt;="&amp;Z10,$C$2:C1007,"&lt;="&amp;AA10)</f>
        <v>47</v>
      </c>
      <c r="X10">
        <f t="shared" si="3"/>
        <v>28.361702127659573</v>
      </c>
      <c r="Y10">
        <f t="shared" si="1"/>
        <v>283.61702127659572</v>
      </c>
      <c r="Z10" s="74">
        <v>39661</v>
      </c>
      <c r="AA10" s="74">
        <v>39994</v>
      </c>
      <c r="AB10">
        <f t="shared" si="0"/>
        <v>377</v>
      </c>
    </row>
    <row r="11" spans="1:28">
      <c r="A11" s="75" t="s">
        <v>227</v>
      </c>
      <c r="B11" s="75" t="s">
        <v>270</v>
      </c>
      <c r="C11" s="76">
        <v>37192</v>
      </c>
      <c r="D11" s="75" t="s">
        <v>229</v>
      </c>
      <c r="E11" s="77" t="s">
        <v>33</v>
      </c>
      <c r="F11" s="75">
        <v>0</v>
      </c>
      <c r="G11" s="75"/>
      <c r="H11" s="75"/>
      <c r="I11" s="75"/>
      <c r="J11" s="75"/>
      <c r="K11" s="75"/>
      <c r="L11" s="75"/>
      <c r="M11" s="75"/>
      <c r="N11" s="75"/>
      <c r="Q11" s="3" t="s">
        <v>445</v>
      </c>
      <c r="R11">
        <f t="shared" si="2"/>
        <v>1055</v>
      </c>
      <c r="S11" s="73">
        <f>SUMIFS($G$2:G1008,$C$2:C1008,"&gt;="&amp;Z11,$C$2:C1008,"&lt;="&amp;AA11)</f>
        <v>3</v>
      </c>
      <c r="T11" s="73">
        <f>SUMIFS($H$2:H1008,$C$2:C1008,"&gt;="&amp;Z11,$C$2:C1008,"&lt;="&amp;AA11)</f>
        <v>2</v>
      </c>
      <c r="U11" s="73">
        <f>SUMIFS($I$2:I1008,$C$2:C1008,"&gt;="&amp;Z11,$C$2:C1008,"&lt;="&amp;AA11)-V11</f>
        <v>15</v>
      </c>
      <c r="V11" s="73">
        <f>SUMIFS($J$2:J1008,$C$2:C1008,"&gt;="&amp;Z11,$C$2:C1008,"&lt;="&amp;AA11)</f>
        <v>7</v>
      </c>
      <c r="W11">
        <f>COUNTIFS($C$2:C1008,"&gt;="&amp;Z11,$C$2:C1008,"&lt;="&amp;AA11)</f>
        <v>13</v>
      </c>
      <c r="X11">
        <f t="shared" si="3"/>
        <v>81.15384615384616</v>
      </c>
      <c r="Y11">
        <f t="shared" si="1"/>
        <v>811.53846153846166</v>
      </c>
      <c r="Z11" s="74">
        <v>40026</v>
      </c>
      <c r="AA11" s="74">
        <v>40359</v>
      </c>
      <c r="AB11">
        <f t="shared" si="0"/>
        <v>233</v>
      </c>
    </row>
    <row r="12" spans="1:28">
      <c r="A12" s="75" t="s">
        <v>1001</v>
      </c>
      <c r="B12" s="75" t="s">
        <v>478</v>
      </c>
      <c r="C12" s="76">
        <v>37205</v>
      </c>
      <c r="D12" s="75" t="s">
        <v>216</v>
      </c>
      <c r="E12" s="77" t="s">
        <v>22</v>
      </c>
      <c r="F12" s="75">
        <v>90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Q12" s="3" t="s">
        <v>446</v>
      </c>
      <c r="R12">
        <f t="shared" si="2"/>
        <v>811</v>
      </c>
      <c r="S12" s="73">
        <f>SUMIFS($G$2:G1009,$C$2:C1009,"&gt;="&amp;Z12,$C$2:C1009,"&lt;="&amp;AA12)</f>
        <v>4</v>
      </c>
      <c r="T12" s="73">
        <f>SUMIFS($H$2:H1009,$C$2:C1009,"&gt;="&amp;Z12,$C$2:C1009,"&lt;="&amp;AA12)</f>
        <v>1</v>
      </c>
      <c r="U12" s="73">
        <f>SUMIFS($I$2:I1009,$C$2:C1009,"&gt;="&amp;Z12,$C$2:C1009,"&lt;="&amp;AA12)-V12</f>
        <v>6</v>
      </c>
      <c r="V12" s="73">
        <f>SUMIFS($J$2:J1009,$C$2:C1009,"&gt;="&amp;Z12,$C$2:C1009,"&lt;="&amp;AA12)</f>
        <v>3</v>
      </c>
      <c r="W12">
        <f>COUNTIFS($C$2:C1009,"&gt;="&amp;Z12,$C$2:C1009,"&lt;="&amp;AA12)</f>
        <v>12</v>
      </c>
      <c r="X12">
        <f t="shared" si="3"/>
        <v>67.583333333333329</v>
      </c>
      <c r="Y12">
        <f t="shared" si="1"/>
        <v>675.83333333333326</v>
      </c>
      <c r="Z12" s="74">
        <v>40391</v>
      </c>
      <c r="AA12" s="74">
        <v>40724</v>
      </c>
      <c r="AB12">
        <f t="shared" si="0"/>
        <v>238</v>
      </c>
    </row>
    <row r="13" spans="1:28">
      <c r="A13" s="75" t="s">
        <v>1001</v>
      </c>
      <c r="B13" s="75" t="s">
        <v>88</v>
      </c>
      <c r="C13" s="76">
        <v>37209</v>
      </c>
      <c r="D13" s="75" t="s">
        <v>216</v>
      </c>
      <c r="E13" s="77" t="s">
        <v>430</v>
      </c>
      <c r="F13" s="75">
        <v>90</v>
      </c>
      <c r="G13" s="75">
        <v>1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Q13" s="3" t="s">
        <v>447</v>
      </c>
      <c r="R13">
        <f t="shared" si="2"/>
        <v>814</v>
      </c>
      <c r="S13" s="73">
        <f>SUMIFS($G$2:G1010,$C$2:C1010,"&gt;="&amp;Z13,$C$2:C1010,"&lt;="&amp;AA13)</f>
        <v>3</v>
      </c>
      <c r="T13" s="73">
        <f>SUMIFS($H$2:H1010,$C$2:C1010,"&gt;="&amp;Z13,$C$2:C1010,"&lt;="&amp;AA13)</f>
        <v>2</v>
      </c>
      <c r="U13" s="73">
        <f>SUMIFS($I$2:I1010,$C$2:C1010,"&gt;="&amp;Z13,$C$2:C1010,"&lt;="&amp;AA13)-V13</f>
        <v>16</v>
      </c>
      <c r="V13" s="73">
        <f>SUMIFS($J$2:J1010,$C$2:C1010,"&gt;="&amp;Z13,$C$2:C1010,"&lt;="&amp;AA13)</f>
        <v>8</v>
      </c>
      <c r="W13">
        <f>COUNTIFS($C$2:C1010,"&gt;="&amp;Z13,$C$2:C1010,"&lt;="&amp;AA13)</f>
        <v>14</v>
      </c>
      <c r="X13">
        <f t="shared" si="3"/>
        <v>58.142857142857146</v>
      </c>
      <c r="Y13">
        <f t="shared" si="1"/>
        <v>581.42857142857144</v>
      </c>
      <c r="Z13" s="74">
        <v>40756</v>
      </c>
      <c r="AA13" s="74">
        <v>41090</v>
      </c>
      <c r="AB13">
        <f t="shared" si="0"/>
        <v>238</v>
      </c>
    </row>
    <row r="14" spans="1:28">
      <c r="A14" s="75" t="s">
        <v>227</v>
      </c>
      <c r="B14" s="75" t="s">
        <v>845</v>
      </c>
      <c r="C14" s="76">
        <v>37213</v>
      </c>
      <c r="D14" s="75" t="s">
        <v>229</v>
      </c>
      <c r="E14" s="77" t="s">
        <v>33</v>
      </c>
      <c r="F14" s="75">
        <v>90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Q14" s="3" t="s">
        <v>448</v>
      </c>
      <c r="R14">
        <f t="shared" si="2"/>
        <v>0</v>
      </c>
      <c r="S14" s="73">
        <f>SUMIFS($G$2:G1011,$C$2:C1011,"&gt;="&amp;Z14,$C$2:C1011,"&lt;="&amp;AA14)</f>
        <v>0</v>
      </c>
      <c r="T14" s="73">
        <f>SUMIFS($H$2:H1011,$C$2:C1011,"&gt;="&amp;Z14,$C$2:C1011,"&lt;="&amp;AA14)</f>
        <v>0</v>
      </c>
      <c r="U14" s="73">
        <f>SUMIFS($I$2:I1011,$C$2:C1011,"&gt;="&amp;Z14,$C$2:C1011,"&lt;="&amp;AA14)-V14</f>
        <v>0</v>
      </c>
      <c r="V14" s="73">
        <f>SUMIFS($J$2:J1011,$C$2:C1011,"&gt;="&amp;Z14,$C$2:C1011,"&lt;="&amp;AA14)</f>
        <v>0</v>
      </c>
      <c r="W14">
        <f>COUNTIFS($C$2:C1011,"&gt;="&amp;Z14,$C$2:C1011,"&lt;="&amp;AA14)</f>
        <v>0</v>
      </c>
      <c r="X14">
        <f>R14/IF(W14=0,1,W14)</f>
        <v>0</v>
      </c>
      <c r="Y14">
        <f t="shared" si="1"/>
        <v>0</v>
      </c>
      <c r="Z14" s="74">
        <v>41122</v>
      </c>
      <c r="AA14" s="74">
        <v>41455</v>
      </c>
      <c r="AB14">
        <f t="shared" si="0"/>
        <v>0</v>
      </c>
    </row>
    <row r="15" spans="1:28">
      <c r="A15" s="75" t="s">
        <v>227</v>
      </c>
      <c r="B15" s="75" t="s">
        <v>536</v>
      </c>
      <c r="C15" s="76">
        <v>37217</v>
      </c>
      <c r="D15" s="75" t="s">
        <v>42</v>
      </c>
      <c r="E15" s="77" t="s">
        <v>19</v>
      </c>
      <c r="F15" s="75">
        <v>90</v>
      </c>
      <c r="G15" s="75">
        <v>1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Q15" s="3" t="s">
        <v>449</v>
      </c>
      <c r="R15">
        <f t="shared" si="2"/>
        <v>0</v>
      </c>
      <c r="S15" s="73">
        <f>SUMIFS($G$2:G1012,$C$2:C1012,"&gt;="&amp;Z15,$C$2:C1012,"&lt;="&amp;AA15)</f>
        <v>0</v>
      </c>
      <c r="T15" s="73">
        <f>SUMIFS($H$2:H1012,$C$2:C1012,"&gt;="&amp;Z15,$C$2:C1012,"&lt;="&amp;AA15)</f>
        <v>0</v>
      </c>
      <c r="U15" s="73">
        <f>SUMIFS($I$2:I1012,$C$2:C1012,"&gt;="&amp;Z15,$C$2:C1012,"&lt;="&amp;AA15)-V15</f>
        <v>0</v>
      </c>
      <c r="V15" s="73">
        <f>SUMIFS($J$2:J1012,$C$2:C1012,"&gt;="&amp;Z15,$C$2:C1012,"&lt;="&amp;AA15)</f>
        <v>0</v>
      </c>
      <c r="W15">
        <f>COUNTIFS($C$2:C1012,"&gt;="&amp;Z15,$C$2:C1012,"&lt;="&amp;AA15)</f>
        <v>0</v>
      </c>
      <c r="X15">
        <f>R15/IF(W15=0,1,W15)</f>
        <v>0</v>
      </c>
      <c r="Y15">
        <f t="shared" si="1"/>
        <v>0</v>
      </c>
      <c r="Z15" s="74">
        <v>41487</v>
      </c>
      <c r="AA15" s="74">
        <v>41820</v>
      </c>
      <c r="AB15">
        <f t="shared" si="0"/>
        <v>0</v>
      </c>
    </row>
    <row r="16" spans="1:28">
      <c r="A16" s="75" t="s">
        <v>227</v>
      </c>
      <c r="B16" s="75" t="s">
        <v>280</v>
      </c>
      <c r="C16" s="76">
        <v>37220</v>
      </c>
      <c r="D16" s="75" t="s">
        <v>229</v>
      </c>
      <c r="E16" s="77" t="s">
        <v>24</v>
      </c>
      <c r="F16" s="75">
        <v>76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Q16" s="3" t="s">
        <v>450</v>
      </c>
      <c r="R16">
        <f t="shared" si="2"/>
        <v>0</v>
      </c>
      <c r="S16" s="73">
        <f>SUMIFS($G$2:G1013,$C$2:C1013,"&gt;="&amp;Z16,$C$2:C1013,"&lt;="&amp;AA16)</f>
        <v>0</v>
      </c>
      <c r="T16" s="73">
        <f>SUMIFS($H$2:H1013,$C$2:C1013,"&gt;="&amp;Z16,$C$2:C1013,"&lt;="&amp;AA16)</f>
        <v>0</v>
      </c>
      <c r="U16" s="73">
        <f>SUMIFS($I$2:I1013,$C$2:C1013,"&gt;="&amp;Z16,$C$2:C1013,"&lt;="&amp;AA16)-V16</f>
        <v>0</v>
      </c>
      <c r="V16" s="73">
        <f>SUMIFS($J$2:J1013,$C$2:C1013,"&gt;="&amp;Z16,$C$2:C1013,"&lt;="&amp;AA16)</f>
        <v>0</v>
      </c>
      <c r="W16">
        <f>COUNTIFS($C$2:C1013,"&gt;="&amp;Z16,$C$2:C1013,"&lt;="&amp;AA16)</f>
        <v>0</v>
      </c>
      <c r="X16">
        <f>R16/IF(W16=0,1,W16)</f>
        <v>0</v>
      </c>
      <c r="Y16">
        <f t="shared" si="1"/>
        <v>0</v>
      </c>
      <c r="Z16" s="74">
        <v>41852</v>
      </c>
      <c r="AA16" s="74">
        <v>42185</v>
      </c>
      <c r="AB16">
        <f t="shared" si="0"/>
        <v>0</v>
      </c>
    </row>
    <row r="17" spans="1:28">
      <c r="A17" s="75" t="s">
        <v>227</v>
      </c>
      <c r="B17" s="75" t="s">
        <v>255</v>
      </c>
      <c r="C17" s="76">
        <v>37227</v>
      </c>
      <c r="D17" s="75" t="s">
        <v>229</v>
      </c>
      <c r="E17" s="77" t="s">
        <v>115</v>
      </c>
      <c r="F17" s="75">
        <v>90</v>
      </c>
      <c r="G17" s="75">
        <v>2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Q17" s="3" t="s">
        <v>451</v>
      </c>
      <c r="R17">
        <f t="shared" si="2"/>
        <v>0</v>
      </c>
      <c r="S17" s="73">
        <f>SUMIFS($G$2:G1014,$C$2:C1014,"&gt;="&amp;Z17,$C$2:C1014,"&lt;="&amp;AA17)</f>
        <v>0</v>
      </c>
      <c r="T17" s="73">
        <f>SUMIFS($H$2:H1014,$C$2:C1014,"&gt;="&amp;Z17,$C$2:C1014,"&lt;="&amp;AA17)</f>
        <v>0</v>
      </c>
      <c r="U17" s="73">
        <f>SUMIFS($I$2:I1014,$C$2:C1014,"&gt;="&amp;Z17,$C$2:C1014,"&lt;="&amp;AA17)-V17</f>
        <v>0</v>
      </c>
      <c r="V17" s="73">
        <f>SUMIFS($J$2:J1014,$C$2:C1014,"&gt;="&amp;Z17,$C$2:C1014,"&lt;="&amp;AA17)</f>
        <v>0</v>
      </c>
      <c r="W17">
        <f>COUNTIFS($C$2:C1014,"&gt;="&amp;Z17,$C$2:C1014,"&lt;="&amp;AA17)</f>
        <v>0</v>
      </c>
      <c r="X17">
        <f>R17/IF(W17=0,1,W17)</f>
        <v>0</v>
      </c>
      <c r="Y17">
        <f t="shared" si="1"/>
        <v>0</v>
      </c>
      <c r="Z17" s="74">
        <v>42217</v>
      </c>
      <c r="AA17" s="74">
        <v>42551</v>
      </c>
      <c r="AB17">
        <f t="shared" si="0"/>
        <v>0</v>
      </c>
    </row>
    <row r="18" spans="1:28">
      <c r="A18" s="75" t="s">
        <v>227</v>
      </c>
      <c r="B18" s="75" t="s">
        <v>529</v>
      </c>
      <c r="C18" s="76">
        <v>37231</v>
      </c>
      <c r="D18" s="75" t="s">
        <v>42</v>
      </c>
      <c r="E18" s="77" t="s">
        <v>174</v>
      </c>
      <c r="F18" s="75">
        <v>90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</row>
    <row r="19" spans="1:28">
      <c r="A19" s="75" t="s">
        <v>227</v>
      </c>
      <c r="B19" s="75" t="s">
        <v>233</v>
      </c>
      <c r="C19" s="76">
        <v>37234</v>
      </c>
      <c r="D19" s="75" t="s">
        <v>229</v>
      </c>
      <c r="E19" s="77" t="s">
        <v>22</v>
      </c>
      <c r="F19" s="75">
        <v>90</v>
      </c>
      <c r="G19" s="75">
        <v>1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</row>
    <row r="20" spans="1:28">
      <c r="A20" s="75" t="s">
        <v>227</v>
      </c>
      <c r="B20" s="75" t="s">
        <v>249</v>
      </c>
      <c r="C20" s="76">
        <v>37241</v>
      </c>
      <c r="D20" s="75" t="s">
        <v>229</v>
      </c>
      <c r="E20" s="77" t="s">
        <v>17</v>
      </c>
      <c r="F20" s="75">
        <v>90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</row>
    <row r="21" spans="1:28">
      <c r="A21" s="75" t="s">
        <v>227</v>
      </c>
      <c r="B21" s="75" t="s">
        <v>259</v>
      </c>
      <c r="C21" s="76">
        <v>37244</v>
      </c>
      <c r="D21" s="75" t="s">
        <v>229</v>
      </c>
      <c r="E21" s="77" t="s">
        <v>22</v>
      </c>
      <c r="F21" s="75">
        <v>90</v>
      </c>
      <c r="G21" s="75">
        <v>1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</row>
    <row r="22" spans="1:28">
      <c r="A22" s="75" t="s">
        <v>227</v>
      </c>
      <c r="B22" s="75" t="s">
        <v>997</v>
      </c>
      <c r="C22" s="76">
        <v>37248</v>
      </c>
      <c r="D22" s="75" t="s">
        <v>229</v>
      </c>
      <c r="E22" s="77" t="s">
        <v>63</v>
      </c>
      <c r="F22" s="75">
        <v>90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</row>
    <row r="23" spans="1:28">
      <c r="A23" s="75" t="s">
        <v>227</v>
      </c>
      <c r="B23" s="75" t="s">
        <v>256</v>
      </c>
      <c r="C23" s="76">
        <v>37261</v>
      </c>
      <c r="D23" s="75" t="s">
        <v>229</v>
      </c>
      <c r="E23" s="77" t="s">
        <v>24</v>
      </c>
      <c r="F23" s="75">
        <v>90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</row>
    <row r="24" spans="1:28">
      <c r="A24" s="75" t="s">
        <v>227</v>
      </c>
      <c r="B24" s="75" t="s">
        <v>299</v>
      </c>
      <c r="C24" s="76">
        <v>37269</v>
      </c>
      <c r="D24" s="75" t="s">
        <v>229</v>
      </c>
      <c r="E24" s="77" t="s">
        <v>33</v>
      </c>
      <c r="F24" s="75">
        <v>90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</row>
    <row r="25" spans="1:28">
      <c r="A25" s="75" t="s">
        <v>227</v>
      </c>
      <c r="B25" s="75" t="s">
        <v>228</v>
      </c>
      <c r="C25" s="76">
        <v>37276</v>
      </c>
      <c r="D25" s="75" t="s">
        <v>229</v>
      </c>
      <c r="E25" s="77" t="s">
        <v>22</v>
      </c>
      <c r="F25" s="75">
        <v>77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</row>
    <row r="26" spans="1:28">
      <c r="A26" s="75" t="s">
        <v>227</v>
      </c>
      <c r="B26" s="75" t="s">
        <v>180</v>
      </c>
      <c r="C26" s="76">
        <v>37283</v>
      </c>
      <c r="D26" s="75" t="s">
        <v>229</v>
      </c>
      <c r="E26" s="77" t="s">
        <v>231</v>
      </c>
      <c r="F26" s="75">
        <v>90</v>
      </c>
      <c r="G26" s="75">
        <v>1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</row>
    <row r="27" spans="1:28">
      <c r="A27" s="75" t="s">
        <v>227</v>
      </c>
      <c r="B27" s="75" t="s">
        <v>245</v>
      </c>
      <c r="C27" s="76">
        <v>37290</v>
      </c>
      <c r="D27" s="75" t="s">
        <v>229</v>
      </c>
      <c r="E27" s="77" t="s">
        <v>22</v>
      </c>
      <c r="F27" s="75">
        <v>90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</row>
    <row r="28" spans="1:28">
      <c r="A28" s="75" t="s">
        <v>227</v>
      </c>
      <c r="B28" s="75" t="s">
        <v>846</v>
      </c>
      <c r="C28" s="76">
        <v>37297</v>
      </c>
      <c r="D28" s="75" t="s">
        <v>229</v>
      </c>
      <c r="E28" s="77" t="s">
        <v>22</v>
      </c>
      <c r="F28" s="75">
        <v>90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1</v>
      </c>
      <c r="N28" s="75">
        <v>0</v>
      </c>
    </row>
    <row r="29" spans="1:28">
      <c r="A29" s="75" t="s">
        <v>227</v>
      </c>
      <c r="B29" s="75" t="s">
        <v>282</v>
      </c>
      <c r="C29" s="76">
        <v>37303</v>
      </c>
      <c r="D29" s="75" t="s">
        <v>229</v>
      </c>
      <c r="E29" s="77" t="s">
        <v>33</v>
      </c>
      <c r="F29" s="75">
        <v>66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</row>
    <row r="30" spans="1:28">
      <c r="A30" s="75" t="s">
        <v>227</v>
      </c>
      <c r="B30" s="75" t="s">
        <v>987</v>
      </c>
      <c r="C30" s="76">
        <v>37306</v>
      </c>
      <c r="D30" s="75" t="s">
        <v>42</v>
      </c>
      <c r="E30" s="77" t="s">
        <v>24</v>
      </c>
      <c r="F30" s="75">
        <v>90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</row>
    <row r="31" spans="1:28">
      <c r="A31" s="75" t="s">
        <v>227</v>
      </c>
      <c r="B31" s="75" t="s">
        <v>843</v>
      </c>
      <c r="C31" s="76">
        <v>37311</v>
      </c>
      <c r="D31" s="75" t="s">
        <v>229</v>
      </c>
      <c r="E31" s="77" t="s">
        <v>154</v>
      </c>
      <c r="F31" s="75">
        <v>90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</row>
    <row r="32" spans="1:28">
      <c r="A32" s="75" t="s">
        <v>227</v>
      </c>
      <c r="B32" s="75" t="s">
        <v>264</v>
      </c>
      <c r="C32" s="76">
        <v>37318</v>
      </c>
      <c r="D32" s="75" t="s">
        <v>229</v>
      </c>
      <c r="E32" s="77" t="s">
        <v>64</v>
      </c>
      <c r="F32" s="75">
        <v>90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</row>
    <row r="33" spans="1:14">
      <c r="A33" s="75" t="s">
        <v>227</v>
      </c>
      <c r="B33" s="75" t="s">
        <v>237</v>
      </c>
      <c r="C33" s="76">
        <v>37353</v>
      </c>
      <c r="D33" s="75" t="s">
        <v>229</v>
      </c>
      <c r="E33" s="77" t="s">
        <v>22</v>
      </c>
      <c r="F33" s="75">
        <f>90- 60</f>
        <v>30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</row>
    <row r="34" spans="1:14">
      <c r="A34" s="75" t="s">
        <v>227</v>
      </c>
      <c r="B34" s="75" t="s">
        <v>572</v>
      </c>
      <c r="C34" s="76">
        <v>37357</v>
      </c>
      <c r="D34" s="75" t="s">
        <v>42</v>
      </c>
      <c r="E34" s="77" t="s">
        <v>74</v>
      </c>
      <c r="F34" s="75">
        <v>67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</row>
    <row r="35" spans="1:14">
      <c r="A35" s="75" t="s">
        <v>227</v>
      </c>
      <c r="B35" s="75" t="s">
        <v>251</v>
      </c>
      <c r="C35" s="76">
        <v>37360</v>
      </c>
      <c r="D35" s="75" t="s">
        <v>229</v>
      </c>
      <c r="E35" s="77" t="s">
        <v>17</v>
      </c>
      <c r="F35" s="75">
        <v>90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</row>
    <row r="36" spans="1:14">
      <c r="A36" s="75" t="s">
        <v>227</v>
      </c>
      <c r="B36" s="75" t="s">
        <v>230</v>
      </c>
      <c r="C36" s="76">
        <v>37367</v>
      </c>
      <c r="D36" s="75" t="s">
        <v>229</v>
      </c>
      <c r="E36" s="77" t="s">
        <v>33</v>
      </c>
      <c r="F36" s="75">
        <v>78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</row>
    <row r="37" spans="1:14">
      <c r="A37" s="75" t="s">
        <v>227</v>
      </c>
      <c r="B37" s="75" t="s">
        <v>847</v>
      </c>
      <c r="C37" s="76">
        <v>37374</v>
      </c>
      <c r="D37" s="75" t="s">
        <v>229</v>
      </c>
      <c r="E37" s="77" t="s">
        <v>38</v>
      </c>
      <c r="F37" s="75">
        <v>90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</row>
    <row r="38" spans="1:14">
      <c r="A38" s="75" t="s">
        <v>227</v>
      </c>
      <c r="B38" s="75" t="s">
        <v>238</v>
      </c>
      <c r="C38" s="76">
        <v>37381</v>
      </c>
      <c r="D38" s="75" t="s">
        <v>229</v>
      </c>
      <c r="E38" s="77" t="s">
        <v>59</v>
      </c>
      <c r="F38" s="75">
        <v>90</v>
      </c>
      <c r="G38" s="75">
        <v>1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</row>
    <row r="39" spans="1:14">
      <c r="A39" s="75" t="s">
        <v>227</v>
      </c>
      <c r="B39" s="75" t="s">
        <v>1000</v>
      </c>
      <c r="C39" s="76">
        <v>37482</v>
      </c>
      <c r="D39" s="75" t="s">
        <v>151</v>
      </c>
      <c r="E39" s="77" t="s">
        <v>31</v>
      </c>
      <c r="F39" s="75">
        <v>90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</row>
    <row r="40" spans="1:14">
      <c r="A40" s="75" t="s">
        <v>227</v>
      </c>
      <c r="B40" s="75" t="s">
        <v>237</v>
      </c>
      <c r="C40" s="76">
        <v>37555</v>
      </c>
      <c r="D40" s="75" t="s">
        <v>229</v>
      </c>
      <c r="E40" s="77" t="s">
        <v>69</v>
      </c>
      <c r="F40" s="75">
        <v>90</v>
      </c>
      <c r="G40" s="75">
        <v>1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</row>
    <row r="41" spans="1:14">
      <c r="A41" s="75" t="s">
        <v>227</v>
      </c>
      <c r="B41" s="75" t="s">
        <v>244</v>
      </c>
      <c r="C41" s="76">
        <v>37563</v>
      </c>
      <c r="D41" s="75" t="s">
        <v>229</v>
      </c>
      <c r="E41" s="77" t="s">
        <v>19</v>
      </c>
      <c r="F41" s="75">
        <v>0</v>
      </c>
      <c r="G41" s="75"/>
      <c r="H41" s="75"/>
      <c r="I41" s="75"/>
      <c r="J41" s="75"/>
      <c r="K41" s="75"/>
      <c r="L41" s="75"/>
      <c r="M41" s="75"/>
      <c r="N41" s="75"/>
    </row>
    <row r="42" spans="1:14">
      <c r="A42" s="75" t="s">
        <v>227</v>
      </c>
      <c r="B42" s="75" t="s">
        <v>180</v>
      </c>
      <c r="C42" s="76">
        <v>37566</v>
      </c>
      <c r="D42" s="75" t="s">
        <v>229</v>
      </c>
      <c r="E42" s="77" t="s">
        <v>31</v>
      </c>
      <c r="F42" s="75">
        <v>84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</row>
    <row r="43" spans="1:14">
      <c r="A43" s="75" t="s">
        <v>227</v>
      </c>
      <c r="B43" s="75" t="s">
        <v>251</v>
      </c>
      <c r="C43" s="76">
        <v>37570</v>
      </c>
      <c r="D43" s="75" t="s">
        <v>229</v>
      </c>
      <c r="E43" s="77" t="s">
        <v>85</v>
      </c>
      <c r="F43" s="75">
        <f>90- 74</f>
        <v>16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</row>
    <row r="44" spans="1:14">
      <c r="A44" s="75" t="s">
        <v>227</v>
      </c>
      <c r="B44" s="75" t="s">
        <v>290</v>
      </c>
      <c r="C44" s="76">
        <v>37577</v>
      </c>
      <c r="D44" s="75" t="s">
        <v>229</v>
      </c>
      <c r="E44" s="77" t="s">
        <v>63</v>
      </c>
      <c r="F44" s="75">
        <v>0</v>
      </c>
      <c r="G44" s="75"/>
      <c r="H44" s="75"/>
      <c r="I44" s="75"/>
      <c r="J44" s="75"/>
      <c r="K44" s="75"/>
      <c r="L44" s="75"/>
      <c r="M44" s="75"/>
      <c r="N44" s="75"/>
    </row>
    <row r="45" spans="1:14">
      <c r="A45" s="75" t="s">
        <v>227</v>
      </c>
      <c r="B45" s="75" t="s">
        <v>264</v>
      </c>
      <c r="C45" s="76">
        <v>37583</v>
      </c>
      <c r="D45" s="75" t="s">
        <v>229</v>
      </c>
      <c r="E45" s="77" t="s">
        <v>31</v>
      </c>
      <c r="F45" s="75">
        <f>90- 69</f>
        <v>21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</row>
    <row r="46" spans="1:14">
      <c r="A46" s="75" t="s">
        <v>227</v>
      </c>
      <c r="B46" s="75" t="s">
        <v>852</v>
      </c>
      <c r="C46" s="76">
        <v>37591</v>
      </c>
      <c r="D46" s="75" t="s">
        <v>229</v>
      </c>
      <c r="E46" s="77" t="s">
        <v>22</v>
      </c>
      <c r="F46" s="75">
        <v>90</v>
      </c>
      <c r="G46" s="75">
        <v>1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</row>
    <row r="47" spans="1:14">
      <c r="A47" s="75" t="s">
        <v>227</v>
      </c>
      <c r="B47" s="75" t="s">
        <v>230</v>
      </c>
      <c r="C47" s="76">
        <v>37597</v>
      </c>
      <c r="D47" s="75" t="s">
        <v>229</v>
      </c>
      <c r="E47" s="77" t="s">
        <v>31</v>
      </c>
      <c r="F47" s="75">
        <v>83</v>
      </c>
      <c r="G47" s="75">
        <v>0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</row>
    <row r="48" spans="1:14">
      <c r="A48" s="75" t="s">
        <v>227</v>
      </c>
      <c r="B48" s="75" t="s">
        <v>999</v>
      </c>
      <c r="C48" s="76">
        <v>37605</v>
      </c>
      <c r="D48" s="75" t="s">
        <v>229</v>
      </c>
      <c r="E48" s="77" t="s">
        <v>38</v>
      </c>
      <c r="F48" s="75">
        <v>90</v>
      </c>
      <c r="G48" s="75">
        <v>1</v>
      </c>
      <c r="H48" s="75">
        <v>0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</row>
    <row r="49" spans="1:14">
      <c r="A49" s="75" t="s">
        <v>227</v>
      </c>
      <c r="B49" s="75" t="s">
        <v>299</v>
      </c>
      <c r="C49" s="76">
        <v>37612</v>
      </c>
      <c r="D49" s="75" t="s">
        <v>229</v>
      </c>
      <c r="E49" s="77" t="s">
        <v>33</v>
      </c>
      <c r="F49" s="75">
        <v>90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</row>
    <row r="50" spans="1:14">
      <c r="A50" s="75" t="s">
        <v>227</v>
      </c>
      <c r="B50" s="75" t="s">
        <v>247</v>
      </c>
      <c r="C50" s="76">
        <v>37633</v>
      </c>
      <c r="D50" s="75" t="s">
        <v>229</v>
      </c>
      <c r="E50" s="77" t="s">
        <v>82</v>
      </c>
      <c r="F50" s="75">
        <v>90</v>
      </c>
      <c r="G50" s="75">
        <v>1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</row>
    <row r="51" spans="1:14">
      <c r="A51" s="75" t="s">
        <v>227</v>
      </c>
      <c r="B51" s="75" t="s">
        <v>845</v>
      </c>
      <c r="C51" s="76">
        <v>37640</v>
      </c>
      <c r="D51" s="75" t="s">
        <v>229</v>
      </c>
      <c r="E51" s="77" t="s">
        <v>63</v>
      </c>
      <c r="F51" s="75">
        <v>69</v>
      </c>
      <c r="G51" s="75">
        <v>0</v>
      </c>
      <c r="H51" s="75">
        <v>0</v>
      </c>
      <c r="I51" s="75">
        <v>0</v>
      </c>
      <c r="J51" s="75">
        <v>0</v>
      </c>
      <c r="K51" s="75">
        <v>0</v>
      </c>
      <c r="L51" s="75">
        <v>0</v>
      </c>
      <c r="M51" s="75">
        <v>0</v>
      </c>
      <c r="N51" s="75">
        <v>0</v>
      </c>
    </row>
    <row r="52" spans="1:14">
      <c r="A52" s="75" t="s">
        <v>227</v>
      </c>
      <c r="B52" s="75" t="s">
        <v>232</v>
      </c>
      <c r="C52" s="76">
        <v>37647</v>
      </c>
      <c r="D52" s="75" t="s">
        <v>229</v>
      </c>
      <c r="E52" s="77" t="s">
        <v>17</v>
      </c>
      <c r="F52" s="75">
        <f>90- 46</f>
        <v>44</v>
      </c>
      <c r="G52" s="75">
        <v>0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</row>
    <row r="53" spans="1:14">
      <c r="A53" s="75" t="s">
        <v>227</v>
      </c>
      <c r="B53" s="75" t="s">
        <v>873</v>
      </c>
      <c r="C53" s="76">
        <v>37654</v>
      </c>
      <c r="D53" s="75" t="s">
        <v>229</v>
      </c>
      <c r="E53" s="77" t="s">
        <v>63</v>
      </c>
      <c r="F53" s="75">
        <v>65</v>
      </c>
      <c r="G53" s="75">
        <v>0</v>
      </c>
      <c r="H53" s="75">
        <v>0</v>
      </c>
      <c r="I53" s="75">
        <v>0</v>
      </c>
      <c r="J53" s="75">
        <v>0</v>
      </c>
      <c r="K53" s="75">
        <v>0</v>
      </c>
      <c r="L53" s="75">
        <v>0</v>
      </c>
      <c r="M53" s="75">
        <v>0</v>
      </c>
      <c r="N53" s="75">
        <v>0</v>
      </c>
    </row>
    <row r="54" spans="1:14">
      <c r="A54" s="75" t="s">
        <v>227</v>
      </c>
      <c r="B54" s="75" t="s">
        <v>842</v>
      </c>
      <c r="C54" s="76">
        <v>37661</v>
      </c>
      <c r="D54" s="75" t="s">
        <v>229</v>
      </c>
      <c r="E54" s="77" t="s">
        <v>17</v>
      </c>
      <c r="F54" s="75">
        <v>90</v>
      </c>
      <c r="G54" s="75">
        <v>0</v>
      </c>
      <c r="H54" s="75">
        <v>0</v>
      </c>
      <c r="I54" s="75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</row>
    <row r="55" spans="1:14">
      <c r="A55" s="75" t="s">
        <v>227</v>
      </c>
      <c r="B55" s="75" t="s">
        <v>266</v>
      </c>
      <c r="C55" s="76">
        <v>37668</v>
      </c>
      <c r="D55" s="75" t="s">
        <v>229</v>
      </c>
      <c r="E55" s="77" t="s">
        <v>53</v>
      </c>
      <c r="F55" s="75">
        <v>90</v>
      </c>
      <c r="G55" s="75">
        <v>0</v>
      </c>
      <c r="H55" s="75">
        <v>0</v>
      </c>
      <c r="I55" s="75">
        <v>0</v>
      </c>
      <c r="J55" s="75">
        <v>0</v>
      </c>
      <c r="K55" s="75">
        <v>0</v>
      </c>
      <c r="L55" s="75">
        <v>0</v>
      </c>
      <c r="M55" s="75">
        <v>0</v>
      </c>
      <c r="N55" s="75">
        <v>0</v>
      </c>
    </row>
    <row r="56" spans="1:14">
      <c r="A56" s="75" t="s">
        <v>227</v>
      </c>
      <c r="B56" s="75" t="s">
        <v>255</v>
      </c>
      <c r="C56" s="76">
        <v>37689</v>
      </c>
      <c r="D56" s="75" t="s">
        <v>229</v>
      </c>
      <c r="E56" s="77" t="s">
        <v>33</v>
      </c>
      <c r="F56" s="75">
        <v>80</v>
      </c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</row>
    <row r="57" spans="1:14">
      <c r="A57" s="75" t="s">
        <v>227</v>
      </c>
      <c r="B57" s="75" t="s">
        <v>265</v>
      </c>
      <c r="C57" s="76">
        <v>37695</v>
      </c>
      <c r="D57" s="75" t="s">
        <v>229</v>
      </c>
      <c r="E57" s="77" t="s">
        <v>33</v>
      </c>
      <c r="F57" s="75">
        <f>90- 80</f>
        <v>10</v>
      </c>
      <c r="G57" s="75">
        <v>0</v>
      </c>
      <c r="H57" s="75">
        <v>0</v>
      </c>
      <c r="I57" s="75">
        <v>0</v>
      </c>
      <c r="J57" s="75">
        <v>0</v>
      </c>
      <c r="K57" s="75">
        <v>0</v>
      </c>
      <c r="L57" s="75">
        <v>0</v>
      </c>
      <c r="M57" s="75">
        <v>0</v>
      </c>
      <c r="N57" s="75">
        <v>0</v>
      </c>
    </row>
    <row r="58" spans="1:14">
      <c r="A58" s="75" t="s">
        <v>227</v>
      </c>
      <c r="B58" s="75" t="s">
        <v>233</v>
      </c>
      <c r="C58" s="76">
        <v>37702</v>
      </c>
      <c r="D58" s="75" t="s">
        <v>229</v>
      </c>
      <c r="E58" s="77" t="s">
        <v>63</v>
      </c>
      <c r="F58" s="75">
        <v>81</v>
      </c>
      <c r="G58" s="75">
        <v>1</v>
      </c>
      <c r="H58" s="75">
        <v>0</v>
      </c>
      <c r="I58" s="75">
        <v>0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</row>
    <row r="59" spans="1:14">
      <c r="A59" s="75" t="s">
        <v>1001</v>
      </c>
      <c r="B59" s="75" t="s">
        <v>718</v>
      </c>
      <c r="C59" s="76">
        <v>37709</v>
      </c>
      <c r="D59" s="75" t="s">
        <v>494</v>
      </c>
      <c r="E59" s="77" t="s">
        <v>53</v>
      </c>
      <c r="F59" s="75">
        <v>67</v>
      </c>
      <c r="G59" s="75">
        <v>0</v>
      </c>
      <c r="H59" s="75">
        <v>0</v>
      </c>
      <c r="I59" s="75">
        <v>0</v>
      </c>
      <c r="J59" s="75">
        <v>0</v>
      </c>
      <c r="K59" s="75">
        <v>0</v>
      </c>
      <c r="L59" s="75">
        <v>0</v>
      </c>
      <c r="M59" s="75">
        <v>0</v>
      </c>
      <c r="N59" s="75">
        <v>0</v>
      </c>
    </row>
    <row r="60" spans="1:14">
      <c r="A60" s="75" t="s">
        <v>227</v>
      </c>
      <c r="B60" s="75" t="s">
        <v>280</v>
      </c>
      <c r="C60" s="76">
        <v>37716</v>
      </c>
      <c r="D60" s="75" t="s">
        <v>229</v>
      </c>
      <c r="E60" s="77" t="s">
        <v>17</v>
      </c>
      <c r="F60" s="75">
        <v>46</v>
      </c>
      <c r="G60" s="75">
        <v>0</v>
      </c>
      <c r="H60" s="75">
        <v>0</v>
      </c>
      <c r="I60" s="75">
        <v>0</v>
      </c>
      <c r="J60" s="75">
        <v>0</v>
      </c>
      <c r="K60" s="75">
        <v>0</v>
      </c>
      <c r="L60" s="75">
        <v>0</v>
      </c>
      <c r="M60" s="75">
        <v>0</v>
      </c>
      <c r="N60" s="75">
        <v>0</v>
      </c>
    </row>
    <row r="61" spans="1:14">
      <c r="A61" s="75" t="s">
        <v>227</v>
      </c>
      <c r="B61" s="75" t="s">
        <v>243</v>
      </c>
      <c r="C61" s="76">
        <v>37723</v>
      </c>
      <c r="D61" s="75" t="s">
        <v>229</v>
      </c>
      <c r="E61" s="77" t="s">
        <v>24</v>
      </c>
      <c r="F61" s="75">
        <v>90</v>
      </c>
      <c r="G61" s="75">
        <v>0</v>
      </c>
      <c r="H61" s="75">
        <v>0</v>
      </c>
      <c r="I61" s="75">
        <v>0</v>
      </c>
      <c r="J61" s="75">
        <v>0</v>
      </c>
      <c r="K61" s="75">
        <v>0</v>
      </c>
      <c r="L61" s="75">
        <v>0</v>
      </c>
      <c r="M61" s="75">
        <v>0</v>
      </c>
      <c r="N61" s="75">
        <v>0</v>
      </c>
    </row>
    <row r="62" spans="1:14">
      <c r="A62" s="75" t="s">
        <v>227</v>
      </c>
      <c r="B62" s="75" t="s">
        <v>856</v>
      </c>
      <c r="C62" s="76">
        <v>37730</v>
      </c>
      <c r="D62" s="75" t="s">
        <v>229</v>
      </c>
      <c r="E62" s="77" t="s">
        <v>64</v>
      </c>
      <c r="F62" s="75">
        <v>0</v>
      </c>
      <c r="G62" s="75"/>
      <c r="H62" s="75"/>
      <c r="I62" s="75"/>
      <c r="J62" s="75"/>
      <c r="K62" s="75"/>
      <c r="L62" s="75"/>
      <c r="M62" s="75"/>
      <c r="N62" s="75"/>
    </row>
    <row r="63" spans="1:14">
      <c r="A63" s="75" t="s">
        <v>227</v>
      </c>
      <c r="B63" s="75" t="s">
        <v>249</v>
      </c>
      <c r="C63" s="76">
        <v>37737</v>
      </c>
      <c r="D63" s="75" t="s">
        <v>229</v>
      </c>
      <c r="E63" s="77" t="s">
        <v>85</v>
      </c>
      <c r="F63" s="75">
        <v>62</v>
      </c>
      <c r="G63" s="75">
        <v>0</v>
      </c>
      <c r="H63" s="75">
        <v>0</v>
      </c>
      <c r="I63" s="75">
        <v>0</v>
      </c>
      <c r="J63" s="75">
        <v>0</v>
      </c>
      <c r="K63" s="75">
        <v>0</v>
      </c>
      <c r="L63" s="75">
        <v>0</v>
      </c>
      <c r="M63" s="75">
        <v>0</v>
      </c>
      <c r="N63" s="75">
        <v>0</v>
      </c>
    </row>
    <row r="64" spans="1:14">
      <c r="A64" s="75" t="s">
        <v>227</v>
      </c>
      <c r="B64" s="75" t="s">
        <v>851</v>
      </c>
      <c r="C64" s="76">
        <v>37744</v>
      </c>
      <c r="D64" s="75" t="s">
        <v>229</v>
      </c>
      <c r="E64" s="77" t="s">
        <v>19</v>
      </c>
      <c r="F64" s="75">
        <v>90</v>
      </c>
      <c r="G64" s="75">
        <v>0</v>
      </c>
      <c r="H64" s="75">
        <v>0</v>
      </c>
      <c r="I64" s="75">
        <v>0</v>
      </c>
      <c r="J64" s="75">
        <v>0</v>
      </c>
      <c r="K64" s="75">
        <v>0</v>
      </c>
      <c r="L64" s="75">
        <v>0</v>
      </c>
      <c r="M64" s="75">
        <v>0</v>
      </c>
      <c r="N64" s="75">
        <v>0</v>
      </c>
    </row>
    <row r="65" spans="1:14">
      <c r="A65" s="75" t="s">
        <v>227</v>
      </c>
      <c r="B65" s="75" t="s">
        <v>844</v>
      </c>
      <c r="C65" s="76">
        <v>37751</v>
      </c>
      <c r="D65" s="75" t="s">
        <v>229</v>
      </c>
      <c r="E65" s="77" t="s">
        <v>17</v>
      </c>
      <c r="F65" s="75">
        <f>90- 66</f>
        <v>24</v>
      </c>
      <c r="G65" s="75">
        <v>0</v>
      </c>
      <c r="H65" s="75">
        <v>0</v>
      </c>
      <c r="I65" s="75">
        <v>0</v>
      </c>
      <c r="J65" s="75">
        <v>0</v>
      </c>
      <c r="K65" s="75">
        <v>0</v>
      </c>
      <c r="L65" s="75">
        <v>0</v>
      </c>
      <c r="M65" s="75">
        <v>0</v>
      </c>
      <c r="N65" s="75">
        <v>0</v>
      </c>
    </row>
    <row r="66" spans="1:14">
      <c r="A66" s="75" t="s">
        <v>227</v>
      </c>
      <c r="B66" s="75" t="s">
        <v>270</v>
      </c>
      <c r="C66" s="76">
        <v>37758</v>
      </c>
      <c r="D66" s="75" t="s">
        <v>229</v>
      </c>
      <c r="E66" s="77" t="s">
        <v>26</v>
      </c>
      <c r="F66" s="75">
        <v>77</v>
      </c>
      <c r="G66" s="75">
        <v>0</v>
      </c>
      <c r="H66" s="75">
        <v>0</v>
      </c>
      <c r="I66" s="75">
        <v>0</v>
      </c>
      <c r="J66" s="75">
        <v>0</v>
      </c>
      <c r="K66" s="75">
        <v>0</v>
      </c>
      <c r="L66" s="75">
        <v>0</v>
      </c>
      <c r="M66" s="75">
        <v>0</v>
      </c>
      <c r="N66" s="75">
        <v>0</v>
      </c>
    </row>
    <row r="67" spans="1:14">
      <c r="A67" s="75" t="s">
        <v>1001</v>
      </c>
      <c r="B67" s="75" t="s">
        <v>498</v>
      </c>
      <c r="C67" s="76">
        <v>37779</v>
      </c>
      <c r="D67" s="75" t="s">
        <v>494</v>
      </c>
      <c r="E67" s="77" t="s">
        <v>289</v>
      </c>
      <c r="F67" s="75">
        <v>90</v>
      </c>
      <c r="G67" s="75">
        <v>2</v>
      </c>
      <c r="H67" s="75">
        <v>0</v>
      </c>
      <c r="I67" s="75">
        <v>0</v>
      </c>
      <c r="J67" s="75">
        <v>0</v>
      </c>
      <c r="K67" s="75">
        <v>0</v>
      </c>
      <c r="L67" s="75">
        <v>0</v>
      </c>
      <c r="M67" s="75">
        <v>0</v>
      </c>
      <c r="N67" s="75">
        <v>0</v>
      </c>
    </row>
    <row r="68" spans="1:14">
      <c r="A68" s="75" t="s">
        <v>1001</v>
      </c>
      <c r="B68" s="75" t="s">
        <v>488</v>
      </c>
      <c r="C68" s="76">
        <v>37783</v>
      </c>
      <c r="D68" s="75" t="s">
        <v>494</v>
      </c>
      <c r="E68" s="77" t="s">
        <v>17</v>
      </c>
      <c r="F68" s="75">
        <v>90</v>
      </c>
      <c r="G68" s="75">
        <v>0</v>
      </c>
      <c r="H68" s="75">
        <v>0</v>
      </c>
      <c r="I68" s="75">
        <v>0</v>
      </c>
      <c r="J68" s="75">
        <v>0</v>
      </c>
      <c r="K68" s="75">
        <v>0</v>
      </c>
      <c r="L68" s="75">
        <v>0</v>
      </c>
      <c r="M68" s="75">
        <v>0</v>
      </c>
      <c r="N68" s="75">
        <v>0</v>
      </c>
    </row>
    <row r="69" spans="1:14">
      <c r="A69" s="75" t="s">
        <v>227</v>
      </c>
      <c r="B69" s="75" t="s">
        <v>1002</v>
      </c>
      <c r="C69" s="76">
        <v>37865</v>
      </c>
      <c r="D69" s="75" t="s">
        <v>229</v>
      </c>
      <c r="E69" s="77" t="s">
        <v>82</v>
      </c>
      <c r="F69" s="75">
        <v>90</v>
      </c>
      <c r="G69" s="75">
        <v>2</v>
      </c>
      <c r="H69" s="75">
        <v>0</v>
      </c>
      <c r="I69" s="75">
        <v>0</v>
      </c>
      <c r="J69" s="75">
        <v>0</v>
      </c>
      <c r="K69" s="75">
        <v>0</v>
      </c>
      <c r="L69" s="75">
        <v>0</v>
      </c>
      <c r="M69" s="75">
        <v>0</v>
      </c>
      <c r="N69" s="75">
        <v>0</v>
      </c>
    </row>
    <row r="70" spans="1:14">
      <c r="A70" s="75" t="s">
        <v>1001</v>
      </c>
      <c r="B70" s="75" t="s">
        <v>655</v>
      </c>
      <c r="C70" s="76">
        <v>37874</v>
      </c>
      <c r="D70" s="75" t="s">
        <v>494</v>
      </c>
      <c r="E70" s="77" t="s">
        <v>85</v>
      </c>
      <c r="F70" s="75">
        <v>90</v>
      </c>
      <c r="G70" s="75">
        <v>1</v>
      </c>
      <c r="H70" s="75">
        <v>0</v>
      </c>
      <c r="I70" s="75">
        <v>0</v>
      </c>
      <c r="J70" s="75">
        <v>0</v>
      </c>
      <c r="K70" s="75">
        <v>0</v>
      </c>
      <c r="L70" s="75">
        <v>0</v>
      </c>
      <c r="M70" s="75">
        <v>0</v>
      </c>
      <c r="N70" s="75">
        <v>0</v>
      </c>
    </row>
    <row r="71" spans="1:14">
      <c r="A71" s="75" t="s">
        <v>227</v>
      </c>
      <c r="B71" s="75" t="s">
        <v>270</v>
      </c>
      <c r="C71" s="76">
        <v>37877</v>
      </c>
      <c r="D71" s="75" t="s">
        <v>229</v>
      </c>
      <c r="E71" s="77" t="s">
        <v>63</v>
      </c>
      <c r="F71" s="75">
        <v>90</v>
      </c>
      <c r="G71" s="75">
        <v>1</v>
      </c>
      <c r="H71" s="75">
        <v>0</v>
      </c>
      <c r="I71" s="75">
        <v>0</v>
      </c>
      <c r="J71" s="75">
        <v>0</v>
      </c>
      <c r="K71" s="75">
        <v>0</v>
      </c>
      <c r="L71" s="75">
        <v>0</v>
      </c>
      <c r="M71" s="75">
        <v>0</v>
      </c>
      <c r="N71" s="75">
        <v>0</v>
      </c>
    </row>
    <row r="72" spans="1:14">
      <c r="A72" s="75" t="s">
        <v>227</v>
      </c>
      <c r="B72" s="75" t="s">
        <v>298</v>
      </c>
      <c r="C72" s="76">
        <v>37880</v>
      </c>
      <c r="D72" s="75" t="s">
        <v>151</v>
      </c>
      <c r="E72" s="77" t="s">
        <v>31</v>
      </c>
      <c r="F72" s="75">
        <v>90</v>
      </c>
      <c r="G72" s="75">
        <v>0</v>
      </c>
      <c r="H72" s="75">
        <v>0</v>
      </c>
      <c r="I72" s="75">
        <v>0</v>
      </c>
      <c r="J72" s="75">
        <v>0</v>
      </c>
      <c r="K72" s="75">
        <v>0</v>
      </c>
      <c r="L72" s="75">
        <v>0</v>
      </c>
      <c r="M72" s="75">
        <v>0</v>
      </c>
      <c r="N72" s="75">
        <v>0</v>
      </c>
    </row>
    <row r="73" spans="1:14">
      <c r="A73" s="75" t="s">
        <v>227</v>
      </c>
      <c r="B73" s="75" t="s">
        <v>842</v>
      </c>
      <c r="C73" s="76">
        <v>37885</v>
      </c>
      <c r="D73" s="75" t="s">
        <v>229</v>
      </c>
      <c r="E73" s="77" t="s">
        <v>22</v>
      </c>
      <c r="F73" s="75">
        <v>72</v>
      </c>
      <c r="G73" s="75">
        <v>0</v>
      </c>
      <c r="H73" s="75">
        <v>0</v>
      </c>
      <c r="I73" s="75">
        <v>0</v>
      </c>
      <c r="J73" s="75">
        <v>0</v>
      </c>
      <c r="K73" s="75">
        <v>0</v>
      </c>
      <c r="L73" s="75">
        <v>0</v>
      </c>
      <c r="M73" s="75">
        <v>0</v>
      </c>
      <c r="N73" s="75">
        <v>0</v>
      </c>
    </row>
    <row r="74" spans="1:14">
      <c r="A74" s="75" t="s">
        <v>227</v>
      </c>
      <c r="B74" s="75" t="s">
        <v>238</v>
      </c>
      <c r="C74" s="76">
        <v>37892</v>
      </c>
      <c r="D74" s="75" t="s">
        <v>229</v>
      </c>
      <c r="E74" s="77" t="s">
        <v>59</v>
      </c>
      <c r="F74" s="75">
        <v>90</v>
      </c>
      <c r="G74" s="75">
        <v>2</v>
      </c>
      <c r="H74" s="75">
        <v>0</v>
      </c>
      <c r="I74" s="75">
        <v>0</v>
      </c>
      <c r="J74" s="75">
        <v>0</v>
      </c>
      <c r="K74" s="75">
        <v>0</v>
      </c>
      <c r="L74" s="75">
        <v>0</v>
      </c>
      <c r="M74" s="75">
        <v>0</v>
      </c>
      <c r="N74" s="75">
        <v>0</v>
      </c>
    </row>
    <row r="75" spans="1:14">
      <c r="A75" s="75" t="s">
        <v>227</v>
      </c>
      <c r="B75" s="75" t="s">
        <v>101</v>
      </c>
      <c r="C75" s="76">
        <v>37895</v>
      </c>
      <c r="D75" s="75" t="s">
        <v>151</v>
      </c>
      <c r="E75" s="77" t="s">
        <v>33</v>
      </c>
      <c r="F75" s="75">
        <v>73</v>
      </c>
      <c r="G75" s="75">
        <v>0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</row>
    <row r="76" spans="1:14">
      <c r="A76" s="75" t="s">
        <v>227</v>
      </c>
      <c r="B76" s="75" t="s">
        <v>243</v>
      </c>
      <c r="C76" s="76">
        <v>37899</v>
      </c>
      <c r="D76" s="75" t="s">
        <v>229</v>
      </c>
      <c r="E76" s="77" t="s">
        <v>107</v>
      </c>
      <c r="F76" s="75">
        <v>90</v>
      </c>
      <c r="G76" s="75">
        <v>1</v>
      </c>
      <c r="H76" s="75">
        <v>0</v>
      </c>
      <c r="I76" s="75">
        <v>0</v>
      </c>
      <c r="J76" s="75">
        <v>0</v>
      </c>
      <c r="K76" s="75">
        <v>0</v>
      </c>
      <c r="L76" s="75">
        <v>0</v>
      </c>
      <c r="M76" s="75">
        <v>0</v>
      </c>
      <c r="N76" s="75">
        <v>0</v>
      </c>
    </row>
    <row r="77" spans="1:14">
      <c r="A77" s="75" t="s">
        <v>227</v>
      </c>
      <c r="B77" s="75" t="s">
        <v>266</v>
      </c>
      <c r="C77" s="76">
        <v>37913</v>
      </c>
      <c r="D77" s="75" t="s">
        <v>229</v>
      </c>
      <c r="E77" s="77" t="s">
        <v>31</v>
      </c>
      <c r="F77" s="75">
        <v>90</v>
      </c>
      <c r="G77" s="75">
        <v>0</v>
      </c>
      <c r="H77" s="75">
        <v>0</v>
      </c>
      <c r="I77" s="75">
        <v>0</v>
      </c>
      <c r="J77" s="75">
        <v>0</v>
      </c>
      <c r="K77" s="75">
        <v>0</v>
      </c>
      <c r="L77" s="75">
        <v>0</v>
      </c>
      <c r="M77" s="75">
        <v>0</v>
      </c>
      <c r="N77" s="75">
        <v>0</v>
      </c>
    </row>
    <row r="78" spans="1:14">
      <c r="A78" s="75" t="s">
        <v>227</v>
      </c>
      <c r="B78" s="75" t="s">
        <v>867</v>
      </c>
      <c r="C78" s="76">
        <v>37916</v>
      </c>
      <c r="D78" s="75" t="s">
        <v>151</v>
      </c>
      <c r="E78" s="77" t="s">
        <v>64</v>
      </c>
      <c r="F78" s="75">
        <v>75</v>
      </c>
      <c r="G78" s="75">
        <v>0</v>
      </c>
      <c r="H78" s="75">
        <v>0</v>
      </c>
      <c r="I78" s="75">
        <v>0</v>
      </c>
      <c r="J78" s="75">
        <v>0</v>
      </c>
      <c r="K78" s="75">
        <v>0</v>
      </c>
      <c r="L78" s="75">
        <v>0</v>
      </c>
      <c r="M78" s="75">
        <v>0</v>
      </c>
      <c r="N78" s="75">
        <v>0</v>
      </c>
    </row>
    <row r="79" spans="1:14">
      <c r="A79" s="75" t="s">
        <v>227</v>
      </c>
      <c r="B79" s="75" t="s">
        <v>278</v>
      </c>
      <c r="C79" s="76">
        <v>37920</v>
      </c>
      <c r="D79" s="75" t="s">
        <v>229</v>
      </c>
      <c r="E79" s="77" t="s">
        <v>67</v>
      </c>
      <c r="F79" s="75">
        <v>90</v>
      </c>
      <c r="G79" s="75">
        <v>2</v>
      </c>
      <c r="H79" s="75">
        <v>0</v>
      </c>
      <c r="I79" s="75">
        <v>0</v>
      </c>
      <c r="J79" s="75">
        <v>0</v>
      </c>
      <c r="K79" s="75">
        <v>0</v>
      </c>
      <c r="L79" s="75">
        <v>0</v>
      </c>
      <c r="M79" s="75">
        <v>0</v>
      </c>
      <c r="N79" s="75">
        <v>0</v>
      </c>
    </row>
    <row r="80" spans="1:14">
      <c r="A80" s="75" t="s">
        <v>227</v>
      </c>
      <c r="B80" s="75" t="s">
        <v>233</v>
      </c>
      <c r="C80" s="76">
        <v>37926</v>
      </c>
      <c r="D80" s="75" t="s">
        <v>229</v>
      </c>
      <c r="E80" s="77" t="s">
        <v>22</v>
      </c>
      <c r="F80" s="75">
        <v>90</v>
      </c>
      <c r="G80" s="75">
        <v>0</v>
      </c>
      <c r="H80" s="75">
        <v>0</v>
      </c>
      <c r="I80" s="75">
        <v>0</v>
      </c>
      <c r="J80" s="75">
        <v>0</v>
      </c>
      <c r="K80" s="75">
        <v>0</v>
      </c>
      <c r="L80" s="75">
        <v>0</v>
      </c>
      <c r="M80" s="75">
        <v>0</v>
      </c>
      <c r="N80" s="75">
        <v>0</v>
      </c>
    </row>
    <row r="81" spans="1:14">
      <c r="A81" s="75" t="s">
        <v>227</v>
      </c>
      <c r="B81" s="75" t="s">
        <v>870</v>
      </c>
      <c r="C81" s="76">
        <v>37929</v>
      </c>
      <c r="D81" s="75" t="s">
        <v>151</v>
      </c>
      <c r="E81" s="77" t="s">
        <v>24</v>
      </c>
      <c r="F81" s="75">
        <v>90</v>
      </c>
      <c r="G81" s="75">
        <v>0</v>
      </c>
      <c r="H81" s="75">
        <v>0</v>
      </c>
      <c r="I81" s="75">
        <v>0</v>
      </c>
      <c r="J81" s="75">
        <v>0</v>
      </c>
      <c r="K81" s="75">
        <v>0</v>
      </c>
      <c r="L81" s="75">
        <v>0</v>
      </c>
      <c r="M81" s="75">
        <v>0</v>
      </c>
      <c r="N81" s="75">
        <v>0</v>
      </c>
    </row>
    <row r="82" spans="1:14">
      <c r="A82" s="75" t="s">
        <v>227</v>
      </c>
      <c r="B82" s="75" t="s">
        <v>280</v>
      </c>
      <c r="C82" s="76">
        <v>37934</v>
      </c>
      <c r="D82" s="75" t="s">
        <v>229</v>
      </c>
      <c r="E82" s="77" t="s">
        <v>33</v>
      </c>
      <c r="F82" s="75">
        <v>90</v>
      </c>
      <c r="G82" s="75">
        <v>0</v>
      </c>
      <c r="H82" s="75">
        <v>0</v>
      </c>
      <c r="I82" s="75">
        <v>0</v>
      </c>
      <c r="J82" s="75">
        <v>0</v>
      </c>
      <c r="K82" s="75">
        <v>0</v>
      </c>
      <c r="L82" s="75">
        <v>0</v>
      </c>
      <c r="M82" s="75">
        <v>0</v>
      </c>
      <c r="N82" s="75">
        <v>0</v>
      </c>
    </row>
    <row r="83" spans="1:14">
      <c r="A83" s="75" t="s">
        <v>227</v>
      </c>
      <c r="B83" s="75" t="s">
        <v>237</v>
      </c>
      <c r="C83" s="76">
        <v>37948</v>
      </c>
      <c r="D83" s="75" t="s">
        <v>229</v>
      </c>
      <c r="E83" s="77" t="s">
        <v>82</v>
      </c>
      <c r="F83" s="75">
        <v>75</v>
      </c>
      <c r="G83" s="75">
        <v>2</v>
      </c>
      <c r="H83" s="75">
        <v>0</v>
      </c>
      <c r="I83" s="75">
        <v>0</v>
      </c>
      <c r="J83" s="75">
        <v>0</v>
      </c>
      <c r="K83" s="75">
        <v>0</v>
      </c>
      <c r="L83" s="75">
        <v>0</v>
      </c>
      <c r="M83" s="75">
        <v>0</v>
      </c>
      <c r="N83" s="75">
        <v>0</v>
      </c>
    </row>
    <row r="84" spans="1:14">
      <c r="A84" s="75" t="s">
        <v>227</v>
      </c>
      <c r="B84" s="75" t="s">
        <v>300</v>
      </c>
      <c r="C84" s="76">
        <v>37951</v>
      </c>
      <c r="D84" s="75" t="s">
        <v>151</v>
      </c>
      <c r="E84" s="77" t="s">
        <v>24</v>
      </c>
      <c r="F84" s="75">
        <v>90</v>
      </c>
      <c r="G84" s="75">
        <v>1</v>
      </c>
      <c r="H84" s="75">
        <v>0</v>
      </c>
      <c r="I84" s="75">
        <v>0</v>
      </c>
      <c r="J84" s="75">
        <v>0</v>
      </c>
      <c r="K84" s="75">
        <v>0</v>
      </c>
      <c r="L84" s="75">
        <v>0</v>
      </c>
      <c r="M84" s="75">
        <v>0</v>
      </c>
      <c r="N84" s="75">
        <v>0</v>
      </c>
    </row>
    <row r="85" spans="1:14">
      <c r="A85" s="75" t="s">
        <v>227</v>
      </c>
      <c r="B85" s="75" t="s">
        <v>873</v>
      </c>
      <c r="C85" s="76">
        <v>37955</v>
      </c>
      <c r="D85" s="75" t="s">
        <v>229</v>
      </c>
      <c r="E85" s="77" t="s">
        <v>19</v>
      </c>
      <c r="F85" s="75">
        <v>90</v>
      </c>
      <c r="G85" s="75">
        <v>2</v>
      </c>
      <c r="H85" s="75">
        <v>0</v>
      </c>
      <c r="I85" s="75">
        <v>0</v>
      </c>
      <c r="J85" s="75">
        <v>0</v>
      </c>
      <c r="K85" s="75">
        <v>0</v>
      </c>
      <c r="L85" s="75">
        <v>0</v>
      </c>
      <c r="M85" s="75">
        <v>0</v>
      </c>
      <c r="N85" s="75">
        <v>0</v>
      </c>
    </row>
    <row r="86" spans="1:14">
      <c r="A86" s="75" t="s">
        <v>227</v>
      </c>
      <c r="B86" s="75" t="s">
        <v>852</v>
      </c>
      <c r="C86" s="76">
        <v>37961</v>
      </c>
      <c r="D86" s="75" t="s">
        <v>229</v>
      </c>
      <c r="E86" s="77" t="s">
        <v>24</v>
      </c>
      <c r="F86" s="75">
        <v>90</v>
      </c>
      <c r="G86" s="75">
        <v>0</v>
      </c>
      <c r="H86" s="75">
        <v>0</v>
      </c>
      <c r="I86" s="75">
        <v>0</v>
      </c>
      <c r="J86" s="75">
        <v>0</v>
      </c>
      <c r="K86" s="75">
        <v>0</v>
      </c>
      <c r="L86" s="75">
        <v>0</v>
      </c>
      <c r="M86" s="75">
        <v>1</v>
      </c>
      <c r="N86" s="75">
        <v>0</v>
      </c>
    </row>
    <row r="87" spans="1:14">
      <c r="A87" s="75" t="s">
        <v>227</v>
      </c>
      <c r="B87" s="75" t="s">
        <v>249</v>
      </c>
      <c r="C87" s="76">
        <v>37992</v>
      </c>
      <c r="D87" s="75" t="s">
        <v>229</v>
      </c>
      <c r="E87" s="77" t="s">
        <v>38</v>
      </c>
      <c r="F87" s="75">
        <v>90</v>
      </c>
      <c r="G87" s="75">
        <v>2</v>
      </c>
      <c r="H87" s="75">
        <v>0</v>
      </c>
      <c r="I87" s="75">
        <v>0</v>
      </c>
      <c r="J87" s="75">
        <v>0</v>
      </c>
      <c r="K87" s="75">
        <v>0</v>
      </c>
      <c r="L87" s="75">
        <v>0</v>
      </c>
      <c r="M87" s="75">
        <v>0</v>
      </c>
      <c r="N87" s="75">
        <v>0</v>
      </c>
    </row>
    <row r="88" spans="1:14">
      <c r="A88" s="75" t="s">
        <v>227</v>
      </c>
      <c r="B88" s="75" t="s">
        <v>244</v>
      </c>
      <c r="C88" s="76">
        <v>37997</v>
      </c>
      <c r="D88" s="75" t="s">
        <v>229</v>
      </c>
      <c r="E88" s="77" t="s">
        <v>26</v>
      </c>
      <c r="F88" s="75">
        <v>90</v>
      </c>
      <c r="G88" s="75">
        <v>0</v>
      </c>
      <c r="H88" s="75">
        <v>0</v>
      </c>
      <c r="I88" s="75">
        <v>0</v>
      </c>
      <c r="J88" s="75">
        <v>0</v>
      </c>
      <c r="K88" s="75">
        <v>0</v>
      </c>
      <c r="L88" s="75">
        <v>0</v>
      </c>
      <c r="M88" s="75">
        <v>0</v>
      </c>
      <c r="N88" s="75">
        <v>0</v>
      </c>
    </row>
    <row r="89" spans="1:14">
      <c r="A89" s="75" t="s">
        <v>227</v>
      </c>
      <c r="B89" s="75" t="s">
        <v>844</v>
      </c>
      <c r="C89" s="76">
        <v>38004</v>
      </c>
      <c r="D89" s="75" t="s">
        <v>229</v>
      </c>
      <c r="E89" s="77" t="s">
        <v>24</v>
      </c>
      <c r="F89" s="75">
        <v>88</v>
      </c>
      <c r="G89" s="75">
        <v>0</v>
      </c>
      <c r="H89" s="75">
        <v>0</v>
      </c>
      <c r="I89" s="75">
        <v>0</v>
      </c>
      <c r="J89" s="75">
        <v>0</v>
      </c>
      <c r="K89" s="75">
        <v>0</v>
      </c>
      <c r="L89" s="75">
        <v>0</v>
      </c>
      <c r="M89" s="75">
        <v>0</v>
      </c>
      <c r="N89" s="75">
        <v>0</v>
      </c>
    </row>
    <row r="90" spans="1:14">
      <c r="A90" s="75" t="s">
        <v>227</v>
      </c>
      <c r="B90" s="75" t="s">
        <v>855</v>
      </c>
      <c r="C90" s="76">
        <v>38011</v>
      </c>
      <c r="D90" s="75" t="s">
        <v>229</v>
      </c>
      <c r="E90" s="77" t="s">
        <v>35</v>
      </c>
      <c r="F90" s="75">
        <v>75</v>
      </c>
      <c r="G90" s="75">
        <v>1</v>
      </c>
      <c r="H90" s="75">
        <v>0</v>
      </c>
      <c r="I90" s="75">
        <v>0</v>
      </c>
      <c r="J90" s="75">
        <v>0</v>
      </c>
      <c r="K90" s="75">
        <v>0</v>
      </c>
      <c r="L90" s="75">
        <v>0</v>
      </c>
      <c r="M90" s="75">
        <v>0</v>
      </c>
      <c r="N90" s="75">
        <v>0</v>
      </c>
    </row>
    <row r="91" spans="1:14">
      <c r="A91" s="75" t="s">
        <v>227</v>
      </c>
      <c r="B91" s="75" t="s">
        <v>286</v>
      </c>
      <c r="C91" s="76">
        <v>38014</v>
      </c>
      <c r="D91" s="75" t="s">
        <v>229</v>
      </c>
      <c r="E91" s="77" t="s">
        <v>63</v>
      </c>
      <c r="F91" s="75">
        <v>89</v>
      </c>
      <c r="G91" s="75">
        <v>0</v>
      </c>
      <c r="H91" s="75">
        <v>0</v>
      </c>
      <c r="I91" s="75">
        <v>0</v>
      </c>
      <c r="J91" s="75">
        <v>0</v>
      </c>
      <c r="K91" s="75">
        <v>0</v>
      </c>
      <c r="L91" s="75">
        <v>0</v>
      </c>
      <c r="M91" s="75">
        <v>0</v>
      </c>
      <c r="N91" s="75">
        <v>0</v>
      </c>
    </row>
    <row r="92" spans="1:14">
      <c r="A92" s="75" t="s">
        <v>227</v>
      </c>
      <c r="B92" s="75" t="s">
        <v>247</v>
      </c>
      <c r="C92" s="76">
        <v>38018</v>
      </c>
      <c r="D92" s="75" t="s">
        <v>229</v>
      </c>
      <c r="E92" s="77" t="s">
        <v>82</v>
      </c>
      <c r="F92" s="75">
        <v>83</v>
      </c>
      <c r="G92" s="75">
        <v>1</v>
      </c>
      <c r="H92" s="75">
        <v>0</v>
      </c>
      <c r="I92" s="75">
        <v>0</v>
      </c>
      <c r="J92" s="75">
        <v>0</v>
      </c>
      <c r="K92" s="75">
        <v>0</v>
      </c>
      <c r="L92" s="75">
        <v>0</v>
      </c>
      <c r="M92" s="75">
        <v>0</v>
      </c>
      <c r="N92" s="75">
        <v>0</v>
      </c>
    </row>
    <row r="93" spans="1:14">
      <c r="A93" s="75" t="s">
        <v>227</v>
      </c>
      <c r="B93" s="75" t="s">
        <v>846</v>
      </c>
      <c r="C93" s="76">
        <v>38025</v>
      </c>
      <c r="D93" s="75" t="s">
        <v>229</v>
      </c>
      <c r="E93" s="77" t="s">
        <v>63</v>
      </c>
      <c r="F93" s="75">
        <v>90</v>
      </c>
      <c r="G93" s="75">
        <v>0</v>
      </c>
      <c r="H93" s="75">
        <v>0</v>
      </c>
      <c r="I93" s="75">
        <v>0</v>
      </c>
      <c r="J93" s="75">
        <v>0</v>
      </c>
      <c r="K93" s="75">
        <v>0</v>
      </c>
      <c r="L93" s="75">
        <v>0</v>
      </c>
      <c r="M93" s="75">
        <v>0</v>
      </c>
      <c r="N93" s="75">
        <v>0</v>
      </c>
    </row>
    <row r="94" spans="1:14">
      <c r="A94" s="75" t="s">
        <v>227</v>
      </c>
      <c r="B94" s="75" t="s">
        <v>256</v>
      </c>
      <c r="C94" s="76">
        <v>38032</v>
      </c>
      <c r="D94" s="75" t="s">
        <v>229</v>
      </c>
      <c r="E94" s="77" t="s">
        <v>22</v>
      </c>
      <c r="F94" s="75">
        <v>90</v>
      </c>
      <c r="G94" s="75">
        <v>1</v>
      </c>
      <c r="H94" s="75">
        <v>0</v>
      </c>
      <c r="I94" s="75">
        <v>0</v>
      </c>
      <c r="J94" s="75">
        <v>0</v>
      </c>
      <c r="K94" s="75">
        <v>0</v>
      </c>
      <c r="L94" s="75">
        <v>0</v>
      </c>
      <c r="M94" s="75">
        <v>0</v>
      </c>
      <c r="N94" s="75">
        <v>0</v>
      </c>
    </row>
    <row r="95" spans="1:14">
      <c r="A95" s="75" t="s">
        <v>227</v>
      </c>
      <c r="B95" s="75" t="s">
        <v>264</v>
      </c>
      <c r="C95" s="76">
        <v>38038</v>
      </c>
      <c r="D95" s="75" t="s">
        <v>229</v>
      </c>
      <c r="E95" s="77" t="s">
        <v>115</v>
      </c>
      <c r="F95" s="75">
        <v>90</v>
      </c>
      <c r="G95" s="75">
        <v>0</v>
      </c>
      <c r="H95" s="75">
        <v>0</v>
      </c>
      <c r="I95" s="75">
        <v>0</v>
      </c>
      <c r="J95" s="75">
        <v>0</v>
      </c>
      <c r="K95" s="75">
        <v>0</v>
      </c>
      <c r="L95" s="75">
        <v>0</v>
      </c>
      <c r="M95" s="75">
        <v>0</v>
      </c>
      <c r="N95" s="75">
        <v>0</v>
      </c>
    </row>
    <row r="96" spans="1:14">
      <c r="A96" s="75" t="s">
        <v>227</v>
      </c>
      <c r="B96" s="75" t="s">
        <v>647</v>
      </c>
      <c r="C96" s="76">
        <v>38041</v>
      </c>
      <c r="D96" s="75" t="s">
        <v>151</v>
      </c>
      <c r="E96" s="77" t="s">
        <v>33</v>
      </c>
      <c r="F96" s="75">
        <v>90</v>
      </c>
      <c r="G96" s="75">
        <v>0</v>
      </c>
      <c r="H96" s="75">
        <v>0</v>
      </c>
      <c r="I96" s="75">
        <v>0</v>
      </c>
      <c r="J96" s="75">
        <v>0</v>
      </c>
      <c r="K96" s="75">
        <v>0</v>
      </c>
      <c r="L96" s="75">
        <v>0</v>
      </c>
      <c r="M96" s="75">
        <v>0</v>
      </c>
      <c r="N96" s="75">
        <v>0</v>
      </c>
    </row>
    <row r="97" spans="1:14">
      <c r="A97" s="75" t="s">
        <v>227</v>
      </c>
      <c r="B97" s="75" t="s">
        <v>245</v>
      </c>
      <c r="C97" s="76">
        <v>38046</v>
      </c>
      <c r="D97" s="75" t="s">
        <v>229</v>
      </c>
      <c r="E97" s="77" t="s">
        <v>24</v>
      </c>
      <c r="F97" s="75">
        <v>80</v>
      </c>
      <c r="G97" s="75">
        <v>0</v>
      </c>
      <c r="H97" s="75">
        <v>0</v>
      </c>
      <c r="I97" s="75">
        <v>0</v>
      </c>
      <c r="J97" s="75">
        <v>0</v>
      </c>
      <c r="K97" s="75">
        <v>0</v>
      </c>
      <c r="L97" s="75">
        <v>0</v>
      </c>
      <c r="M97" s="75">
        <v>0</v>
      </c>
      <c r="N97" s="75">
        <v>0</v>
      </c>
    </row>
    <row r="98" spans="1:14">
      <c r="A98" s="75" t="s">
        <v>227</v>
      </c>
      <c r="B98" s="75" t="s">
        <v>261</v>
      </c>
      <c r="C98" s="76">
        <v>38053</v>
      </c>
      <c r="D98" s="75" t="s">
        <v>229</v>
      </c>
      <c r="E98" s="77" t="s">
        <v>26</v>
      </c>
      <c r="F98" s="75">
        <f>90- 67</f>
        <v>23</v>
      </c>
      <c r="G98" s="75">
        <v>0</v>
      </c>
      <c r="H98" s="75">
        <v>0</v>
      </c>
      <c r="I98" s="75">
        <v>0</v>
      </c>
      <c r="J98" s="75">
        <v>0</v>
      </c>
      <c r="K98" s="75">
        <v>0</v>
      </c>
      <c r="L98" s="75">
        <v>0</v>
      </c>
      <c r="M98" s="75">
        <v>0</v>
      </c>
      <c r="N98" s="75">
        <v>0</v>
      </c>
    </row>
    <row r="99" spans="1:14">
      <c r="A99" s="75" t="s">
        <v>227</v>
      </c>
      <c r="B99" s="75" t="s">
        <v>646</v>
      </c>
      <c r="C99" s="76">
        <v>38056</v>
      </c>
      <c r="D99" s="75" t="s">
        <v>151</v>
      </c>
      <c r="E99" s="77" t="s">
        <v>103</v>
      </c>
      <c r="F99" s="75">
        <v>86</v>
      </c>
      <c r="G99" s="75">
        <v>2</v>
      </c>
      <c r="H99" s="75">
        <v>0</v>
      </c>
      <c r="I99" s="75">
        <v>0</v>
      </c>
      <c r="J99" s="75">
        <v>0</v>
      </c>
      <c r="K99" s="75">
        <v>0</v>
      </c>
      <c r="L99" s="75">
        <v>0</v>
      </c>
      <c r="M99" s="75">
        <v>0</v>
      </c>
      <c r="N99" s="75">
        <v>0</v>
      </c>
    </row>
    <row r="100" spans="1:14">
      <c r="A100" s="75" t="s">
        <v>227</v>
      </c>
      <c r="B100" s="75" t="s">
        <v>251</v>
      </c>
      <c r="C100" s="76">
        <v>38060</v>
      </c>
      <c r="D100" s="75" t="s">
        <v>229</v>
      </c>
      <c r="E100" s="77" t="s">
        <v>107</v>
      </c>
      <c r="F100" s="75">
        <v>90</v>
      </c>
      <c r="G100" s="75">
        <v>1</v>
      </c>
      <c r="H100" s="75">
        <v>0</v>
      </c>
      <c r="I100" s="75">
        <v>0</v>
      </c>
      <c r="J100" s="75">
        <v>0</v>
      </c>
      <c r="K100" s="75">
        <v>0</v>
      </c>
      <c r="L100" s="75">
        <v>0</v>
      </c>
      <c r="M100" s="75">
        <v>0</v>
      </c>
      <c r="N100" s="75">
        <v>0</v>
      </c>
    </row>
    <row r="101" spans="1:14">
      <c r="A101" s="75" t="s">
        <v>227</v>
      </c>
      <c r="B101" s="75" t="s">
        <v>290</v>
      </c>
      <c r="C101" s="76">
        <v>38066</v>
      </c>
      <c r="D101" s="75" t="s">
        <v>229</v>
      </c>
      <c r="E101" s="77" t="s">
        <v>26</v>
      </c>
      <c r="F101" s="75">
        <v>74</v>
      </c>
      <c r="G101" s="75">
        <v>1</v>
      </c>
      <c r="H101" s="75">
        <v>0</v>
      </c>
      <c r="I101" s="75">
        <v>0</v>
      </c>
      <c r="J101" s="75">
        <v>0</v>
      </c>
      <c r="K101" s="75">
        <v>0</v>
      </c>
      <c r="L101" s="75">
        <v>0</v>
      </c>
      <c r="M101" s="75">
        <v>0</v>
      </c>
      <c r="N101" s="75">
        <v>0</v>
      </c>
    </row>
    <row r="102" spans="1:14">
      <c r="A102" s="75" t="s">
        <v>227</v>
      </c>
      <c r="B102" s="75" t="s">
        <v>134</v>
      </c>
      <c r="C102" s="76">
        <v>38069</v>
      </c>
      <c r="D102" s="75" t="s">
        <v>151</v>
      </c>
      <c r="E102" s="77" t="s">
        <v>103</v>
      </c>
      <c r="F102" s="75">
        <v>84</v>
      </c>
      <c r="G102" s="75">
        <v>1</v>
      </c>
      <c r="H102" s="75">
        <v>0</v>
      </c>
      <c r="I102" s="75">
        <v>0</v>
      </c>
      <c r="J102" s="75">
        <v>0</v>
      </c>
      <c r="K102" s="75">
        <v>0</v>
      </c>
      <c r="L102" s="75">
        <v>0</v>
      </c>
      <c r="M102" s="75">
        <v>0</v>
      </c>
      <c r="N102" s="75">
        <v>0</v>
      </c>
    </row>
    <row r="103" spans="1:14">
      <c r="A103" s="75" t="s">
        <v>227</v>
      </c>
      <c r="B103" s="75" t="s">
        <v>255</v>
      </c>
      <c r="C103" s="76">
        <v>38074</v>
      </c>
      <c r="D103" s="75" t="s">
        <v>229</v>
      </c>
      <c r="E103" s="77" t="s">
        <v>53</v>
      </c>
      <c r="F103" s="75">
        <f>90- 46</f>
        <v>44</v>
      </c>
      <c r="G103" s="75">
        <v>1</v>
      </c>
      <c r="H103" s="75">
        <v>0</v>
      </c>
      <c r="I103" s="75">
        <v>0</v>
      </c>
      <c r="J103" s="75">
        <v>0</v>
      </c>
      <c r="K103" s="75">
        <v>0</v>
      </c>
      <c r="L103" s="75">
        <v>0</v>
      </c>
      <c r="M103" s="75">
        <v>0</v>
      </c>
      <c r="N103" s="75">
        <v>0</v>
      </c>
    </row>
    <row r="104" spans="1:14">
      <c r="A104" s="75" t="s">
        <v>227</v>
      </c>
      <c r="B104" s="75" t="s">
        <v>117</v>
      </c>
      <c r="C104" s="76">
        <v>38084</v>
      </c>
      <c r="D104" s="75" t="s">
        <v>151</v>
      </c>
      <c r="E104" s="77" t="s">
        <v>194</v>
      </c>
      <c r="F104" s="75">
        <v>90</v>
      </c>
      <c r="G104" s="75">
        <v>0</v>
      </c>
      <c r="H104" s="75">
        <v>0</v>
      </c>
      <c r="I104" s="75">
        <v>0</v>
      </c>
      <c r="J104" s="75">
        <v>0</v>
      </c>
      <c r="K104" s="75">
        <v>0</v>
      </c>
      <c r="L104" s="75">
        <v>0</v>
      </c>
      <c r="M104" s="75">
        <v>0</v>
      </c>
      <c r="N104" s="75">
        <v>0</v>
      </c>
    </row>
    <row r="105" spans="1:14">
      <c r="A105" s="75" t="s">
        <v>227</v>
      </c>
      <c r="B105" s="75" t="s">
        <v>856</v>
      </c>
      <c r="C105" s="76">
        <v>38087</v>
      </c>
      <c r="D105" s="75" t="s">
        <v>229</v>
      </c>
      <c r="E105" s="77" t="s">
        <v>31</v>
      </c>
      <c r="F105" s="75">
        <v>90</v>
      </c>
      <c r="G105" s="75">
        <v>0</v>
      </c>
      <c r="H105" s="75">
        <v>0</v>
      </c>
      <c r="I105" s="75">
        <v>0</v>
      </c>
      <c r="J105" s="75">
        <v>0</v>
      </c>
      <c r="K105" s="75">
        <v>0</v>
      </c>
      <c r="L105" s="75">
        <v>0</v>
      </c>
      <c r="M105" s="75">
        <v>0</v>
      </c>
      <c r="N105" s="75">
        <v>0</v>
      </c>
    </row>
    <row r="106" spans="1:14">
      <c r="A106" s="75" t="s">
        <v>227</v>
      </c>
      <c r="B106" s="75" t="s">
        <v>242</v>
      </c>
      <c r="C106" s="76">
        <v>38094</v>
      </c>
      <c r="D106" s="75" t="s">
        <v>229</v>
      </c>
      <c r="E106" s="77" t="s">
        <v>38</v>
      </c>
      <c r="F106" s="75">
        <v>90</v>
      </c>
      <c r="G106" s="75">
        <v>1</v>
      </c>
      <c r="H106" s="75">
        <v>0</v>
      </c>
      <c r="I106" s="75">
        <v>0</v>
      </c>
      <c r="J106" s="75">
        <v>0</v>
      </c>
      <c r="K106" s="75">
        <v>0</v>
      </c>
      <c r="L106" s="75">
        <v>0</v>
      </c>
      <c r="M106" s="75">
        <v>1</v>
      </c>
      <c r="N106" s="75">
        <v>0</v>
      </c>
    </row>
    <row r="107" spans="1:14">
      <c r="A107" s="75" t="s">
        <v>227</v>
      </c>
      <c r="B107" s="75" t="s">
        <v>232</v>
      </c>
      <c r="C107" s="76">
        <v>38102</v>
      </c>
      <c r="D107" s="75" t="s">
        <v>229</v>
      </c>
      <c r="E107" s="77" t="s">
        <v>33</v>
      </c>
      <c r="F107" s="75">
        <v>90</v>
      </c>
      <c r="G107" s="75">
        <v>0</v>
      </c>
      <c r="H107" s="75">
        <v>0</v>
      </c>
      <c r="I107" s="75">
        <v>0</v>
      </c>
      <c r="J107" s="75">
        <v>0</v>
      </c>
      <c r="K107" s="75">
        <v>0</v>
      </c>
      <c r="L107" s="75">
        <v>0</v>
      </c>
      <c r="M107" s="75">
        <v>0</v>
      </c>
      <c r="N107" s="75">
        <v>0</v>
      </c>
    </row>
    <row r="108" spans="1:14">
      <c r="A108" s="75" t="s">
        <v>227</v>
      </c>
      <c r="B108" s="75" t="s">
        <v>230</v>
      </c>
      <c r="C108" s="76">
        <v>38109</v>
      </c>
      <c r="D108" s="75" t="s">
        <v>229</v>
      </c>
      <c r="E108" s="77" t="s">
        <v>31</v>
      </c>
      <c r="F108" s="75">
        <v>90</v>
      </c>
      <c r="G108" s="75">
        <v>1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0</v>
      </c>
    </row>
    <row r="109" spans="1:14">
      <c r="A109" s="75" t="s">
        <v>227</v>
      </c>
      <c r="B109" s="75" t="s">
        <v>265</v>
      </c>
      <c r="C109" s="76">
        <v>38116</v>
      </c>
      <c r="D109" s="75" t="s">
        <v>229</v>
      </c>
      <c r="E109" s="77" t="s">
        <v>85</v>
      </c>
      <c r="F109" s="75">
        <v>90</v>
      </c>
      <c r="G109" s="75">
        <v>1</v>
      </c>
      <c r="H109" s="75">
        <v>0</v>
      </c>
      <c r="I109" s="75">
        <v>0</v>
      </c>
      <c r="J109" s="75">
        <v>0</v>
      </c>
      <c r="K109" s="75">
        <v>0</v>
      </c>
      <c r="L109" s="75">
        <v>0</v>
      </c>
      <c r="M109" s="75">
        <v>0</v>
      </c>
      <c r="N109" s="75">
        <v>0</v>
      </c>
    </row>
    <row r="110" spans="1:14">
      <c r="A110" s="75" t="s">
        <v>227</v>
      </c>
      <c r="B110" s="75" t="s">
        <v>299</v>
      </c>
      <c r="C110" s="76">
        <v>38123</v>
      </c>
      <c r="D110" s="75" t="s">
        <v>229</v>
      </c>
      <c r="E110" s="77" t="s">
        <v>68</v>
      </c>
      <c r="F110" s="75">
        <v>90</v>
      </c>
      <c r="G110" s="75">
        <v>1</v>
      </c>
      <c r="H110" s="75">
        <v>0</v>
      </c>
      <c r="I110" s="75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0</v>
      </c>
    </row>
    <row r="111" spans="1:14">
      <c r="A111" s="75" t="s">
        <v>1001</v>
      </c>
      <c r="B111" s="75" t="s">
        <v>402</v>
      </c>
      <c r="C111" s="76">
        <v>38217</v>
      </c>
      <c r="D111" s="75" t="s">
        <v>78</v>
      </c>
      <c r="E111" s="77" t="s">
        <v>29</v>
      </c>
      <c r="F111" s="75">
        <v>53</v>
      </c>
      <c r="G111" s="75">
        <v>0</v>
      </c>
      <c r="H111" s="75">
        <v>0</v>
      </c>
      <c r="I111" s="75">
        <v>0</v>
      </c>
      <c r="J111" s="75">
        <v>0</v>
      </c>
      <c r="K111" s="75">
        <v>0</v>
      </c>
      <c r="L111" s="75">
        <v>0</v>
      </c>
      <c r="M111" s="75">
        <v>0</v>
      </c>
      <c r="N111" s="75">
        <v>0</v>
      </c>
    </row>
    <row r="112" spans="1:14">
      <c r="A112" s="75" t="s">
        <v>1001</v>
      </c>
      <c r="B112" s="75" t="s">
        <v>713</v>
      </c>
      <c r="C112" s="76">
        <v>38234</v>
      </c>
      <c r="D112" s="75" t="s">
        <v>216</v>
      </c>
      <c r="E112" s="77" t="s">
        <v>22</v>
      </c>
      <c r="F112" s="75">
        <v>90</v>
      </c>
      <c r="G112" s="75">
        <v>0</v>
      </c>
      <c r="H112" s="75">
        <v>0</v>
      </c>
      <c r="I112" s="75">
        <v>0</v>
      </c>
      <c r="J112" s="75">
        <v>0</v>
      </c>
      <c r="K112" s="75">
        <v>0</v>
      </c>
      <c r="L112" s="75">
        <v>0</v>
      </c>
      <c r="M112" s="75">
        <v>0</v>
      </c>
      <c r="N112" s="75">
        <v>0</v>
      </c>
    </row>
    <row r="113" spans="1:14">
      <c r="A113" s="75" t="s">
        <v>227</v>
      </c>
      <c r="B113" s="75" t="s">
        <v>285</v>
      </c>
      <c r="C113" s="76">
        <v>38241</v>
      </c>
      <c r="D113" s="75" t="s">
        <v>229</v>
      </c>
      <c r="E113" s="77" t="s">
        <v>53</v>
      </c>
      <c r="F113" s="75">
        <v>90</v>
      </c>
      <c r="G113" s="75">
        <v>0</v>
      </c>
      <c r="H113" s="75">
        <v>0</v>
      </c>
      <c r="I113" s="75">
        <v>0</v>
      </c>
      <c r="J113" s="75">
        <v>0</v>
      </c>
      <c r="K113" s="75">
        <v>0</v>
      </c>
      <c r="L113" s="75">
        <v>0</v>
      </c>
      <c r="M113" s="75">
        <v>0</v>
      </c>
      <c r="N113" s="75">
        <v>0</v>
      </c>
    </row>
    <row r="114" spans="1:14">
      <c r="A114" s="75" t="s">
        <v>227</v>
      </c>
      <c r="B114" s="75" t="s">
        <v>247</v>
      </c>
      <c r="C114" s="76">
        <v>38249</v>
      </c>
      <c r="D114" s="75" t="s">
        <v>229</v>
      </c>
      <c r="E114" s="77" t="s">
        <v>82</v>
      </c>
      <c r="F114" s="75">
        <v>90</v>
      </c>
      <c r="G114" s="75">
        <v>1</v>
      </c>
      <c r="H114" s="75">
        <v>0</v>
      </c>
      <c r="I114" s="75">
        <v>0</v>
      </c>
      <c r="J114" s="75">
        <v>0</v>
      </c>
      <c r="K114" s="75">
        <v>0</v>
      </c>
      <c r="L114" s="75">
        <v>0</v>
      </c>
      <c r="M114" s="75">
        <v>0</v>
      </c>
      <c r="N114" s="75">
        <v>0</v>
      </c>
    </row>
    <row r="115" spans="1:14">
      <c r="A115" s="75" t="s">
        <v>227</v>
      </c>
      <c r="B115" s="75" t="s">
        <v>868</v>
      </c>
      <c r="C115" s="76">
        <v>38252</v>
      </c>
      <c r="D115" s="75" t="s">
        <v>229</v>
      </c>
      <c r="E115" s="77" t="s">
        <v>40</v>
      </c>
      <c r="F115" s="75">
        <v>90</v>
      </c>
      <c r="G115" s="75">
        <v>0</v>
      </c>
      <c r="H115" s="75">
        <v>0</v>
      </c>
      <c r="I115" s="75">
        <v>0</v>
      </c>
      <c r="J115" s="75">
        <v>0</v>
      </c>
      <c r="K115" s="75">
        <v>0</v>
      </c>
      <c r="L115" s="75">
        <v>0</v>
      </c>
      <c r="M115" s="75">
        <v>0</v>
      </c>
      <c r="N115" s="75">
        <v>0</v>
      </c>
    </row>
    <row r="116" spans="1:14">
      <c r="A116" s="75" t="s">
        <v>227</v>
      </c>
      <c r="B116" s="75" t="s">
        <v>245</v>
      </c>
      <c r="C116" s="76">
        <v>38256</v>
      </c>
      <c r="D116" s="75" t="s">
        <v>229</v>
      </c>
      <c r="E116" s="77" t="s">
        <v>38</v>
      </c>
      <c r="F116" s="75">
        <v>90</v>
      </c>
      <c r="G116" s="75">
        <v>2</v>
      </c>
      <c r="H116" s="75">
        <v>0</v>
      </c>
      <c r="I116" s="75">
        <v>0</v>
      </c>
      <c r="J116" s="75">
        <v>0</v>
      </c>
      <c r="K116" s="75">
        <v>0</v>
      </c>
      <c r="L116" s="75">
        <v>0</v>
      </c>
      <c r="M116" s="75">
        <v>1</v>
      </c>
      <c r="N116" s="75">
        <v>0</v>
      </c>
    </row>
    <row r="117" spans="1:14">
      <c r="A117" s="75" t="s">
        <v>227</v>
      </c>
      <c r="B117" s="75" t="s">
        <v>109</v>
      </c>
      <c r="C117" s="76">
        <v>38259</v>
      </c>
      <c r="D117" s="75" t="s">
        <v>151</v>
      </c>
      <c r="E117" s="77" t="s">
        <v>26</v>
      </c>
      <c r="F117" s="75">
        <v>90</v>
      </c>
      <c r="G117" s="75">
        <v>1</v>
      </c>
      <c r="H117" s="75">
        <v>0</v>
      </c>
      <c r="I117" s="75">
        <v>0</v>
      </c>
      <c r="J117" s="75">
        <v>0</v>
      </c>
      <c r="K117" s="75">
        <v>0</v>
      </c>
      <c r="L117" s="75">
        <v>0</v>
      </c>
      <c r="M117" s="75">
        <v>0</v>
      </c>
      <c r="N117" s="75">
        <v>0</v>
      </c>
    </row>
    <row r="118" spans="1:14">
      <c r="A118" s="75" t="s">
        <v>227</v>
      </c>
      <c r="B118" s="75" t="s">
        <v>244</v>
      </c>
      <c r="C118" s="76">
        <v>38263</v>
      </c>
      <c r="D118" s="75" t="s">
        <v>229</v>
      </c>
      <c r="E118" s="77" t="s">
        <v>26</v>
      </c>
      <c r="F118" s="75">
        <v>90</v>
      </c>
      <c r="G118" s="75">
        <v>2</v>
      </c>
      <c r="H118" s="75">
        <v>0</v>
      </c>
      <c r="I118" s="75">
        <v>0</v>
      </c>
      <c r="J118" s="75">
        <v>0</v>
      </c>
      <c r="K118" s="75">
        <v>0</v>
      </c>
      <c r="L118" s="75">
        <v>0</v>
      </c>
      <c r="M118" s="75">
        <v>0</v>
      </c>
      <c r="N118" s="75">
        <v>0</v>
      </c>
    </row>
    <row r="119" spans="1:14">
      <c r="A119" s="75" t="s">
        <v>1001</v>
      </c>
      <c r="B119" s="75" t="s">
        <v>187</v>
      </c>
      <c r="C119" s="76">
        <v>38269</v>
      </c>
      <c r="D119" s="75" t="s">
        <v>216</v>
      </c>
      <c r="E119" s="77" t="s">
        <v>22</v>
      </c>
      <c r="F119" s="75">
        <v>90</v>
      </c>
      <c r="G119" s="75">
        <v>1</v>
      </c>
      <c r="H119" s="75">
        <v>0</v>
      </c>
      <c r="I119" s="75">
        <v>0</v>
      </c>
      <c r="J119" s="75">
        <v>0</v>
      </c>
      <c r="K119" s="75">
        <v>0</v>
      </c>
      <c r="L119" s="75">
        <v>0</v>
      </c>
      <c r="M119" s="75">
        <v>0</v>
      </c>
      <c r="N119" s="75">
        <v>0</v>
      </c>
    </row>
    <row r="120" spans="1:14">
      <c r="A120" s="75" t="s">
        <v>1001</v>
      </c>
      <c r="B120" s="75" t="s">
        <v>701</v>
      </c>
      <c r="C120" s="76">
        <v>38273</v>
      </c>
      <c r="D120" s="75" t="s">
        <v>216</v>
      </c>
      <c r="E120" s="77" t="s">
        <v>19</v>
      </c>
      <c r="F120" s="75">
        <v>90</v>
      </c>
      <c r="G120" s="75">
        <v>1</v>
      </c>
      <c r="H120" s="75">
        <v>0</v>
      </c>
      <c r="I120" s="75">
        <v>0</v>
      </c>
      <c r="J120" s="75">
        <v>0</v>
      </c>
      <c r="K120" s="75">
        <v>0</v>
      </c>
      <c r="L120" s="75">
        <v>0</v>
      </c>
      <c r="M120" s="75">
        <v>0</v>
      </c>
      <c r="N120" s="75">
        <v>0</v>
      </c>
    </row>
    <row r="121" spans="1:14">
      <c r="A121" s="75" t="s">
        <v>227</v>
      </c>
      <c r="B121" s="75" t="s">
        <v>262</v>
      </c>
      <c r="C121" s="76">
        <v>38277</v>
      </c>
      <c r="D121" s="75" t="s">
        <v>229</v>
      </c>
      <c r="E121" s="77" t="s">
        <v>24</v>
      </c>
      <c r="F121" s="75">
        <v>62</v>
      </c>
      <c r="G121" s="75">
        <v>0</v>
      </c>
      <c r="H121" s="75">
        <v>0</v>
      </c>
      <c r="I121" s="75">
        <v>0</v>
      </c>
      <c r="J121" s="75">
        <v>0</v>
      </c>
      <c r="K121" s="75">
        <v>0</v>
      </c>
      <c r="L121" s="75">
        <v>0</v>
      </c>
      <c r="M121" s="75">
        <v>0</v>
      </c>
      <c r="N121" s="75">
        <v>0</v>
      </c>
    </row>
    <row r="122" spans="1:14">
      <c r="A122" s="75" t="s">
        <v>227</v>
      </c>
      <c r="B122" s="75" t="s">
        <v>464</v>
      </c>
      <c r="C122" s="76">
        <v>38280</v>
      </c>
      <c r="D122" s="75" t="s">
        <v>151</v>
      </c>
      <c r="E122" s="77" t="s">
        <v>31</v>
      </c>
      <c r="F122" s="75">
        <v>88</v>
      </c>
      <c r="G122" s="75">
        <v>1</v>
      </c>
      <c r="H122" s="75">
        <v>0</v>
      </c>
      <c r="I122" s="75">
        <v>0</v>
      </c>
      <c r="J122" s="75">
        <v>0</v>
      </c>
      <c r="K122" s="75">
        <v>0</v>
      </c>
      <c r="L122" s="75">
        <v>0</v>
      </c>
      <c r="M122" s="75">
        <v>0</v>
      </c>
      <c r="N122" s="75">
        <v>0</v>
      </c>
    </row>
    <row r="123" spans="1:14">
      <c r="A123" s="75" t="s">
        <v>227</v>
      </c>
      <c r="B123" s="75" t="s">
        <v>264</v>
      </c>
      <c r="C123" s="76">
        <v>38284</v>
      </c>
      <c r="D123" s="75" t="s">
        <v>229</v>
      </c>
      <c r="E123" s="77" t="s">
        <v>33</v>
      </c>
      <c r="F123" s="75">
        <v>90</v>
      </c>
      <c r="G123" s="75">
        <v>0</v>
      </c>
      <c r="H123" s="75">
        <v>0</v>
      </c>
      <c r="I123" s="75">
        <v>0</v>
      </c>
      <c r="J123" s="75">
        <v>0</v>
      </c>
      <c r="K123" s="75">
        <v>0</v>
      </c>
      <c r="L123" s="75">
        <v>0</v>
      </c>
      <c r="M123" s="75">
        <v>0</v>
      </c>
      <c r="N123" s="75">
        <v>0</v>
      </c>
    </row>
    <row r="124" spans="1:14">
      <c r="A124" s="75" t="s">
        <v>227</v>
      </c>
      <c r="B124" s="75" t="s">
        <v>282</v>
      </c>
      <c r="C124" s="76">
        <v>38287</v>
      </c>
      <c r="D124" s="75" t="s">
        <v>229</v>
      </c>
      <c r="E124" s="77" t="s">
        <v>59</v>
      </c>
      <c r="F124" s="75">
        <v>90</v>
      </c>
      <c r="G124" s="75">
        <v>0</v>
      </c>
      <c r="H124" s="75">
        <v>0</v>
      </c>
      <c r="I124" s="75">
        <v>0</v>
      </c>
      <c r="J124" s="75">
        <v>0</v>
      </c>
      <c r="K124" s="75">
        <v>0</v>
      </c>
      <c r="L124" s="75">
        <v>0</v>
      </c>
      <c r="M124" s="75">
        <v>0</v>
      </c>
      <c r="N124" s="75">
        <v>0</v>
      </c>
    </row>
    <row r="125" spans="1:14">
      <c r="A125" s="75" t="s">
        <v>227</v>
      </c>
      <c r="B125" s="75" t="s">
        <v>278</v>
      </c>
      <c r="C125" s="76">
        <v>38290</v>
      </c>
      <c r="D125" s="75" t="s">
        <v>229</v>
      </c>
      <c r="E125" s="77" t="s">
        <v>24</v>
      </c>
      <c r="F125" s="75">
        <f>90- 65</f>
        <v>25</v>
      </c>
      <c r="G125" s="75">
        <v>1</v>
      </c>
      <c r="H125" s="75">
        <v>0</v>
      </c>
      <c r="I125" s="75">
        <v>0</v>
      </c>
      <c r="J125" s="75">
        <v>0</v>
      </c>
      <c r="K125" s="75">
        <v>0</v>
      </c>
      <c r="L125" s="75">
        <v>0</v>
      </c>
      <c r="M125" s="75">
        <v>0</v>
      </c>
      <c r="N125" s="75">
        <v>0</v>
      </c>
    </row>
    <row r="126" spans="1:14">
      <c r="A126" s="75" t="s">
        <v>227</v>
      </c>
      <c r="B126" s="75" t="s">
        <v>459</v>
      </c>
      <c r="C126" s="76">
        <v>38293</v>
      </c>
      <c r="D126" s="75" t="s">
        <v>151</v>
      </c>
      <c r="E126" s="77" t="s">
        <v>85</v>
      </c>
      <c r="F126" s="75">
        <v>86</v>
      </c>
      <c r="G126" s="75">
        <v>1</v>
      </c>
      <c r="H126" s="75">
        <v>0</v>
      </c>
      <c r="I126" s="75">
        <v>0</v>
      </c>
      <c r="J126" s="75">
        <v>0</v>
      </c>
      <c r="K126" s="75">
        <v>0</v>
      </c>
      <c r="L126" s="75">
        <v>0</v>
      </c>
      <c r="M126" s="75">
        <v>0</v>
      </c>
      <c r="N126" s="75">
        <v>0</v>
      </c>
    </row>
    <row r="127" spans="1:14">
      <c r="A127" s="75" t="s">
        <v>227</v>
      </c>
      <c r="B127" s="75" t="s">
        <v>230</v>
      </c>
      <c r="C127" s="76">
        <v>38298</v>
      </c>
      <c r="D127" s="75" t="s">
        <v>229</v>
      </c>
      <c r="E127" s="77" t="s">
        <v>22</v>
      </c>
      <c r="F127" s="75">
        <v>46</v>
      </c>
      <c r="G127" s="75">
        <v>1</v>
      </c>
      <c r="H127" s="75">
        <v>0</v>
      </c>
      <c r="I127" s="75">
        <v>0</v>
      </c>
      <c r="J127" s="75">
        <v>0</v>
      </c>
      <c r="K127" s="75">
        <v>0</v>
      </c>
      <c r="L127" s="75">
        <v>0</v>
      </c>
      <c r="M127" s="75">
        <v>0</v>
      </c>
      <c r="N127" s="75">
        <v>0</v>
      </c>
    </row>
    <row r="128" spans="1:14">
      <c r="A128" s="75" t="s">
        <v>227</v>
      </c>
      <c r="B128" s="75" t="s">
        <v>286</v>
      </c>
      <c r="C128" s="76">
        <v>38305</v>
      </c>
      <c r="D128" s="75" t="s">
        <v>229</v>
      </c>
      <c r="E128" s="77" t="s">
        <v>63</v>
      </c>
      <c r="F128" s="75">
        <v>90</v>
      </c>
      <c r="G128" s="75">
        <v>2</v>
      </c>
      <c r="H128" s="75">
        <v>0</v>
      </c>
      <c r="I128" s="75">
        <v>0</v>
      </c>
      <c r="J128" s="75">
        <v>0</v>
      </c>
      <c r="K128" s="75">
        <v>0</v>
      </c>
      <c r="L128" s="75">
        <v>0</v>
      </c>
      <c r="M128" s="75">
        <v>0</v>
      </c>
      <c r="N128" s="75">
        <v>0</v>
      </c>
    </row>
    <row r="129" spans="1:14">
      <c r="A129" s="75" t="s">
        <v>1001</v>
      </c>
      <c r="B129" s="75" t="s">
        <v>935</v>
      </c>
      <c r="C129" s="76">
        <v>38308</v>
      </c>
      <c r="D129" s="75" t="s">
        <v>216</v>
      </c>
      <c r="E129" s="77" t="s">
        <v>67</v>
      </c>
      <c r="F129" s="75">
        <v>90</v>
      </c>
      <c r="G129" s="75">
        <v>2</v>
      </c>
      <c r="H129" s="75">
        <v>0</v>
      </c>
      <c r="I129" s="75">
        <v>0</v>
      </c>
      <c r="J129" s="75">
        <v>0</v>
      </c>
      <c r="K129" s="75">
        <v>0</v>
      </c>
      <c r="L129" s="75">
        <v>0</v>
      </c>
      <c r="M129" s="75">
        <v>0</v>
      </c>
      <c r="N129" s="75">
        <v>0</v>
      </c>
    </row>
    <row r="130" spans="1:14">
      <c r="A130" s="75" t="s">
        <v>227</v>
      </c>
      <c r="B130" s="75" t="s">
        <v>280</v>
      </c>
      <c r="C130" s="76">
        <v>38325</v>
      </c>
      <c r="D130" s="75" t="s">
        <v>229</v>
      </c>
      <c r="E130" s="77" t="s">
        <v>38</v>
      </c>
      <c r="F130" s="75">
        <v>90</v>
      </c>
      <c r="G130" s="75">
        <v>0</v>
      </c>
      <c r="H130" s="75">
        <v>0</v>
      </c>
      <c r="I130" s="75">
        <v>0</v>
      </c>
      <c r="J130" s="75">
        <v>0</v>
      </c>
      <c r="K130" s="75">
        <v>0</v>
      </c>
      <c r="L130" s="75">
        <v>0</v>
      </c>
      <c r="M130" s="75">
        <v>0</v>
      </c>
      <c r="N130" s="75">
        <v>0</v>
      </c>
    </row>
    <row r="131" spans="1:14">
      <c r="A131" s="75" t="s">
        <v>227</v>
      </c>
      <c r="B131" s="75" t="s">
        <v>113</v>
      </c>
      <c r="C131" s="76">
        <v>38328</v>
      </c>
      <c r="D131" s="75" t="s">
        <v>151</v>
      </c>
      <c r="E131" s="77" t="s">
        <v>33</v>
      </c>
      <c r="F131" s="75">
        <v>63</v>
      </c>
      <c r="G131" s="75">
        <v>0</v>
      </c>
      <c r="H131" s="75">
        <v>0</v>
      </c>
      <c r="I131" s="75">
        <v>0</v>
      </c>
      <c r="J131" s="75">
        <v>0</v>
      </c>
      <c r="K131" s="75">
        <v>0</v>
      </c>
      <c r="L131" s="75">
        <v>0</v>
      </c>
      <c r="M131" s="75">
        <v>0</v>
      </c>
      <c r="N131" s="75">
        <v>0</v>
      </c>
    </row>
    <row r="132" spans="1:14">
      <c r="A132" s="75" t="s">
        <v>227</v>
      </c>
      <c r="B132" s="75" t="s">
        <v>248</v>
      </c>
      <c r="C132" s="76">
        <v>38333</v>
      </c>
      <c r="D132" s="75" t="s">
        <v>229</v>
      </c>
      <c r="E132" s="77" t="s">
        <v>374</v>
      </c>
      <c r="F132" s="75">
        <v>90</v>
      </c>
      <c r="G132" s="75">
        <v>2</v>
      </c>
      <c r="H132" s="75">
        <v>0</v>
      </c>
      <c r="I132" s="75">
        <v>0</v>
      </c>
      <c r="J132" s="75">
        <v>0</v>
      </c>
      <c r="K132" s="75">
        <v>0</v>
      </c>
      <c r="L132" s="75">
        <v>0</v>
      </c>
      <c r="M132" s="75">
        <v>0</v>
      </c>
      <c r="N132" s="75">
        <v>0</v>
      </c>
    </row>
    <row r="133" spans="1:14">
      <c r="A133" s="75" t="s">
        <v>227</v>
      </c>
      <c r="B133" s="75" t="s">
        <v>251</v>
      </c>
      <c r="C133" s="76">
        <v>38339</v>
      </c>
      <c r="D133" s="75" t="s">
        <v>229</v>
      </c>
      <c r="E133" s="77" t="s">
        <v>33</v>
      </c>
      <c r="F133" s="75">
        <v>90</v>
      </c>
      <c r="G133" s="75">
        <v>0</v>
      </c>
      <c r="H133" s="75">
        <v>0</v>
      </c>
      <c r="I133" s="75">
        <v>0</v>
      </c>
      <c r="J133" s="75">
        <v>0</v>
      </c>
      <c r="K133" s="75">
        <v>0</v>
      </c>
      <c r="L133" s="75">
        <v>0</v>
      </c>
      <c r="M133" s="75">
        <v>0</v>
      </c>
      <c r="N133" s="75">
        <v>0</v>
      </c>
    </row>
    <row r="134" spans="1:14">
      <c r="A134" s="75" t="s">
        <v>227</v>
      </c>
      <c r="B134" s="75" t="s">
        <v>238</v>
      </c>
      <c r="C134" s="76">
        <v>38358</v>
      </c>
      <c r="D134" s="75" t="s">
        <v>229</v>
      </c>
      <c r="E134" s="77" t="s">
        <v>287</v>
      </c>
      <c r="F134" s="75">
        <v>90</v>
      </c>
      <c r="G134" s="75">
        <v>1</v>
      </c>
      <c r="H134" s="75">
        <v>0</v>
      </c>
      <c r="I134" s="75">
        <v>0</v>
      </c>
      <c r="J134" s="75">
        <v>0</v>
      </c>
      <c r="K134" s="75">
        <v>0</v>
      </c>
      <c r="L134" s="75">
        <v>0</v>
      </c>
      <c r="M134" s="75">
        <v>0</v>
      </c>
      <c r="N134" s="75">
        <v>0</v>
      </c>
    </row>
    <row r="135" spans="1:14">
      <c r="A135" s="75" t="s">
        <v>227</v>
      </c>
      <c r="B135" s="75" t="s">
        <v>252</v>
      </c>
      <c r="C135" s="76">
        <v>38361</v>
      </c>
      <c r="D135" s="75" t="s">
        <v>229</v>
      </c>
      <c r="E135" s="77" t="s">
        <v>33</v>
      </c>
      <c r="F135" s="75">
        <v>90</v>
      </c>
      <c r="G135" s="75">
        <v>0</v>
      </c>
      <c r="H135" s="75">
        <v>0</v>
      </c>
      <c r="I135" s="75">
        <v>0</v>
      </c>
      <c r="J135" s="75">
        <v>0</v>
      </c>
      <c r="K135" s="75">
        <v>0</v>
      </c>
      <c r="L135" s="75">
        <v>0</v>
      </c>
      <c r="M135" s="75">
        <v>0</v>
      </c>
      <c r="N135" s="75">
        <v>0</v>
      </c>
    </row>
    <row r="136" spans="1:14">
      <c r="A136" s="75" t="s">
        <v>227</v>
      </c>
      <c r="B136" s="75" t="s">
        <v>180</v>
      </c>
      <c r="C136" s="76">
        <v>38368</v>
      </c>
      <c r="D136" s="75" t="s">
        <v>229</v>
      </c>
      <c r="E136" s="77" t="s">
        <v>26</v>
      </c>
      <c r="F136" s="75">
        <v>90</v>
      </c>
      <c r="G136" s="75">
        <v>1</v>
      </c>
      <c r="H136" s="75">
        <v>0</v>
      </c>
      <c r="I136" s="75">
        <v>0</v>
      </c>
      <c r="J136" s="75">
        <v>0</v>
      </c>
      <c r="K136" s="75">
        <v>0</v>
      </c>
      <c r="L136" s="75">
        <v>0</v>
      </c>
      <c r="M136" s="75">
        <v>0</v>
      </c>
      <c r="N136" s="75">
        <v>0</v>
      </c>
    </row>
    <row r="137" spans="1:14">
      <c r="A137" s="75" t="s">
        <v>227</v>
      </c>
      <c r="B137" s="75" t="s">
        <v>292</v>
      </c>
      <c r="C137" s="76">
        <v>38375</v>
      </c>
      <c r="D137" s="75" t="s">
        <v>229</v>
      </c>
      <c r="E137" s="77" t="s">
        <v>17</v>
      </c>
      <c r="F137" s="75">
        <v>90</v>
      </c>
      <c r="G137" s="75">
        <v>0</v>
      </c>
      <c r="H137" s="75">
        <v>0</v>
      </c>
      <c r="I137" s="75">
        <v>0</v>
      </c>
      <c r="J137" s="75">
        <v>0</v>
      </c>
      <c r="K137" s="75">
        <v>0</v>
      </c>
      <c r="L137" s="75">
        <v>0</v>
      </c>
      <c r="M137" s="75">
        <v>1</v>
      </c>
      <c r="N137" s="75">
        <v>0</v>
      </c>
    </row>
    <row r="138" spans="1:14">
      <c r="A138" s="75" t="s">
        <v>227</v>
      </c>
      <c r="B138" s="75" t="s">
        <v>270</v>
      </c>
      <c r="C138" s="76">
        <v>38382</v>
      </c>
      <c r="D138" s="75" t="s">
        <v>229</v>
      </c>
      <c r="E138" s="77" t="s">
        <v>64</v>
      </c>
      <c r="F138" s="75">
        <v>41</v>
      </c>
      <c r="G138" s="75">
        <v>0</v>
      </c>
      <c r="H138" s="75">
        <v>0</v>
      </c>
      <c r="I138" s="75">
        <v>0</v>
      </c>
      <c r="J138" s="75">
        <v>0</v>
      </c>
      <c r="K138" s="75">
        <v>0</v>
      </c>
      <c r="L138" s="75">
        <v>0</v>
      </c>
      <c r="M138" s="75">
        <v>0</v>
      </c>
      <c r="N138" s="75">
        <v>0</v>
      </c>
    </row>
    <row r="139" spans="1:14">
      <c r="A139" s="75" t="s">
        <v>227</v>
      </c>
      <c r="B139" s="75" t="s">
        <v>266</v>
      </c>
      <c r="C139" s="76">
        <v>38389</v>
      </c>
      <c r="D139" s="75" t="s">
        <v>229</v>
      </c>
      <c r="E139" s="77" t="s">
        <v>63</v>
      </c>
      <c r="F139" s="75">
        <f>90- 58</f>
        <v>32</v>
      </c>
      <c r="G139" s="75">
        <v>1</v>
      </c>
      <c r="H139" s="75">
        <v>0</v>
      </c>
      <c r="I139" s="75">
        <v>0</v>
      </c>
      <c r="J139" s="75">
        <v>0</v>
      </c>
      <c r="K139" s="75">
        <v>0</v>
      </c>
      <c r="L139" s="75">
        <v>0</v>
      </c>
      <c r="M139" s="75">
        <v>0</v>
      </c>
      <c r="N139" s="75">
        <v>0</v>
      </c>
    </row>
    <row r="140" spans="1:14">
      <c r="A140" s="75" t="s">
        <v>1001</v>
      </c>
      <c r="B140" s="75" t="s">
        <v>714</v>
      </c>
      <c r="C140" s="76">
        <v>38392</v>
      </c>
      <c r="D140" s="75" t="s">
        <v>216</v>
      </c>
      <c r="E140" s="77" t="s">
        <v>82</v>
      </c>
      <c r="F140" s="75">
        <v>90</v>
      </c>
      <c r="G140" s="75">
        <v>0</v>
      </c>
      <c r="H140" s="75">
        <v>0</v>
      </c>
      <c r="I140" s="75">
        <v>0</v>
      </c>
      <c r="J140" s="75">
        <v>0</v>
      </c>
      <c r="K140" s="75">
        <v>0</v>
      </c>
      <c r="L140" s="75">
        <v>0</v>
      </c>
      <c r="M140" s="75">
        <v>0</v>
      </c>
      <c r="N140" s="75">
        <v>0</v>
      </c>
    </row>
    <row r="141" spans="1:14">
      <c r="A141" s="75" t="s">
        <v>227</v>
      </c>
      <c r="B141" s="75" t="s">
        <v>265</v>
      </c>
      <c r="C141" s="76">
        <v>38396</v>
      </c>
      <c r="D141" s="75" t="s">
        <v>229</v>
      </c>
      <c r="E141" s="77" t="s">
        <v>24</v>
      </c>
      <c r="F141" s="75">
        <v>90</v>
      </c>
      <c r="G141" s="75">
        <v>0</v>
      </c>
      <c r="H141" s="75">
        <v>0</v>
      </c>
      <c r="I141" s="75">
        <v>0</v>
      </c>
      <c r="J141" s="75">
        <v>0</v>
      </c>
      <c r="K141" s="75">
        <v>0</v>
      </c>
      <c r="L141" s="75">
        <v>0</v>
      </c>
      <c r="M141" s="75">
        <v>0</v>
      </c>
      <c r="N141" s="75">
        <v>0</v>
      </c>
    </row>
    <row r="142" spans="1:14">
      <c r="A142" s="75" t="s">
        <v>227</v>
      </c>
      <c r="B142" s="75" t="s">
        <v>288</v>
      </c>
      <c r="C142" s="76">
        <v>38402</v>
      </c>
      <c r="D142" s="75" t="s">
        <v>229</v>
      </c>
      <c r="E142" s="77" t="s">
        <v>31</v>
      </c>
      <c r="F142" s="75">
        <v>14</v>
      </c>
      <c r="G142" s="75">
        <v>0</v>
      </c>
      <c r="H142" s="75">
        <v>0</v>
      </c>
      <c r="I142" s="75">
        <v>0</v>
      </c>
      <c r="J142" s="75">
        <v>0</v>
      </c>
      <c r="K142" s="75">
        <v>0</v>
      </c>
      <c r="L142" s="75">
        <v>0</v>
      </c>
      <c r="M142" s="75">
        <v>0</v>
      </c>
      <c r="N142" s="75">
        <v>0</v>
      </c>
    </row>
    <row r="143" spans="1:14">
      <c r="A143" s="75" t="s">
        <v>227</v>
      </c>
      <c r="B143" s="75" t="s">
        <v>264</v>
      </c>
      <c r="C143" s="76">
        <v>38448</v>
      </c>
      <c r="D143" s="75" t="s">
        <v>151</v>
      </c>
      <c r="E143" s="77" t="s">
        <v>19</v>
      </c>
      <c r="F143" s="75">
        <v>90</v>
      </c>
      <c r="G143" s="75">
        <v>1</v>
      </c>
      <c r="H143" s="75">
        <v>0</v>
      </c>
      <c r="I143" s="75">
        <v>2</v>
      </c>
      <c r="J143" s="75">
        <v>1</v>
      </c>
      <c r="K143" s="75">
        <v>0</v>
      </c>
      <c r="L143" s="75">
        <v>0</v>
      </c>
      <c r="M143" s="75">
        <v>1</v>
      </c>
      <c r="N143" s="75">
        <v>0</v>
      </c>
    </row>
    <row r="144" spans="1:14">
      <c r="A144" s="75" t="s">
        <v>227</v>
      </c>
      <c r="B144" s="75" t="s">
        <v>299</v>
      </c>
      <c r="C144" s="76">
        <v>38451</v>
      </c>
      <c r="D144" s="75" t="s">
        <v>229</v>
      </c>
      <c r="E144" s="77" t="s">
        <v>22</v>
      </c>
      <c r="F144" s="75">
        <v>90</v>
      </c>
      <c r="G144" s="75">
        <v>0</v>
      </c>
      <c r="H144" s="75">
        <v>0</v>
      </c>
      <c r="I144" s="75">
        <v>0</v>
      </c>
      <c r="J144" s="75">
        <v>0</v>
      </c>
      <c r="K144" s="75">
        <v>0</v>
      </c>
      <c r="L144" s="75">
        <v>0</v>
      </c>
      <c r="M144" s="75">
        <v>0</v>
      </c>
      <c r="N144" s="75">
        <v>0</v>
      </c>
    </row>
    <row r="145" spans="1:14">
      <c r="A145" s="75" t="s">
        <v>227</v>
      </c>
      <c r="B145" s="75" t="s">
        <v>243</v>
      </c>
      <c r="C145" s="76">
        <v>38454</v>
      </c>
      <c r="D145" s="75" t="s">
        <v>151</v>
      </c>
      <c r="E145" s="77" t="s">
        <v>24</v>
      </c>
      <c r="F145" s="75">
        <v>90</v>
      </c>
      <c r="G145" s="75">
        <v>1</v>
      </c>
      <c r="H145" s="75">
        <v>0</v>
      </c>
      <c r="I145" s="75">
        <v>0</v>
      </c>
      <c r="J145" s="75">
        <v>0</v>
      </c>
      <c r="K145" s="75">
        <v>0</v>
      </c>
      <c r="L145" s="75">
        <v>0</v>
      </c>
      <c r="M145" s="75">
        <v>0</v>
      </c>
      <c r="N145" s="75">
        <v>0</v>
      </c>
    </row>
    <row r="146" spans="1:14">
      <c r="A146" s="75" t="s">
        <v>227</v>
      </c>
      <c r="B146" s="75" t="s">
        <v>242</v>
      </c>
      <c r="C146" s="76">
        <v>38459</v>
      </c>
      <c r="D146" s="75" t="s">
        <v>229</v>
      </c>
      <c r="E146" s="77" t="s">
        <v>85</v>
      </c>
      <c r="F146" s="75">
        <v>90</v>
      </c>
      <c r="G146" s="75">
        <v>0</v>
      </c>
      <c r="H146" s="75">
        <v>0</v>
      </c>
      <c r="I146" s="75">
        <v>0</v>
      </c>
      <c r="J146" s="75">
        <v>0</v>
      </c>
      <c r="K146" s="75">
        <v>0</v>
      </c>
      <c r="L146" s="75">
        <v>0</v>
      </c>
      <c r="M146" s="75">
        <v>0</v>
      </c>
      <c r="N146" s="75">
        <v>0</v>
      </c>
    </row>
    <row r="147" spans="1:14">
      <c r="A147" s="75" t="s">
        <v>227</v>
      </c>
      <c r="B147" s="75" t="s">
        <v>255</v>
      </c>
      <c r="C147" s="76">
        <v>38462</v>
      </c>
      <c r="D147" s="75" t="s">
        <v>229</v>
      </c>
      <c r="E147" s="77" t="s">
        <v>31</v>
      </c>
      <c r="F147" s="75">
        <v>86</v>
      </c>
      <c r="G147" s="75">
        <v>0</v>
      </c>
      <c r="H147" s="75">
        <v>0</v>
      </c>
      <c r="I147" s="75">
        <v>0</v>
      </c>
      <c r="J147" s="75">
        <v>0</v>
      </c>
      <c r="K147" s="75">
        <v>0</v>
      </c>
      <c r="L147" s="75">
        <v>0</v>
      </c>
      <c r="M147" s="75">
        <v>0</v>
      </c>
      <c r="N147" s="75">
        <v>0</v>
      </c>
    </row>
    <row r="148" spans="1:14">
      <c r="A148" s="75" t="s">
        <v>227</v>
      </c>
      <c r="B148" s="75" t="s">
        <v>290</v>
      </c>
      <c r="C148" s="76">
        <v>38465</v>
      </c>
      <c r="D148" s="75" t="s">
        <v>229</v>
      </c>
      <c r="E148" s="77" t="s">
        <v>59</v>
      </c>
      <c r="F148" s="75">
        <v>79</v>
      </c>
      <c r="G148" s="75">
        <v>0</v>
      </c>
      <c r="H148" s="75">
        <v>0</v>
      </c>
      <c r="I148" s="75">
        <v>0</v>
      </c>
      <c r="J148" s="75">
        <v>0</v>
      </c>
      <c r="K148" s="75">
        <v>0</v>
      </c>
      <c r="L148" s="75">
        <v>0</v>
      </c>
      <c r="M148" s="75">
        <v>0</v>
      </c>
      <c r="N148" s="75">
        <v>0</v>
      </c>
    </row>
    <row r="149" spans="1:14">
      <c r="A149" s="75" t="s">
        <v>227</v>
      </c>
      <c r="B149" s="75" t="s">
        <v>774</v>
      </c>
      <c r="C149" s="76">
        <v>38468</v>
      </c>
      <c r="D149" s="75" t="s">
        <v>151</v>
      </c>
      <c r="E149" s="77" t="s">
        <v>19</v>
      </c>
      <c r="F149" s="75">
        <v>90</v>
      </c>
      <c r="G149" s="75">
        <v>1</v>
      </c>
      <c r="H149" s="75">
        <v>0</v>
      </c>
      <c r="I149" s="75">
        <v>4</v>
      </c>
      <c r="J149" s="75">
        <v>2</v>
      </c>
      <c r="K149" s="75">
        <v>2</v>
      </c>
      <c r="L149" s="75">
        <v>0</v>
      </c>
      <c r="M149" s="75">
        <v>0</v>
      </c>
      <c r="N149" s="75">
        <v>0</v>
      </c>
    </row>
    <row r="150" spans="1:14">
      <c r="A150" s="75" t="s">
        <v>227</v>
      </c>
      <c r="B150" s="75" t="s">
        <v>228</v>
      </c>
      <c r="C150" s="76">
        <v>38472</v>
      </c>
      <c r="D150" s="75" t="s">
        <v>229</v>
      </c>
      <c r="E150" s="77" t="s">
        <v>38</v>
      </c>
      <c r="F150" s="75">
        <v>90</v>
      </c>
      <c r="G150" s="75">
        <v>2</v>
      </c>
      <c r="H150" s="75">
        <v>0</v>
      </c>
      <c r="I150" s="75">
        <v>0</v>
      </c>
      <c r="J150" s="75">
        <v>0</v>
      </c>
      <c r="K150" s="75">
        <v>0</v>
      </c>
      <c r="L150" s="75">
        <v>0</v>
      </c>
      <c r="M150" s="75">
        <v>0</v>
      </c>
      <c r="N150" s="75">
        <v>0</v>
      </c>
    </row>
    <row r="151" spans="1:14">
      <c r="A151" s="75" t="s">
        <v>227</v>
      </c>
      <c r="B151" s="75" t="s">
        <v>773</v>
      </c>
      <c r="C151" s="76">
        <v>38476</v>
      </c>
      <c r="D151" s="75" t="s">
        <v>151</v>
      </c>
      <c r="E151" s="77" t="s">
        <v>472</v>
      </c>
      <c r="F151" s="75">
        <v>90</v>
      </c>
      <c r="G151" s="75">
        <v>0</v>
      </c>
      <c r="H151" s="75">
        <v>0</v>
      </c>
      <c r="I151" s="75">
        <v>2</v>
      </c>
      <c r="J151" s="75">
        <v>0</v>
      </c>
      <c r="K151" s="75">
        <v>0</v>
      </c>
      <c r="L151" s="75">
        <v>0</v>
      </c>
      <c r="M151" s="75">
        <v>0</v>
      </c>
      <c r="N151" s="75">
        <v>0</v>
      </c>
    </row>
    <row r="152" spans="1:14">
      <c r="A152" s="75" t="s">
        <v>227</v>
      </c>
      <c r="B152" s="75" t="s">
        <v>233</v>
      </c>
      <c r="C152" s="76">
        <v>38480</v>
      </c>
      <c r="D152" s="75" t="s">
        <v>229</v>
      </c>
      <c r="E152" s="77" t="s">
        <v>64</v>
      </c>
      <c r="F152" s="75">
        <v>90</v>
      </c>
      <c r="G152" s="75">
        <v>0</v>
      </c>
      <c r="H152" s="75">
        <v>0</v>
      </c>
      <c r="I152" s="75">
        <v>0</v>
      </c>
      <c r="J152" s="75">
        <v>0</v>
      </c>
      <c r="K152" s="75">
        <v>0</v>
      </c>
      <c r="L152" s="75">
        <v>0</v>
      </c>
      <c r="M152" s="75">
        <v>0</v>
      </c>
      <c r="N152" s="75">
        <v>0</v>
      </c>
    </row>
    <row r="153" spans="1:14">
      <c r="A153" s="75" t="s">
        <v>227</v>
      </c>
      <c r="B153" s="75" t="s">
        <v>256</v>
      </c>
      <c r="C153" s="76">
        <v>38487</v>
      </c>
      <c r="D153" s="75" t="s">
        <v>229</v>
      </c>
      <c r="E153" s="77" t="s">
        <v>53</v>
      </c>
      <c r="F153" s="75">
        <v>66</v>
      </c>
      <c r="G153" s="75">
        <v>1</v>
      </c>
      <c r="H153" s="75">
        <v>0</v>
      </c>
      <c r="I153" s="75">
        <v>0</v>
      </c>
      <c r="J153" s="75">
        <v>0</v>
      </c>
      <c r="K153" s="75">
        <v>0</v>
      </c>
      <c r="L153" s="75">
        <v>0</v>
      </c>
      <c r="M153" s="75">
        <v>0</v>
      </c>
      <c r="N153" s="75">
        <v>0</v>
      </c>
    </row>
    <row r="154" spans="1:14">
      <c r="A154" s="75" t="s">
        <v>227</v>
      </c>
      <c r="B154" s="75" t="s">
        <v>199</v>
      </c>
      <c r="C154" s="76">
        <v>38497</v>
      </c>
      <c r="D154" s="75" t="s">
        <v>151</v>
      </c>
      <c r="E154" s="77" t="s">
        <v>1003</v>
      </c>
      <c r="F154" s="75">
        <v>90</v>
      </c>
      <c r="G154" s="75">
        <v>0</v>
      </c>
      <c r="H154" s="75">
        <v>0</v>
      </c>
      <c r="I154" s="75">
        <v>7</v>
      </c>
      <c r="J154" s="75">
        <v>6</v>
      </c>
      <c r="K154" s="75">
        <v>2</v>
      </c>
      <c r="L154" s="75">
        <v>0</v>
      </c>
      <c r="M154" s="75">
        <v>0</v>
      </c>
      <c r="N154" s="75">
        <v>0</v>
      </c>
    </row>
    <row r="155" spans="1:14">
      <c r="A155" s="75" t="s">
        <v>1001</v>
      </c>
      <c r="B155" s="75" t="s">
        <v>708</v>
      </c>
      <c r="C155" s="76">
        <v>38507</v>
      </c>
      <c r="D155" s="75" t="s">
        <v>216</v>
      </c>
      <c r="E155" s="77" t="s">
        <v>19</v>
      </c>
      <c r="F155" s="75">
        <v>90</v>
      </c>
      <c r="G155" s="75">
        <v>1</v>
      </c>
      <c r="H155" s="75">
        <v>0</v>
      </c>
      <c r="I155" s="75">
        <v>0</v>
      </c>
      <c r="J155" s="75">
        <v>0</v>
      </c>
      <c r="K155" s="75">
        <v>0</v>
      </c>
      <c r="L155" s="75">
        <v>0</v>
      </c>
      <c r="M155" s="75">
        <v>0</v>
      </c>
      <c r="N155" s="75">
        <v>0</v>
      </c>
    </row>
    <row r="156" spans="1:14">
      <c r="A156" s="75" t="s">
        <v>1001</v>
      </c>
      <c r="B156" s="75" t="s">
        <v>488</v>
      </c>
      <c r="C156" s="76">
        <v>38511</v>
      </c>
      <c r="D156" s="75" t="s">
        <v>216</v>
      </c>
      <c r="E156" s="77" t="s">
        <v>24</v>
      </c>
      <c r="F156" s="75">
        <v>90</v>
      </c>
      <c r="G156" s="75">
        <v>0</v>
      </c>
      <c r="H156" s="75">
        <v>0</v>
      </c>
      <c r="I156" s="75">
        <v>0</v>
      </c>
      <c r="J156" s="75">
        <v>0</v>
      </c>
      <c r="K156" s="75">
        <v>0</v>
      </c>
      <c r="L156" s="75">
        <v>0</v>
      </c>
      <c r="M156" s="75">
        <v>0</v>
      </c>
      <c r="N156" s="75">
        <v>0</v>
      </c>
    </row>
    <row r="157" spans="1:14">
      <c r="A157" s="75" t="s">
        <v>227</v>
      </c>
      <c r="B157" s="75" t="s">
        <v>864</v>
      </c>
      <c r="C157" s="76">
        <v>38592</v>
      </c>
      <c r="D157" s="75" t="s">
        <v>229</v>
      </c>
      <c r="E157" s="77" t="s">
        <v>22</v>
      </c>
      <c r="F157" s="75">
        <v>0</v>
      </c>
      <c r="G157" s="75"/>
      <c r="H157" s="75"/>
      <c r="I157" s="75"/>
      <c r="J157" s="75"/>
      <c r="K157" s="75"/>
      <c r="L157" s="75"/>
      <c r="M157" s="75"/>
    </row>
    <row r="158" spans="1:14">
      <c r="A158" s="75" t="s">
        <v>1001</v>
      </c>
      <c r="B158" s="75" t="s">
        <v>797</v>
      </c>
      <c r="C158" s="76">
        <v>38598</v>
      </c>
      <c r="D158" s="75" t="s">
        <v>216</v>
      </c>
      <c r="E158" s="77" t="s">
        <v>22</v>
      </c>
      <c r="F158" s="75">
        <v>90</v>
      </c>
      <c r="G158" s="75">
        <v>0</v>
      </c>
      <c r="H158" s="75">
        <v>0</v>
      </c>
      <c r="I158" s="75">
        <v>0</v>
      </c>
      <c r="J158" s="75">
        <v>0</v>
      </c>
      <c r="K158" s="75">
        <v>0</v>
      </c>
      <c r="L158" s="75">
        <v>0</v>
      </c>
      <c r="M158" s="75">
        <v>0</v>
      </c>
      <c r="N158" s="75">
        <v>0</v>
      </c>
    </row>
    <row r="159" spans="1:14">
      <c r="A159" s="75" t="s">
        <v>227</v>
      </c>
      <c r="B159" s="75" t="s">
        <v>286</v>
      </c>
      <c r="C159" s="76">
        <v>38605</v>
      </c>
      <c r="D159" s="75" t="s">
        <v>229</v>
      </c>
      <c r="E159" s="77" t="s">
        <v>26</v>
      </c>
      <c r="F159" s="75">
        <v>90</v>
      </c>
      <c r="G159" s="75">
        <v>1</v>
      </c>
      <c r="H159" s="75">
        <v>0</v>
      </c>
      <c r="I159" s="75">
        <v>0</v>
      </c>
      <c r="J159" s="75">
        <v>0</v>
      </c>
      <c r="K159" s="75">
        <v>0</v>
      </c>
      <c r="L159" s="75">
        <v>0</v>
      </c>
      <c r="M159" s="75">
        <v>0</v>
      </c>
      <c r="N159" s="75">
        <v>0</v>
      </c>
    </row>
    <row r="160" spans="1:14">
      <c r="A160" s="75" t="s">
        <v>227</v>
      </c>
      <c r="B160" s="75" t="s">
        <v>648</v>
      </c>
      <c r="C160" s="76">
        <v>38608</v>
      </c>
      <c r="D160" s="75" t="s">
        <v>151</v>
      </c>
      <c r="E160" s="77" t="s">
        <v>26</v>
      </c>
      <c r="F160" s="75">
        <v>90</v>
      </c>
      <c r="G160" s="75">
        <v>1</v>
      </c>
      <c r="H160" s="75">
        <v>0</v>
      </c>
      <c r="I160" s="75">
        <v>2</v>
      </c>
      <c r="J160" s="75">
        <v>1</v>
      </c>
      <c r="K160" s="75">
        <v>1</v>
      </c>
      <c r="L160" s="75">
        <v>0</v>
      </c>
      <c r="M160" s="75">
        <v>0</v>
      </c>
      <c r="N160" s="75">
        <v>0</v>
      </c>
    </row>
    <row r="161" spans="1:14">
      <c r="A161" s="75" t="s">
        <v>227</v>
      </c>
      <c r="B161" s="75" t="s">
        <v>278</v>
      </c>
      <c r="C161" s="76">
        <v>38613</v>
      </c>
      <c r="D161" s="75" t="s">
        <v>229</v>
      </c>
      <c r="E161" s="77" t="s">
        <v>85</v>
      </c>
      <c r="F161" s="75">
        <v>90</v>
      </c>
      <c r="G161" s="75">
        <v>0</v>
      </c>
      <c r="H161" s="75">
        <v>0</v>
      </c>
      <c r="I161" s="75">
        <v>0</v>
      </c>
      <c r="J161" s="75">
        <v>0</v>
      </c>
      <c r="K161" s="75">
        <v>0</v>
      </c>
      <c r="L161" s="75">
        <v>0</v>
      </c>
      <c r="M161" s="75">
        <v>0</v>
      </c>
      <c r="N161" s="75">
        <v>0</v>
      </c>
    </row>
    <row r="162" spans="1:14">
      <c r="A162" s="75" t="s">
        <v>227</v>
      </c>
      <c r="B162" s="75" t="s">
        <v>266</v>
      </c>
      <c r="C162" s="76">
        <v>38616</v>
      </c>
      <c r="D162" s="75" t="s">
        <v>229</v>
      </c>
      <c r="E162" s="77" t="s">
        <v>19</v>
      </c>
      <c r="F162" s="75">
        <v>90</v>
      </c>
      <c r="G162" s="75">
        <v>1</v>
      </c>
      <c r="H162" s="75">
        <v>0</v>
      </c>
      <c r="I162" s="75">
        <v>0</v>
      </c>
      <c r="J162" s="75">
        <v>0</v>
      </c>
      <c r="K162" s="75">
        <v>0</v>
      </c>
      <c r="L162" s="75">
        <v>0</v>
      </c>
      <c r="M162" s="75">
        <v>0</v>
      </c>
      <c r="N162" s="75">
        <v>0</v>
      </c>
    </row>
    <row r="163" spans="1:14">
      <c r="A163" s="75" t="s">
        <v>227</v>
      </c>
      <c r="B163" s="75" t="s">
        <v>871</v>
      </c>
      <c r="C163" s="76">
        <v>38620</v>
      </c>
      <c r="D163" s="75" t="s">
        <v>229</v>
      </c>
      <c r="E163" s="77" t="s">
        <v>82</v>
      </c>
      <c r="F163" s="75">
        <v>74</v>
      </c>
      <c r="G163" s="75">
        <v>1</v>
      </c>
      <c r="H163" s="75">
        <v>0</v>
      </c>
      <c r="I163" s="75">
        <v>0</v>
      </c>
      <c r="J163" s="75">
        <v>0</v>
      </c>
      <c r="K163" s="75">
        <v>0</v>
      </c>
      <c r="L163" s="75">
        <v>0</v>
      </c>
      <c r="M163" s="75">
        <v>0</v>
      </c>
      <c r="N163" s="75">
        <v>0</v>
      </c>
    </row>
    <row r="164" spans="1:14">
      <c r="A164" s="75" t="s">
        <v>227</v>
      </c>
      <c r="B164" s="75" t="s">
        <v>749</v>
      </c>
      <c r="C164" s="76">
        <v>38623</v>
      </c>
      <c r="D164" s="75" t="s">
        <v>151</v>
      </c>
      <c r="E164" s="77" t="s">
        <v>53</v>
      </c>
      <c r="F164" s="75">
        <v>90</v>
      </c>
      <c r="G164" s="75">
        <v>1</v>
      </c>
      <c r="H164" s="75">
        <v>0</v>
      </c>
      <c r="I164" s="75">
        <v>5</v>
      </c>
      <c r="J164" s="75">
        <v>1</v>
      </c>
      <c r="K164" s="75">
        <v>0</v>
      </c>
      <c r="L164" s="75">
        <v>0</v>
      </c>
      <c r="M164" s="75">
        <v>0</v>
      </c>
      <c r="N164" s="75">
        <v>0</v>
      </c>
    </row>
    <row r="165" spans="1:14">
      <c r="A165" s="75" t="s">
        <v>227</v>
      </c>
      <c r="B165" s="75" t="s">
        <v>244</v>
      </c>
      <c r="C165" s="76">
        <v>38627</v>
      </c>
      <c r="D165" s="75" t="s">
        <v>229</v>
      </c>
      <c r="E165" s="77" t="s">
        <v>63</v>
      </c>
      <c r="F165" s="75">
        <v>74</v>
      </c>
      <c r="G165" s="75">
        <v>0</v>
      </c>
      <c r="H165" s="75">
        <v>0</v>
      </c>
      <c r="I165" s="75">
        <v>0</v>
      </c>
      <c r="J165" s="75">
        <v>0</v>
      </c>
      <c r="K165" s="75">
        <v>0</v>
      </c>
      <c r="L165" s="75">
        <v>0</v>
      </c>
      <c r="M165" s="75">
        <v>0</v>
      </c>
      <c r="N165" s="75">
        <v>0</v>
      </c>
    </row>
    <row r="166" spans="1:14">
      <c r="A166" s="75" t="s">
        <v>1001</v>
      </c>
      <c r="B166" s="75" t="s">
        <v>696</v>
      </c>
      <c r="C166" s="76">
        <v>38633</v>
      </c>
      <c r="D166" s="75" t="s">
        <v>216</v>
      </c>
      <c r="E166" s="77" t="s">
        <v>53</v>
      </c>
      <c r="F166" s="75">
        <v>58</v>
      </c>
      <c r="G166" s="75">
        <v>1</v>
      </c>
      <c r="H166" s="75">
        <v>0</v>
      </c>
      <c r="I166" s="75">
        <v>0</v>
      </c>
      <c r="J166" s="75">
        <v>0</v>
      </c>
      <c r="K166" s="75">
        <v>0</v>
      </c>
      <c r="L166" s="75">
        <v>0</v>
      </c>
      <c r="M166" s="75">
        <v>0</v>
      </c>
      <c r="N166" s="75">
        <v>0</v>
      </c>
    </row>
    <row r="167" spans="1:14">
      <c r="A167" s="75" t="s">
        <v>227</v>
      </c>
      <c r="B167" s="75" t="s">
        <v>262</v>
      </c>
      <c r="C167" s="76">
        <v>38641</v>
      </c>
      <c r="D167" s="75" t="s">
        <v>229</v>
      </c>
      <c r="E167" s="77" t="s">
        <v>82</v>
      </c>
      <c r="F167" s="75">
        <v>82</v>
      </c>
      <c r="G167" s="75">
        <v>1</v>
      </c>
      <c r="H167" s="75">
        <v>0</v>
      </c>
      <c r="I167" s="75">
        <v>0</v>
      </c>
      <c r="J167" s="75">
        <v>0</v>
      </c>
      <c r="K167" s="75">
        <v>0</v>
      </c>
      <c r="L167" s="75">
        <v>0</v>
      </c>
      <c r="M167" s="75">
        <v>0</v>
      </c>
      <c r="N167" s="75">
        <v>0</v>
      </c>
    </row>
    <row r="168" spans="1:14">
      <c r="A168" s="75" t="s">
        <v>227</v>
      </c>
      <c r="B168" s="75" t="s">
        <v>774</v>
      </c>
      <c r="C168" s="76">
        <v>38644</v>
      </c>
      <c r="D168" s="75" t="s">
        <v>151</v>
      </c>
      <c r="E168" s="77" t="s">
        <v>33</v>
      </c>
      <c r="F168" s="75">
        <v>48</v>
      </c>
      <c r="G168" s="75">
        <v>0</v>
      </c>
      <c r="H168" s="75">
        <v>0</v>
      </c>
      <c r="I168" s="75">
        <v>3</v>
      </c>
      <c r="J168" s="75">
        <v>1</v>
      </c>
      <c r="K168" s="75">
        <v>0</v>
      </c>
      <c r="L168" s="75">
        <v>0</v>
      </c>
      <c r="M168" s="75">
        <v>0</v>
      </c>
      <c r="N168" s="75">
        <v>0</v>
      </c>
    </row>
    <row r="169" spans="1:14">
      <c r="A169" s="75" t="s">
        <v>227</v>
      </c>
      <c r="B169" s="75" t="s">
        <v>773</v>
      </c>
      <c r="C169" s="76">
        <v>38657</v>
      </c>
      <c r="D169" s="75" t="s">
        <v>151</v>
      </c>
      <c r="E169" s="77" t="s">
        <v>17</v>
      </c>
      <c r="F169" s="75">
        <f>90- 72</f>
        <v>18</v>
      </c>
      <c r="G169" s="75">
        <v>0</v>
      </c>
      <c r="H169" s="75">
        <v>0</v>
      </c>
      <c r="I169" s="75">
        <v>1</v>
      </c>
      <c r="J169" s="75">
        <v>1</v>
      </c>
      <c r="K169" s="75">
        <v>0</v>
      </c>
      <c r="L169" s="75">
        <v>0</v>
      </c>
      <c r="M169" s="75">
        <v>0</v>
      </c>
      <c r="N169" s="75">
        <v>0</v>
      </c>
    </row>
    <row r="170" spans="1:14">
      <c r="A170" s="75" t="s">
        <v>227</v>
      </c>
      <c r="B170" s="75" t="s">
        <v>180</v>
      </c>
      <c r="C170" s="76">
        <v>38662</v>
      </c>
      <c r="D170" s="75" t="s">
        <v>229</v>
      </c>
      <c r="E170" s="77" t="s">
        <v>175</v>
      </c>
      <c r="F170" s="75">
        <v>0</v>
      </c>
      <c r="G170" s="75"/>
      <c r="H170" s="75"/>
      <c r="I170" s="75"/>
      <c r="J170" s="75"/>
      <c r="K170" s="75"/>
      <c r="L170" s="75"/>
      <c r="M170" s="75"/>
      <c r="N170" s="75"/>
    </row>
    <row r="171" spans="1:14">
      <c r="A171" s="75" t="s">
        <v>227</v>
      </c>
      <c r="B171" s="75" t="s">
        <v>228</v>
      </c>
      <c r="C171" s="76">
        <v>38676</v>
      </c>
      <c r="D171" s="75" t="s">
        <v>229</v>
      </c>
      <c r="E171" s="77" t="s">
        <v>74</v>
      </c>
      <c r="F171" s="75">
        <v>90</v>
      </c>
      <c r="G171" s="75">
        <v>0</v>
      </c>
      <c r="H171" s="75">
        <v>0</v>
      </c>
      <c r="I171" s="75">
        <v>0</v>
      </c>
      <c r="J171" s="75">
        <v>0</v>
      </c>
      <c r="K171" s="75">
        <v>0</v>
      </c>
      <c r="L171" s="75">
        <v>0</v>
      </c>
      <c r="M171" s="75">
        <v>0</v>
      </c>
      <c r="N171" s="75">
        <v>0</v>
      </c>
    </row>
    <row r="172" spans="1:14">
      <c r="A172" s="75" t="s">
        <v>227</v>
      </c>
      <c r="B172" s="75" t="s">
        <v>645</v>
      </c>
      <c r="C172" s="76">
        <v>38679</v>
      </c>
      <c r="D172" s="75" t="s">
        <v>151</v>
      </c>
      <c r="E172" s="77" t="s">
        <v>95</v>
      </c>
      <c r="F172" s="75">
        <v>90</v>
      </c>
      <c r="G172" s="75">
        <v>4</v>
      </c>
      <c r="H172" s="75">
        <v>0</v>
      </c>
      <c r="I172" s="75">
        <v>4</v>
      </c>
      <c r="J172" s="75">
        <v>3</v>
      </c>
      <c r="K172" s="75">
        <v>0</v>
      </c>
      <c r="L172" s="75">
        <v>0</v>
      </c>
      <c r="M172" s="75">
        <v>0</v>
      </c>
      <c r="N172" s="75">
        <v>0</v>
      </c>
    </row>
    <row r="173" spans="1:14">
      <c r="A173" s="75" t="s">
        <v>227</v>
      </c>
      <c r="B173" s="75" t="s">
        <v>238</v>
      </c>
      <c r="C173" s="76">
        <v>38682</v>
      </c>
      <c r="D173" s="75" t="s">
        <v>229</v>
      </c>
      <c r="E173" s="77" t="s">
        <v>63</v>
      </c>
      <c r="F173" s="75">
        <v>90</v>
      </c>
      <c r="G173" s="75">
        <v>0</v>
      </c>
      <c r="H173" s="75">
        <v>0</v>
      </c>
      <c r="I173" s="75">
        <v>0</v>
      </c>
      <c r="J173" s="75">
        <v>0</v>
      </c>
      <c r="K173" s="75">
        <v>0</v>
      </c>
      <c r="L173" s="75">
        <v>0</v>
      </c>
      <c r="M173" s="75">
        <v>0</v>
      </c>
      <c r="N173" s="75">
        <v>0</v>
      </c>
    </row>
    <row r="174" spans="1:14">
      <c r="A174" s="75" t="s">
        <v>227</v>
      </c>
      <c r="B174" s="75" t="s">
        <v>237</v>
      </c>
      <c r="C174" s="76">
        <v>38689</v>
      </c>
      <c r="D174" s="75" t="s">
        <v>229</v>
      </c>
      <c r="E174" s="77" t="s">
        <v>85</v>
      </c>
      <c r="F174" s="75">
        <v>69</v>
      </c>
      <c r="G174" s="75">
        <v>0</v>
      </c>
      <c r="H174" s="75">
        <v>0</v>
      </c>
      <c r="I174" s="75">
        <v>0</v>
      </c>
      <c r="J174" s="75">
        <v>0</v>
      </c>
      <c r="K174" s="75">
        <v>0</v>
      </c>
      <c r="L174" s="75">
        <v>0</v>
      </c>
      <c r="M174" s="75">
        <v>0</v>
      </c>
      <c r="N174" s="75">
        <v>0</v>
      </c>
    </row>
    <row r="175" spans="1:14">
      <c r="A175" s="75" t="s">
        <v>227</v>
      </c>
      <c r="B175" s="75" t="s">
        <v>748</v>
      </c>
      <c r="C175" s="76">
        <v>38692</v>
      </c>
      <c r="D175" s="75" t="s">
        <v>151</v>
      </c>
      <c r="E175" s="77" t="s">
        <v>115</v>
      </c>
      <c r="F175" s="75">
        <v>90</v>
      </c>
      <c r="G175" s="75">
        <v>0</v>
      </c>
      <c r="H175" s="75">
        <v>0</v>
      </c>
      <c r="I175" s="75">
        <v>2</v>
      </c>
      <c r="J175" s="75">
        <v>1</v>
      </c>
      <c r="K175" s="75">
        <v>1</v>
      </c>
      <c r="L175" s="75">
        <v>0</v>
      </c>
      <c r="M175" s="75">
        <v>0</v>
      </c>
      <c r="N175" s="75">
        <v>0</v>
      </c>
    </row>
    <row r="176" spans="1:14">
      <c r="A176" s="75" t="s">
        <v>227</v>
      </c>
      <c r="B176" s="75" t="s">
        <v>243</v>
      </c>
      <c r="C176" s="76">
        <v>38697</v>
      </c>
      <c r="D176" s="75" t="s">
        <v>229</v>
      </c>
      <c r="E176" s="77" t="s">
        <v>69</v>
      </c>
      <c r="F176" s="75">
        <v>90</v>
      </c>
      <c r="G176" s="75">
        <v>1</v>
      </c>
      <c r="H176" s="75">
        <v>0</v>
      </c>
      <c r="I176" s="75">
        <v>0</v>
      </c>
      <c r="J176" s="75">
        <v>0</v>
      </c>
      <c r="K176" s="75">
        <v>0</v>
      </c>
      <c r="L176" s="75">
        <v>0</v>
      </c>
      <c r="M176" s="75">
        <v>0</v>
      </c>
      <c r="N176" s="75">
        <v>0</v>
      </c>
    </row>
    <row r="177" spans="1:14">
      <c r="A177" s="75" t="s">
        <v>227</v>
      </c>
      <c r="B177" s="75" t="s">
        <v>868</v>
      </c>
      <c r="C177" s="76">
        <v>38704</v>
      </c>
      <c r="D177" s="75" t="s">
        <v>229</v>
      </c>
      <c r="E177" s="77" t="s">
        <v>51</v>
      </c>
      <c r="F177" s="75">
        <v>63</v>
      </c>
      <c r="G177" s="75">
        <v>2</v>
      </c>
      <c r="H177" s="75">
        <v>0</v>
      </c>
      <c r="I177" s="75">
        <v>0</v>
      </c>
      <c r="J177" s="75">
        <v>0</v>
      </c>
      <c r="K177" s="75">
        <v>0</v>
      </c>
      <c r="L177" s="75">
        <v>0</v>
      </c>
      <c r="M177" s="75">
        <v>0</v>
      </c>
      <c r="N177" s="75">
        <v>0</v>
      </c>
    </row>
    <row r="178" spans="1:14">
      <c r="A178" s="75" t="s">
        <v>227</v>
      </c>
      <c r="B178" s="75" t="s">
        <v>292</v>
      </c>
      <c r="C178" s="76">
        <v>38707</v>
      </c>
      <c r="D178" s="75" t="s">
        <v>229</v>
      </c>
      <c r="E178" s="77" t="s">
        <v>67</v>
      </c>
      <c r="F178" s="75">
        <v>90</v>
      </c>
      <c r="G178" s="75">
        <v>1</v>
      </c>
      <c r="H178" s="75">
        <v>0</v>
      </c>
      <c r="I178" s="75">
        <v>0</v>
      </c>
      <c r="J178" s="75">
        <v>0</v>
      </c>
      <c r="K178" s="75">
        <v>0</v>
      </c>
      <c r="L178" s="75">
        <v>0</v>
      </c>
      <c r="M178" s="75">
        <v>0</v>
      </c>
      <c r="N178" s="75">
        <v>0</v>
      </c>
    </row>
    <row r="179" spans="1:14">
      <c r="A179" s="75" t="s">
        <v>227</v>
      </c>
      <c r="B179" s="75" t="s">
        <v>290</v>
      </c>
      <c r="C179" s="76">
        <v>38725</v>
      </c>
      <c r="D179" s="75" t="s">
        <v>229</v>
      </c>
      <c r="E179" s="77" t="s">
        <v>289</v>
      </c>
      <c r="F179" s="75">
        <v>90</v>
      </c>
      <c r="G179" s="75">
        <v>1</v>
      </c>
      <c r="H179" s="75">
        <v>0</v>
      </c>
      <c r="I179" s="75">
        <v>0</v>
      </c>
      <c r="J179" s="75">
        <v>0</v>
      </c>
      <c r="K179" s="75">
        <v>0</v>
      </c>
      <c r="L179" s="75">
        <v>0</v>
      </c>
      <c r="M179" s="75">
        <v>0</v>
      </c>
      <c r="N179" s="75">
        <v>0</v>
      </c>
    </row>
    <row r="180" spans="1:14">
      <c r="A180" s="75" t="s">
        <v>227</v>
      </c>
      <c r="B180" s="75" t="s">
        <v>249</v>
      </c>
      <c r="C180" s="76">
        <v>38732</v>
      </c>
      <c r="D180" s="75" t="s">
        <v>229</v>
      </c>
      <c r="E180" s="77" t="s">
        <v>17</v>
      </c>
      <c r="F180" s="75">
        <v>90</v>
      </c>
      <c r="G180" s="75">
        <v>0</v>
      </c>
      <c r="H180" s="75">
        <v>0</v>
      </c>
      <c r="I180" s="75">
        <v>0</v>
      </c>
      <c r="J180" s="75">
        <v>0</v>
      </c>
      <c r="K180" s="75">
        <v>0</v>
      </c>
      <c r="L180" s="75">
        <v>0</v>
      </c>
      <c r="M180" s="75">
        <v>0</v>
      </c>
      <c r="N180" s="75">
        <v>0</v>
      </c>
    </row>
    <row r="181" spans="1:14">
      <c r="A181" s="75" t="s">
        <v>227</v>
      </c>
      <c r="B181" s="75" t="s">
        <v>869</v>
      </c>
      <c r="C181" s="76">
        <v>38735</v>
      </c>
      <c r="D181" s="75" t="s">
        <v>229</v>
      </c>
      <c r="E181" s="77" t="s">
        <v>31</v>
      </c>
      <c r="F181" s="75">
        <v>0</v>
      </c>
      <c r="G181" s="75"/>
      <c r="H181" s="75"/>
      <c r="I181" s="75"/>
      <c r="J181" s="75"/>
      <c r="K181" s="75"/>
      <c r="L181" s="75"/>
      <c r="M181" s="75"/>
      <c r="N181" s="75"/>
    </row>
    <row r="182" spans="1:14">
      <c r="A182" s="75" t="s">
        <v>227</v>
      </c>
      <c r="B182" s="75" t="s">
        <v>242</v>
      </c>
      <c r="C182" s="76">
        <v>38739</v>
      </c>
      <c r="D182" s="75" t="s">
        <v>229</v>
      </c>
      <c r="E182" s="77" t="s">
        <v>67</v>
      </c>
      <c r="F182" s="75">
        <v>90</v>
      </c>
      <c r="G182" s="75">
        <v>1</v>
      </c>
      <c r="H182" s="75">
        <v>0</v>
      </c>
      <c r="I182" s="75">
        <v>0</v>
      </c>
      <c r="J182" s="75">
        <v>0</v>
      </c>
      <c r="K182" s="75">
        <v>0</v>
      </c>
      <c r="L182" s="75">
        <v>0</v>
      </c>
      <c r="M182" s="75">
        <v>0</v>
      </c>
      <c r="N182" s="75">
        <v>0</v>
      </c>
    </row>
    <row r="183" spans="1:14">
      <c r="A183" s="75" t="s">
        <v>227</v>
      </c>
      <c r="B183" s="75" t="s">
        <v>261</v>
      </c>
      <c r="C183" s="76">
        <v>38745</v>
      </c>
      <c r="D183" s="75" t="s">
        <v>229</v>
      </c>
      <c r="E183" s="77" t="s">
        <v>22</v>
      </c>
      <c r="F183" s="75">
        <v>90</v>
      </c>
      <c r="G183" s="75">
        <v>1</v>
      </c>
      <c r="H183" s="75">
        <v>0</v>
      </c>
      <c r="I183" s="75">
        <v>0</v>
      </c>
      <c r="J183" s="75">
        <v>0</v>
      </c>
      <c r="K183" s="75">
        <v>0</v>
      </c>
      <c r="L183" s="75">
        <v>0</v>
      </c>
      <c r="M183" s="75">
        <v>0</v>
      </c>
      <c r="N183" s="75">
        <v>0</v>
      </c>
    </row>
    <row r="184" spans="1:14">
      <c r="A184" s="75" t="s">
        <v>227</v>
      </c>
      <c r="B184" s="75" t="s">
        <v>245</v>
      </c>
      <c r="C184" s="76">
        <v>38753</v>
      </c>
      <c r="D184" s="75" t="s">
        <v>229</v>
      </c>
      <c r="E184" s="77" t="s">
        <v>33</v>
      </c>
      <c r="F184" s="75">
        <v>90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</row>
    <row r="185" spans="1:14">
      <c r="A185" s="75" t="s">
        <v>227</v>
      </c>
      <c r="B185" s="75" t="s">
        <v>866</v>
      </c>
      <c r="C185" s="76">
        <v>38756</v>
      </c>
      <c r="D185" s="75" t="s">
        <v>229</v>
      </c>
      <c r="E185" s="77" t="s">
        <v>35</v>
      </c>
      <c r="F185" s="75">
        <v>66</v>
      </c>
      <c r="G185" s="75">
        <v>2</v>
      </c>
      <c r="H185" s="75">
        <v>0</v>
      </c>
      <c r="I185" s="75">
        <v>0</v>
      </c>
      <c r="J185" s="75">
        <v>0</v>
      </c>
      <c r="K185" s="75">
        <v>0</v>
      </c>
      <c r="L185" s="75">
        <v>0</v>
      </c>
      <c r="M185" s="75">
        <v>0</v>
      </c>
      <c r="N185" s="75">
        <v>0</v>
      </c>
    </row>
    <row r="186" spans="1:14">
      <c r="A186" s="75" t="s">
        <v>227</v>
      </c>
      <c r="B186" s="75" t="s">
        <v>288</v>
      </c>
      <c r="C186" s="76">
        <v>38766</v>
      </c>
      <c r="D186" s="75" t="s">
        <v>229</v>
      </c>
      <c r="E186" s="77" t="s">
        <v>31</v>
      </c>
      <c r="F186" s="75">
        <v>0</v>
      </c>
      <c r="G186" s="75"/>
      <c r="H186" s="75"/>
      <c r="I186" s="75"/>
      <c r="J186" s="75"/>
      <c r="K186" s="75"/>
      <c r="L186" s="75"/>
      <c r="M186" s="75"/>
      <c r="N186" s="75"/>
    </row>
    <row r="187" spans="1:14">
      <c r="A187" s="75" t="s">
        <v>227</v>
      </c>
      <c r="B187" s="75" t="s">
        <v>473</v>
      </c>
      <c r="C187" s="76">
        <v>38769</v>
      </c>
      <c r="D187" s="75" t="s">
        <v>151</v>
      </c>
      <c r="E187" s="77" t="s">
        <v>22</v>
      </c>
      <c r="F187" s="75">
        <v>90</v>
      </c>
      <c r="G187" s="75">
        <v>1</v>
      </c>
      <c r="H187" s="75">
        <v>0</v>
      </c>
      <c r="I187" s="75">
        <v>1</v>
      </c>
      <c r="J187" s="75">
        <v>1</v>
      </c>
      <c r="K187" s="75">
        <v>0</v>
      </c>
      <c r="L187" s="75">
        <v>0</v>
      </c>
      <c r="M187" s="75">
        <v>0</v>
      </c>
      <c r="N187" s="75">
        <v>0</v>
      </c>
    </row>
    <row r="188" spans="1:14">
      <c r="A188" s="75" t="s">
        <v>227</v>
      </c>
      <c r="B188" s="75" t="s">
        <v>252</v>
      </c>
      <c r="C188" s="76">
        <v>38774</v>
      </c>
      <c r="D188" s="75" t="s">
        <v>229</v>
      </c>
      <c r="E188" s="77" t="s">
        <v>82</v>
      </c>
      <c r="F188" s="75">
        <v>84</v>
      </c>
      <c r="G188" s="75">
        <v>1</v>
      </c>
      <c r="H188" s="75">
        <v>0</v>
      </c>
      <c r="I188" s="75">
        <v>0</v>
      </c>
      <c r="J188" s="75">
        <v>0</v>
      </c>
      <c r="K188" s="75">
        <v>0</v>
      </c>
      <c r="L188" s="75">
        <v>0</v>
      </c>
      <c r="M188" s="75">
        <v>0</v>
      </c>
      <c r="N188" s="75">
        <v>0</v>
      </c>
    </row>
    <row r="189" spans="1:14">
      <c r="A189" s="75" t="s">
        <v>227</v>
      </c>
      <c r="B189" s="75" t="s">
        <v>856</v>
      </c>
      <c r="C189" s="76">
        <v>38780</v>
      </c>
      <c r="D189" s="75" t="s">
        <v>229</v>
      </c>
      <c r="E189" s="77" t="s">
        <v>59</v>
      </c>
      <c r="F189" s="75">
        <f>90- 70</f>
        <v>20</v>
      </c>
      <c r="G189" s="75">
        <v>1</v>
      </c>
      <c r="H189" s="75">
        <v>0</v>
      </c>
      <c r="I189" s="75">
        <v>0</v>
      </c>
      <c r="J189" s="75">
        <v>0</v>
      </c>
      <c r="K189" s="75">
        <v>0</v>
      </c>
      <c r="L189" s="75">
        <v>0</v>
      </c>
      <c r="M189" s="75">
        <v>0</v>
      </c>
      <c r="N189" s="75">
        <v>0</v>
      </c>
    </row>
    <row r="190" spans="1:14">
      <c r="A190" s="75" t="s">
        <v>227</v>
      </c>
      <c r="B190" s="75" t="s">
        <v>509</v>
      </c>
      <c r="C190" s="76">
        <v>38784</v>
      </c>
      <c r="D190" s="75" t="s">
        <v>151</v>
      </c>
      <c r="E190" s="77" t="s">
        <v>103</v>
      </c>
      <c r="F190" s="75">
        <v>76</v>
      </c>
      <c r="G190" s="75">
        <v>1</v>
      </c>
      <c r="H190" s="75">
        <v>1</v>
      </c>
      <c r="I190" s="75">
        <v>0</v>
      </c>
      <c r="J190" s="75">
        <v>0</v>
      </c>
      <c r="K190" s="75">
        <v>1</v>
      </c>
      <c r="L190" s="75">
        <v>0</v>
      </c>
      <c r="M190" s="75">
        <v>0</v>
      </c>
      <c r="N190" s="75">
        <v>0</v>
      </c>
    </row>
    <row r="191" spans="1:14">
      <c r="A191" s="75" t="s">
        <v>227</v>
      </c>
      <c r="B191" s="75" t="s">
        <v>251</v>
      </c>
      <c r="C191" s="76">
        <v>38788</v>
      </c>
      <c r="D191" s="75" t="s">
        <v>229</v>
      </c>
      <c r="E191" s="77" t="s">
        <v>33</v>
      </c>
      <c r="F191" s="75">
        <v>90</v>
      </c>
      <c r="G191" s="75">
        <v>0</v>
      </c>
      <c r="H191" s="75">
        <v>0</v>
      </c>
      <c r="I191" s="75">
        <v>0</v>
      </c>
      <c r="J191" s="75">
        <v>0</v>
      </c>
      <c r="K191" s="75">
        <v>0</v>
      </c>
      <c r="L191" s="75">
        <v>0</v>
      </c>
      <c r="M191" s="75">
        <v>0</v>
      </c>
      <c r="N191" s="75">
        <v>0</v>
      </c>
    </row>
    <row r="192" spans="1:14">
      <c r="A192" s="75" t="s">
        <v>227</v>
      </c>
      <c r="B192" s="75" t="s">
        <v>232</v>
      </c>
      <c r="C192" s="76">
        <v>38795</v>
      </c>
      <c r="D192" s="75" t="s">
        <v>229</v>
      </c>
      <c r="E192" s="77" t="s">
        <v>95</v>
      </c>
      <c r="F192" s="75">
        <v>73</v>
      </c>
      <c r="G192" s="75">
        <v>2</v>
      </c>
      <c r="H192" s="75">
        <v>0</v>
      </c>
      <c r="I192" s="75">
        <v>0</v>
      </c>
      <c r="J192" s="75">
        <v>0</v>
      </c>
      <c r="K192" s="75">
        <v>0</v>
      </c>
      <c r="L192" s="75">
        <v>0</v>
      </c>
      <c r="M192" s="75">
        <v>0</v>
      </c>
      <c r="N192" s="75">
        <v>0</v>
      </c>
    </row>
    <row r="193" spans="1:14">
      <c r="A193" s="75" t="s">
        <v>227</v>
      </c>
      <c r="B193" s="75" t="s">
        <v>248</v>
      </c>
      <c r="C193" s="76">
        <v>38801</v>
      </c>
      <c r="D193" s="75" t="s">
        <v>229</v>
      </c>
      <c r="E193" s="77" t="s">
        <v>26</v>
      </c>
      <c r="F193" s="75">
        <v>83</v>
      </c>
      <c r="G193" s="75">
        <v>1</v>
      </c>
      <c r="H193" s="75">
        <v>0</v>
      </c>
      <c r="I193" s="75">
        <v>0</v>
      </c>
      <c r="J193" s="75">
        <v>0</v>
      </c>
      <c r="K193" s="75">
        <v>0</v>
      </c>
      <c r="L193" s="75">
        <v>0</v>
      </c>
      <c r="M193" s="75">
        <v>0</v>
      </c>
      <c r="N193" s="75">
        <v>0</v>
      </c>
    </row>
    <row r="194" spans="1:14">
      <c r="A194" s="75" t="s">
        <v>227</v>
      </c>
      <c r="B194" s="75" t="s">
        <v>28</v>
      </c>
      <c r="C194" s="76">
        <v>38805</v>
      </c>
      <c r="D194" s="75" t="s">
        <v>151</v>
      </c>
      <c r="E194" s="77" t="s">
        <v>33</v>
      </c>
      <c r="F194" s="75">
        <v>90</v>
      </c>
      <c r="G194" s="75">
        <v>0</v>
      </c>
      <c r="H194" s="75">
        <v>0</v>
      </c>
      <c r="I194" s="75">
        <v>4</v>
      </c>
      <c r="J194" s="75">
        <v>4</v>
      </c>
      <c r="K194" s="75">
        <v>0</v>
      </c>
      <c r="L194" s="75">
        <v>0</v>
      </c>
      <c r="M194" s="75">
        <v>0</v>
      </c>
      <c r="N194" s="75">
        <v>0</v>
      </c>
    </row>
    <row r="195" spans="1:14">
      <c r="A195" s="75" t="s">
        <v>227</v>
      </c>
      <c r="B195" s="75" t="s">
        <v>52</v>
      </c>
      <c r="C195" s="76">
        <v>38811</v>
      </c>
      <c r="D195" s="75" t="s">
        <v>151</v>
      </c>
      <c r="E195" s="77" t="s">
        <v>26</v>
      </c>
      <c r="F195" s="75">
        <v>90</v>
      </c>
      <c r="G195" s="75">
        <v>1</v>
      </c>
      <c r="H195" s="75">
        <v>0</v>
      </c>
      <c r="I195" s="75">
        <v>3</v>
      </c>
      <c r="J195" s="75">
        <v>2</v>
      </c>
      <c r="K195" s="75">
        <v>0</v>
      </c>
      <c r="L195" s="75">
        <v>0</v>
      </c>
      <c r="M195" s="75">
        <v>0</v>
      </c>
      <c r="N195" s="75">
        <v>0</v>
      </c>
    </row>
    <row r="196" spans="1:14">
      <c r="A196" s="75" t="s">
        <v>227</v>
      </c>
      <c r="B196" s="75" t="s">
        <v>264</v>
      </c>
      <c r="C196" s="76">
        <v>38821</v>
      </c>
      <c r="D196" s="75" t="s">
        <v>229</v>
      </c>
      <c r="E196" s="77" t="s">
        <v>31</v>
      </c>
      <c r="F196" s="75">
        <v>82</v>
      </c>
      <c r="G196" s="75">
        <v>0</v>
      </c>
      <c r="H196" s="75">
        <v>0</v>
      </c>
      <c r="I196" s="75">
        <v>0</v>
      </c>
      <c r="J196" s="75">
        <v>0</v>
      </c>
      <c r="K196" s="75">
        <v>0</v>
      </c>
      <c r="L196" s="75">
        <v>0</v>
      </c>
      <c r="M196" s="75">
        <v>0</v>
      </c>
      <c r="N196" s="75">
        <v>0</v>
      </c>
    </row>
    <row r="197" spans="1:14">
      <c r="A197" s="75" t="s">
        <v>227</v>
      </c>
      <c r="B197" s="75" t="s">
        <v>464</v>
      </c>
      <c r="C197" s="76">
        <v>38825</v>
      </c>
      <c r="D197" s="75" t="s">
        <v>151</v>
      </c>
      <c r="E197" s="77" t="s">
        <v>64</v>
      </c>
      <c r="F197" s="75">
        <v>90</v>
      </c>
      <c r="G197" s="75">
        <v>0</v>
      </c>
      <c r="H197" s="75">
        <v>0</v>
      </c>
      <c r="I197" s="75">
        <v>2</v>
      </c>
      <c r="J197" s="75">
        <v>2</v>
      </c>
      <c r="K197" s="75">
        <v>1</v>
      </c>
      <c r="L197" s="75">
        <v>0</v>
      </c>
      <c r="M197" s="75">
        <v>0</v>
      </c>
      <c r="N197" s="75">
        <v>0</v>
      </c>
    </row>
    <row r="198" spans="1:14">
      <c r="A198" s="75" t="s">
        <v>227</v>
      </c>
      <c r="B198" s="75" t="s">
        <v>857</v>
      </c>
      <c r="C198" s="76">
        <v>38829</v>
      </c>
      <c r="D198" s="75" t="s">
        <v>229</v>
      </c>
      <c r="E198" s="77" t="s">
        <v>107</v>
      </c>
      <c r="F198" s="75">
        <v>90</v>
      </c>
      <c r="G198" s="75">
        <v>0</v>
      </c>
      <c r="H198" s="75">
        <v>0</v>
      </c>
      <c r="I198" s="75">
        <v>0</v>
      </c>
      <c r="J198" s="75">
        <v>0</v>
      </c>
      <c r="K198" s="75">
        <v>0</v>
      </c>
      <c r="L198" s="75">
        <v>0</v>
      </c>
      <c r="M198" s="75">
        <v>1</v>
      </c>
      <c r="N198" s="75">
        <v>0</v>
      </c>
    </row>
    <row r="199" spans="1:14">
      <c r="A199" s="75" t="s">
        <v>227</v>
      </c>
      <c r="B199" s="75" t="s">
        <v>459</v>
      </c>
      <c r="C199" s="76">
        <v>38833</v>
      </c>
      <c r="D199" s="75" t="s">
        <v>151</v>
      </c>
      <c r="E199" s="77" t="s">
        <v>110</v>
      </c>
      <c r="F199" s="75">
        <v>90</v>
      </c>
      <c r="G199" s="75">
        <v>0</v>
      </c>
      <c r="H199" s="75">
        <v>0</v>
      </c>
      <c r="I199" s="75">
        <v>3</v>
      </c>
      <c r="J199" s="75">
        <v>1</v>
      </c>
      <c r="K199" s="75">
        <v>1</v>
      </c>
      <c r="L199" s="75">
        <v>0</v>
      </c>
      <c r="M199" s="75">
        <v>0</v>
      </c>
      <c r="N199" s="75">
        <v>0</v>
      </c>
    </row>
    <row r="200" spans="1:14">
      <c r="A200" s="75" t="s">
        <v>227</v>
      </c>
      <c r="B200" s="75" t="s">
        <v>285</v>
      </c>
      <c r="C200" s="76">
        <v>38837</v>
      </c>
      <c r="D200" s="75" t="s">
        <v>229</v>
      </c>
      <c r="E200" s="77" t="s">
        <v>19</v>
      </c>
      <c r="F200" s="75">
        <f>90- 66</f>
        <v>24</v>
      </c>
      <c r="G200" s="75">
        <v>0</v>
      </c>
      <c r="H200" s="75">
        <v>0</v>
      </c>
      <c r="I200" s="75">
        <v>0</v>
      </c>
      <c r="J200" s="75">
        <v>0</v>
      </c>
      <c r="K200" s="75">
        <v>0</v>
      </c>
      <c r="L200" s="75">
        <v>0</v>
      </c>
      <c r="M200" s="75">
        <v>0</v>
      </c>
      <c r="N200" s="75">
        <v>0</v>
      </c>
    </row>
    <row r="201" spans="1:14">
      <c r="A201" s="75" t="s">
        <v>227</v>
      </c>
      <c r="B201" s="75" t="s">
        <v>280</v>
      </c>
      <c r="C201" s="76">
        <v>38844</v>
      </c>
      <c r="D201" s="75" t="s">
        <v>229</v>
      </c>
      <c r="E201" s="77" t="s">
        <v>79</v>
      </c>
      <c r="F201" s="75">
        <f>90- 8</f>
        <v>82</v>
      </c>
      <c r="G201" s="75">
        <v>0</v>
      </c>
      <c r="H201" s="75">
        <v>0</v>
      </c>
      <c r="I201" s="75">
        <v>0</v>
      </c>
      <c r="J201" s="75">
        <v>0</v>
      </c>
      <c r="K201" s="75">
        <v>0</v>
      </c>
      <c r="L201" s="75">
        <v>0</v>
      </c>
      <c r="M201" s="75">
        <v>0</v>
      </c>
      <c r="N201" s="75">
        <v>0</v>
      </c>
    </row>
    <row r="202" spans="1:14">
      <c r="A202" s="75" t="s">
        <v>1001</v>
      </c>
      <c r="B202" s="75" t="s">
        <v>491</v>
      </c>
      <c r="C202" s="76">
        <v>38870</v>
      </c>
      <c r="D202" s="75" t="s">
        <v>78</v>
      </c>
      <c r="E202" s="77" t="s">
        <v>33</v>
      </c>
      <c r="F202" s="75">
        <v>0</v>
      </c>
      <c r="G202" s="75"/>
      <c r="H202" s="75"/>
      <c r="I202" s="75"/>
      <c r="J202" s="75"/>
      <c r="K202" s="75"/>
      <c r="L202" s="75"/>
      <c r="M202" s="75"/>
      <c r="N202" s="75"/>
    </row>
    <row r="203" spans="1:14">
      <c r="A203" s="75" t="s">
        <v>1001</v>
      </c>
      <c r="B203" s="75" t="s">
        <v>1010</v>
      </c>
      <c r="C203" s="76">
        <v>38873</v>
      </c>
      <c r="D203" s="75" t="s">
        <v>78</v>
      </c>
      <c r="E203" s="77" t="s">
        <v>59</v>
      </c>
      <c r="F203" s="75">
        <v>0</v>
      </c>
      <c r="G203" s="75"/>
      <c r="H203" s="75"/>
      <c r="I203" s="75"/>
      <c r="J203" s="75"/>
      <c r="K203" s="75"/>
      <c r="L203" s="75"/>
      <c r="M203" s="75"/>
      <c r="N203" s="75"/>
    </row>
    <row r="204" spans="1:14">
      <c r="A204" s="75" t="s">
        <v>1001</v>
      </c>
      <c r="B204" s="75" t="s">
        <v>677</v>
      </c>
      <c r="C204" s="76">
        <v>38876</v>
      </c>
      <c r="D204" s="75" t="s">
        <v>78</v>
      </c>
      <c r="E204" s="77" t="s">
        <v>67</v>
      </c>
      <c r="F204" s="75">
        <f>90- 58</f>
        <v>32</v>
      </c>
      <c r="G204" s="75">
        <v>1</v>
      </c>
      <c r="H204" s="75">
        <v>0</v>
      </c>
      <c r="I204" s="75">
        <v>0</v>
      </c>
      <c r="J204" s="75">
        <v>0</v>
      </c>
      <c r="K204" s="75">
        <v>0</v>
      </c>
      <c r="L204" s="75">
        <v>0</v>
      </c>
      <c r="M204" s="75">
        <v>0</v>
      </c>
      <c r="N204" s="75">
        <v>0</v>
      </c>
    </row>
    <row r="205" spans="1:14">
      <c r="A205" s="75" t="s">
        <v>1001</v>
      </c>
      <c r="B205" s="75" t="s">
        <v>655</v>
      </c>
      <c r="C205" s="76">
        <v>38882</v>
      </c>
      <c r="D205" s="75" t="s">
        <v>89</v>
      </c>
      <c r="E205" s="77" t="s">
        <v>194</v>
      </c>
      <c r="F205" s="75">
        <v>90</v>
      </c>
      <c r="G205" s="75">
        <v>0</v>
      </c>
      <c r="H205" s="75">
        <v>0</v>
      </c>
      <c r="I205" s="75">
        <v>0</v>
      </c>
      <c r="J205" s="75">
        <v>0</v>
      </c>
      <c r="K205" s="75">
        <v>2</v>
      </c>
      <c r="L205" s="75">
        <v>2</v>
      </c>
      <c r="M205" s="75">
        <v>0</v>
      </c>
      <c r="N205" s="75">
        <v>0</v>
      </c>
    </row>
    <row r="206" spans="1:14">
      <c r="A206" s="75" t="s">
        <v>1001</v>
      </c>
      <c r="B206" s="75" t="s">
        <v>513</v>
      </c>
      <c r="C206" s="76">
        <v>38887</v>
      </c>
      <c r="D206" s="75" t="s">
        <v>89</v>
      </c>
      <c r="E206" s="77" t="s">
        <v>95</v>
      </c>
      <c r="F206" s="75">
        <v>84</v>
      </c>
      <c r="G206" s="75">
        <v>1</v>
      </c>
      <c r="H206" s="75">
        <v>1</v>
      </c>
      <c r="I206" s="75">
        <v>7</v>
      </c>
      <c r="J206" s="75">
        <v>6</v>
      </c>
      <c r="K206" s="75">
        <v>1</v>
      </c>
      <c r="L206" s="75">
        <v>4</v>
      </c>
      <c r="M206" s="75">
        <v>0</v>
      </c>
      <c r="N206" s="75">
        <v>0</v>
      </c>
    </row>
    <row r="207" spans="1:14">
      <c r="A207" s="75" t="s">
        <v>1001</v>
      </c>
      <c r="B207" s="75" t="s">
        <v>514</v>
      </c>
      <c r="C207" s="76">
        <v>38891</v>
      </c>
      <c r="D207" s="75" t="s">
        <v>89</v>
      </c>
      <c r="E207" s="77" t="s">
        <v>31</v>
      </c>
      <c r="F207" s="75">
        <v>87</v>
      </c>
      <c r="G207" s="75">
        <v>1</v>
      </c>
      <c r="H207" s="75">
        <v>0</v>
      </c>
      <c r="I207" s="75">
        <v>1</v>
      </c>
      <c r="J207" s="75">
        <v>0</v>
      </c>
      <c r="K207" s="75">
        <v>0</v>
      </c>
      <c r="L207" s="75">
        <v>4</v>
      </c>
      <c r="M207" s="75">
        <v>0</v>
      </c>
      <c r="N207" s="75">
        <v>0</v>
      </c>
    </row>
    <row r="208" spans="1:14">
      <c r="A208" s="75" t="s">
        <v>1001</v>
      </c>
      <c r="B208" s="75" t="s">
        <v>699</v>
      </c>
      <c r="C208" s="76">
        <v>38894</v>
      </c>
      <c r="D208" s="75" t="s">
        <v>89</v>
      </c>
      <c r="E208" s="77" t="s">
        <v>33</v>
      </c>
      <c r="F208" s="75">
        <v>90</v>
      </c>
      <c r="G208" s="75">
        <v>0</v>
      </c>
      <c r="H208" s="75">
        <v>0</v>
      </c>
      <c r="I208" s="75">
        <v>4</v>
      </c>
      <c r="J208" s="75">
        <v>1</v>
      </c>
      <c r="K208" s="75">
        <v>1</v>
      </c>
      <c r="L208" s="75">
        <v>1</v>
      </c>
      <c r="M208" s="75">
        <v>0</v>
      </c>
      <c r="N208" s="75">
        <v>0</v>
      </c>
    </row>
    <row r="209" spans="1:14">
      <c r="A209" s="75" t="s">
        <v>1001</v>
      </c>
      <c r="B209" s="75" t="s">
        <v>491</v>
      </c>
      <c r="C209" s="76">
        <v>38898</v>
      </c>
      <c r="D209" s="75" t="s">
        <v>89</v>
      </c>
      <c r="E209" s="77" t="s">
        <v>29</v>
      </c>
      <c r="F209" s="75">
        <v>90</v>
      </c>
      <c r="G209" s="75">
        <v>0</v>
      </c>
      <c r="H209" s="75">
        <v>0</v>
      </c>
      <c r="I209" s="75">
        <v>4</v>
      </c>
      <c r="J209" s="75">
        <v>1</v>
      </c>
      <c r="K209" s="75">
        <v>4</v>
      </c>
      <c r="L209" s="75">
        <v>1</v>
      </c>
      <c r="M209" s="75">
        <v>0</v>
      </c>
      <c r="N209" s="75">
        <v>0</v>
      </c>
    </row>
    <row r="210" spans="1:14">
      <c r="A210" s="75" t="s">
        <v>1004</v>
      </c>
      <c r="B210" s="75" t="s">
        <v>199</v>
      </c>
      <c r="C210" s="76">
        <v>38942</v>
      </c>
      <c r="D210" s="75" t="s">
        <v>764</v>
      </c>
      <c r="E210" s="77" t="s">
        <v>40</v>
      </c>
      <c r="F210" s="75">
        <v>90</v>
      </c>
      <c r="G210" s="75">
        <v>1</v>
      </c>
      <c r="H210" s="75">
        <v>0</v>
      </c>
      <c r="I210" s="75">
        <v>5</v>
      </c>
      <c r="J210" s="75">
        <v>5</v>
      </c>
      <c r="K210" s="75">
        <v>2</v>
      </c>
      <c r="L210" s="75">
        <v>2</v>
      </c>
      <c r="M210" s="75">
        <v>0</v>
      </c>
      <c r="N210" s="75">
        <v>0</v>
      </c>
    </row>
    <row r="211" spans="1:14">
      <c r="A211" s="75" t="s">
        <v>1004</v>
      </c>
      <c r="B211" s="75" t="s">
        <v>616</v>
      </c>
      <c r="C211" s="76">
        <v>38949</v>
      </c>
      <c r="D211" s="75" t="s">
        <v>606</v>
      </c>
      <c r="E211" s="77" t="s">
        <v>59</v>
      </c>
      <c r="F211" s="75">
        <v>90</v>
      </c>
      <c r="G211" s="75">
        <v>0</v>
      </c>
      <c r="H211" s="75">
        <v>0</v>
      </c>
      <c r="I211" s="75">
        <v>0</v>
      </c>
      <c r="J211" s="75">
        <v>0</v>
      </c>
      <c r="K211" s="75">
        <v>0</v>
      </c>
      <c r="L211" s="75">
        <v>0</v>
      </c>
      <c r="M211" s="75">
        <v>0</v>
      </c>
      <c r="N211" s="75">
        <v>0</v>
      </c>
    </row>
    <row r="212" spans="1:14">
      <c r="A212" s="75" t="s">
        <v>1004</v>
      </c>
      <c r="B212" s="75" t="s">
        <v>1009</v>
      </c>
      <c r="C212" s="76">
        <v>38952</v>
      </c>
      <c r="D212" s="75" t="s">
        <v>606</v>
      </c>
      <c r="E212" s="77" t="s">
        <v>85</v>
      </c>
      <c r="F212" s="75">
        <v>90</v>
      </c>
      <c r="G212" s="75">
        <v>1</v>
      </c>
      <c r="H212" s="75">
        <v>0</v>
      </c>
      <c r="I212" s="75">
        <v>3</v>
      </c>
      <c r="J212" s="75">
        <v>2</v>
      </c>
      <c r="K212" s="75">
        <v>1</v>
      </c>
      <c r="L212" s="75">
        <v>1</v>
      </c>
      <c r="M212" s="75">
        <v>0</v>
      </c>
      <c r="N212" s="75">
        <v>0</v>
      </c>
    </row>
    <row r="213" spans="1:14">
      <c r="A213" s="75" t="s">
        <v>1004</v>
      </c>
      <c r="B213" s="75" t="s">
        <v>650</v>
      </c>
      <c r="C213" s="76">
        <v>38956</v>
      </c>
      <c r="D213" s="75" t="s">
        <v>606</v>
      </c>
      <c r="E213" s="77" t="s">
        <v>82</v>
      </c>
      <c r="F213" s="75">
        <v>82</v>
      </c>
      <c r="G213" s="75">
        <v>0</v>
      </c>
      <c r="H213" s="75">
        <v>0</v>
      </c>
      <c r="I213" s="75">
        <v>4</v>
      </c>
      <c r="J213" s="75">
        <v>3</v>
      </c>
      <c r="K213" s="75">
        <v>0</v>
      </c>
      <c r="L213" s="75">
        <v>0</v>
      </c>
      <c r="M213" s="75">
        <v>0</v>
      </c>
      <c r="N213" s="75">
        <v>0</v>
      </c>
    </row>
    <row r="214" spans="1:14">
      <c r="A214" s="75" t="s">
        <v>1001</v>
      </c>
      <c r="B214" s="75" t="s">
        <v>701</v>
      </c>
      <c r="C214" s="76">
        <v>38966</v>
      </c>
      <c r="D214" s="75" t="s">
        <v>494</v>
      </c>
      <c r="E214" s="77" t="s">
        <v>115</v>
      </c>
      <c r="F214" s="75">
        <v>90</v>
      </c>
      <c r="G214" s="75">
        <v>1</v>
      </c>
      <c r="H214" s="75">
        <v>0</v>
      </c>
      <c r="I214" s="75">
        <v>0</v>
      </c>
      <c r="J214" s="75">
        <v>0</v>
      </c>
      <c r="K214" s="75">
        <v>0</v>
      </c>
      <c r="L214" s="75">
        <v>0</v>
      </c>
      <c r="M214" s="75">
        <v>0</v>
      </c>
      <c r="N214" s="75">
        <v>0</v>
      </c>
    </row>
    <row r="215" spans="1:14">
      <c r="A215" s="75" t="s">
        <v>1004</v>
      </c>
      <c r="B215" s="75" t="s">
        <v>607</v>
      </c>
      <c r="C215" s="76">
        <v>38969</v>
      </c>
      <c r="D215" s="75" t="s">
        <v>606</v>
      </c>
      <c r="E215" s="77" t="s">
        <v>63</v>
      </c>
      <c r="F215" s="75">
        <v>85</v>
      </c>
      <c r="G215" s="75">
        <v>0</v>
      </c>
      <c r="H215" s="75">
        <v>0</v>
      </c>
      <c r="I215" s="75">
        <v>1</v>
      </c>
      <c r="J215" s="75">
        <v>1</v>
      </c>
      <c r="K215" s="75">
        <v>1</v>
      </c>
      <c r="L215" s="75">
        <v>1</v>
      </c>
      <c r="M215" s="75">
        <v>0</v>
      </c>
      <c r="N215" s="75">
        <v>0</v>
      </c>
    </row>
    <row r="216" spans="1:14">
      <c r="A216" s="75" t="s">
        <v>1004</v>
      </c>
      <c r="B216" s="75" t="s">
        <v>177</v>
      </c>
      <c r="C216" s="76">
        <v>38972</v>
      </c>
      <c r="D216" s="75" t="s">
        <v>151</v>
      </c>
      <c r="E216" s="77" t="s">
        <v>19</v>
      </c>
      <c r="F216" s="75">
        <v>80</v>
      </c>
      <c r="G216" s="75">
        <v>0</v>
      </c>
      <c r="H216" s="75">
        <v>0</v>
      </c>
      <c r="I216" s="75">
        <v>1</v>
      </c>
      <c r="J216" s="75">
        <v>0</v>
      </c>
      <c r="K216" s="75">
        <v>0</v>
      </c>
      <c r="L216" s="75">
        <v>0</v>
      </c>
      <c r="M216" s="75">
        <v>0</v>
      </c>
      <c r="N216" s="75">
        <v>0</v>
      </c>
    </row>
    <row r="217" spans="1:14">
      <c r="A217" s="75" t="s">
        <v>1004</v>
      </c>
      <c r="B217" s="75" t="s">
        <v>199</v>
      </c>
      <c r="C217" s="76">
        <v>38977</v>
      </c>
      <c r="D217" s="75" t="s">
        <v>606</v>
      </c>
      <c r="E217" s="77" t="s">
        <v>31</v>
      </c>
      <c r="F217" s="75">
        <v>64</v>
      </c>
      <c r="G217" s="75">
        <v>0</v>
      </c>
      <c r="H217" s="75">
        <v>0</v>
      </c>
      <c r="I217" s="75">
        <v>1</v>
      </c>
      <c r="J217" s="75">
        <v>1</v>
      </c>
      <c r="K217" s="75">
        <v>0</v>
      </c>
      <c r="L217" s="75">
        <v>1</v>
      </c>
      <c r="M217" s="75">
        <v>0</v>
      </c>
      <c r="N217" s="75">
        <v>0</v>
      </c>
    </row>
    <row r="218" spans="1:14">
      <c r="A218" s="75" t="s">
        <v>1004</v>
      </c>
      <c r="B218" s="75" t="s">
        <v>614</v>
      </c>
      <c r="C218" s="76">
        <v>38983</v>
      </c>
      <c r="D218" s="75" t="s">
        <v>606</v>
      </c>
      <c r="E218" s="77" t="s">
        <v>82</v>
      </c>
      <c r="F218" s="75">
        <v>75</v>
      </c>
      <c r="G218" s="75">
        <v>0</v>
      </c>
      <c r="H218" s="75">
        <v>0</v>
      </c>
      <c r="I218" s="75">
        <v>2</v>
      </c>
      <c r="J218" s="75">
        <v>1</v>
      </c>
      <c r="K218" s="75">
        <v>1</v>
      </c>
      <c r="L218" s="75">
        <v>1</v>
      </c>
      <c r="M218" s="75">
        <v>0</v>
      </c>
      <c r="N218" s="75">
        <v>0</v>
      </c>
    </row>
    <row r="219" spans="1:14">
      <c r="A219" s="75" t="s">
        <v>1004</v>
      </c>
      <c r="B219" s="75" t="s">
        <v>204</v>
      </c>
      <c r="C219" s="76">
        <v>38987</v>
      </c>
      <c r="D219" s="75" t="s">
        <v>151</v>
      </c>
      <c r="E219" s="77" t="s">
        <v>107</v>
      </c>
      <c r="F219" s="75">
        <v>82</v>
      </c>
      <c r="G219" s="75">
        <v>0</v>
      </c>
      <c r="H219" s="75">
        <v>0</v>
      </c>
      <c r="I219" s="75">
        <v>2</v>
      </c>
      <c r="J219" s="75">
        <v>0</v>
      </c>
      <c r="K219" s="75">
        <v>0</v>
      </c>
      <c r="L219" s="75">
        <v>0</v>
      </c>
      <c r="M219" s="75">
        <v>0</v>
      </c>
      <c r="N219" s="75">
        <v>0</v>
      </c>
    </row>
    <row r="220" spans="1:14">
      <c r="A220" s="75" t="s">
        <v>1004</v>
      </c>
      <c r="B220" s="75" t="s">
        <v>625</v>
      </c>
      <c r="C220" s="76">
        <v>38990</v>
      </c>
      <c r="D220" s="75" t="s">
        <v>606</v>
      </c>
      <c r="E220" s="77" t="s">
        <v>22</v>
      </c>
      <c r="F220" s="75">
        <v>90</v>
      </c>
      <c r="G220" s="75">
        <v>0</v>
      </c>
      <c r="H220" s="75">
        <v>0</v>
      </c>
      <c r="I220" s="75">
        <v>3</v>
      </c>
      <c r="J220" s="75">
        <v>1</v>
      </c>
      <c r="K220" s="75">
        <v>0</v>
      </c>
      <c r="L220" s="75">
        <v>6</v>
      </c>
      <c r="M220" s="75">
        <v>0</v>
      </c>
      <c r="N220" s="75">
        <v>0</v>
      </c>
    </row>
    <row r="221" spans="1:14">
      <c r="A221" s="75" t="s">
        <v>1001</v>
      </c>
      <c r="B221" s="75" t="s">
        <v>766</v>
      </c>
      <c r="C221" s="76">
        <v>39001</v>
      </c>
      <c r="D221" s="75" t="s">
        <v>494</v>
      </c>
      <c r="E221" s="77" t="s">
        <v>19</v>
      </c>
      <c r="F221" s="75">
        <v>90</v>
      </c>
      <c r="G221" s="75">
        <v>1</v>
      </c>
      <c r="H221" s="75">
        <v>0</v>
      </c>
      <c r="I221" s="75">
        <v>7</v>
      </c>
      <c r="J221" s="75">
        <v>4</v>
      </c>
      <c r="K221" s="75">
        <v>0</v>
      </c>
      <c r="L221" s="75">
        <v>3</v>
      </c>
      <c r="M221" s="75">
        <v>0</v>
      </c>
      <c r="N221" s="75">
        <v>0</v>
      </c>
    </row>
    <row r="222" spans="1:14">
      <c r="A222" s="75" t="s">
        <v>1004</v>
      </c>
      <c r="B222" s="75" t="s">
        <v>668</v>
      </c>
      <c r="C222" s="76">
        <v>39004</v>
      </c>
      <c r="D222" s="75" t="s">
        <v>606</v>
      </c>
      <c r="E222" s="77" t="s">
        <v>24</v>
      </c>
      <c r="F222" s="75">
        <v>62</v>
      </c>
      <c r="G222" s="75">
        <v>0</v>
      </c>
      <c r="H222" s="75">
        <v>0</v>
      </c>
      <c r="I222" s="75">
        <v>1</v>
      </c>
      <c r="J222" s="75">
        <v>1</v>
      </c>
      <c r="K222" s="75">
        <v>0</v>
      </c>
      <c r="L222" s="75">
        <v>2</v>
      </c>
      <c r="M222" s="75">
        <v>0</v>
      </c>
      <c r="N222" s="75">
        <v>0</v>
      </c>
    </row>
    <row r="223" spans="1:14">
      <c r="A223" s="75" t="s">
        <v>1004</v>
      </c>
      <c r="B223" s="75" t="s">
        <v>464</v>
      </c>
      <c r="C223" s="76">
        <v>39008</v>
      </c>
      <c r="D223" s="75" t="s">
        <v>151</v>
      </c>
      <c r="E223" s="77" t="s">
        <v>31</v>
      </c>
      <c r="F223" s="75">
        <v>76</v>
      </c>
      <c r="G223" s="75">
        <v>0</v>
      </c>
      <c r="H223" s="75">
        <v>0</v>
      </c>
      <c r="I223" s="75">
        <v>3</v>
      </c>
      <c r="J223" s="75">
        <v>0</v>
      </c>
      <c r="K223" s="75">
        <v>2</v>
      </c>
      <c r="L223" s="75">
        <v>0</v>
      </c>
      <c r="M223" s="75">
        <v>0</v>
      </c>
      <c r="N223" s="75">
        <v>0</v>
      </c>
    </row>
    <row r="224" spans="1:14">
      <c r="A224" s="75" t="s">
        <v>1004</v>
      </c>
      <c r="B224" s="75" t="s">
        <v>629</v>
      </c>
      <c r="C224" s="76">
        <v>39011</v>
      </c>
      <c r="D224" s="75" t="s">
        <v>606</v>
      </c>
      <c r="E224" s="77" t="s">
        <v>63</v>
      </c>
      <c r="F224" s="75">
        <v>75</v>
      </c>
      <c r="G224" s="75">
        <v>1</v>
      </c>
      <c r="H224" s="75">
        <v>0</v>
      </c>
      <c r="I224" s="75">
        <v>4</v>
      </c>
      <c r="J224" s="75">
        <v>4</v>
      </c>
      <c r="K224" s="75">
        <v>0</v>
      </c>
      <c r="L224" s="75">
        <v>1</v>
      </c>
      <c r="M224" s="75">
        <v>1</v>
      </c>
      <c r="N224" s="75">
        <v>0</v>
      </c>
    </row>
    <row r="225" spans="1:14">
      <c r="A225" s="75" t="s">
        <v>1004</v>
      </c>
      <c r="B225" s="75" t="s">
        <v>625</v>
      </c>
      <c r="C225" s="76">
        <v>39029</v>
      </c>
      <c r="D225" s="75" t="s">
        <v>627</v>
      </c>
      <c r="E225" s="77" t="s">
        <v>51</v>
      </c>
      <c r="F225" s="75">
        <v>74</v>
      </c>
      <c r="G225" s="75">
        <v>1</v>
      </c>
      <c r="H225" s="75">
        <v>0</v>
      </c>
      <c r="I225" s="75">
        <v>3</v>
      </c>
      <c r="J225" s="75">
        <v>3</v>
      </c>
      <c r="K225" s="75">
        <v>0</v>
      </c>
      <c r="L225" s="75">
        <v>3</v>
      </c>
      <c r="M225" s="75">
        <v>0</v>
      </c>
      <c r="N225" s="75">
        <v>0</v>
      </c>
    </row>
    <row r="226" spans="1:14">
      <c r="A226" s="75" t="s">
        <v>1004</v>
      </c>
      <c r="B226" s="75" t="s">
        <v>670</v>
      </c>
      <c r="C226" s="76">
        <v>39032</v>
      </c>
      <c r="D226" s="75" t="s">
        <v>606</v>
      </c>
      <c r="E226" s="77" t="s">
        <v>51</v>
      </c>
      <c r="F226" s="75">
        <v>64</v>
      </c>
      <c r="G226" s="75">
        <v>1</v>
      </c>
      <c r="H226" s="75">
        <v>1</v>
      </c>
      <c r="I226" s="75">
        <v>1</v>
      </c>
      <c r="J226" s="75">
        <v>1</v>
      </c>
      <c r="K226" s="75">
        <v>0</v>
      </c>
      <c r="L226" s="75">
        <v>1</v>
      </c>
      <c r="M226" s="75">
        <v>0</v>
      </c>
      <c r="N226" s="75">
        <v>0</v>
      </c>
    </row>
    <row r="227" spans="1:14">
      <c r="A227" s="75" t="s">
        <v>1004</v>
      </c>
      <c r="B227" s="75" t="s">
        <v>658</v>
      </c>
      <c r="C227" s="76">
        <v>39039</v>
      </c>
      <c r="D227" s="75" t="s">
        <v>606</v>
      </c>
      <c r="E227" s="77" t="s">
        <v>31</v>
      </c>
      <c r="F227" s="75">
        <v>67</v>
      </c>
      <c r="G227" s="75">
        <v>0</v>
      </c>
      <c r="H227" s="75">
        <v>0</v>
      </c>
      <c r="I227" s="75">
        <v>2</v>
      </c>
      <c r="J227" s="75">
        <v>1</v>
      </c>
      <c r="K227" s="75">
        <v>0</v>
      </c>
      <c r="L227" s="75">
        <v>0</v>
      </c>
      <c r="M227" s="75">
        <v>0</v>
      </c>
      <c r="N227" s="75">
        <v>0</v>
      </c>
    </row>
    <row r="228" spans="1:14">
      <c r="A228" s="75" t="s">
        <v>1004</v>
      </c>
      <c r="B228" s="75" t="s">
        <v>181</v>
      </c>
      <c r="C228" s="76">
        <v>39043</v>
      </c>
      <c r="D228" s="75" t="s">
        <v>151</v>
      </c>
      <c r="E228" s="77" t="s">
        <v>17</v>
      </c>
      <c r="F228" s="75">
        <f>90- 58</f>
        <v>32</v>
      </c>
      <c r="G228" s="75">
        <v>0</v>
      </c>
      <c r="H228" s="75">
        <v>0</v>
      </c>
      <c r="I228" s="75">
        <v>1</v>
      </c>
      <c r="J228" s="75">
        <v>0</v>
      </c>
      <c r="K228" s="75">
        <v>1</v>
      </c>
      <c r="L228" s="75">
        <v>0</v>
      </c>
      <c r="M228" s="75">
        <v>0</v>
      </c>
      <c r="N228" s="75">
        <v>0</v>
      </c>
    </row>
    <row r="229" spans="1:14">
      <c r="A229" s="75" t="s">
        <v>1004</v>
      </c>
      <c r="B229" s="75" t="s">
        <v>281</v>
      </c>
      <c r="C229" s="76">
        <v>39047</v>
      </c>
      <c r="D229" s="75" t="s">
        <v>606</v>
      </c>
      <c r="E229" s="77" t="s">
        <v>22</v>
      </c>
      <c r="F229" s="75">
        <v>74</v>
      </c>
      <c r="G229" s="75">
        <v>0</v>
      </c>
      <c r="H229" s="75">
        <v>0</v>
      </c>
      <c r="I229" s="75">
        <v>3</v>
      </c>
      <c r="J229" s="75">
        <v>2</v>
      </c>
      <c r="K229" s="75">
        <v>2</v>
      </c>
      <c r="L229" s="75">
        <v>0</v>
      </c>
      <c r="M229" s="75">
        <v>0</v>
      </c>
      <c r="N229" s="75">
        <v>0</v>
      </c>
    </row>
    <row r="230" spans="1:14">
      <c r="A230" s="75" t="s">
        <v>1004</v>
      </c>
      <c r="B230" s="75" t="s">
        <v>649</v>
      </c>
      <c r="C230" s="76">
        <v>39050</v>
      </c>
      <c r="D230" s="75" t="s">
        <v>606</v>
      </c>
      <c r="E230" s="77" t="s">
        <v>24</v>
      </c>
      <c r="F230" s="75">
        <v>76</v>
      </c>
      <c r="G230" s="75">
        <v>0</v>
      </c>
      <c r="H230" s="75">
        <v>0</v>
      </c>
      <c r="I230" s="75">
        <v>2</v>
      </c>
      <c r="J230" s="75">
        <v>1</v>
      </c>
      <c r="K230" s="75">
        <v>0</v>
      </c>
      <c r="L230" s="75">
        <v>1</v>
      </c>
      <c r="M230" s="75">
        <v>0</v>
      </c>
      <c r="N230" s="75">
        <v>0</v>
      </c>
    </row>
    <row r="231" spans="1:14">
      <c r="A231" s="75" t="s">
        <v>1004</v>
      </c>
      <c r="B231" s="75" t="s">
        <v>206</v>
      </c>
      <c r="C231" s="76">
        <v>39056</v>
      </c>
      <c r="D231" s="75" t="s">
        <v>151</v>
      </c>
      <c r="E231" s="77" t="s">
        <v>19</v>
      </c>
      <c r="F231" s="75">
        <v>68</v>
      </c>
      <c r="G231" s="75">
        <v>1</v>
      </c>
      <c r="H231" s="75">
        <v>0</v>
      </c>
      <c r="I231" s="75">
        <v>4</v>
      </c>
      <c r="J231" s="75">
        <v>1</v>
      </c>
      <c r="K231" s="75">
        <v>1</v>
      </c>
      <c r="L231" s="75">
        <v>0</v>
      </c>
      <c r="M231" s="75">
        <v>0</v>
      </c>
      <c r="N231" s="75">
        <v>0</v>
      </c>
    </row>
    <row r="232" spans="1:14">
      <c r="A232" s="75" t="s">
        <v>1004</v>
      </c>
      <c r="B232" s="75" t="s">
        <v>169</v>
      </c>
      <c r="C232" s="76">
        <v>39061</v>
      </c>
      <c r="D232" s="75" t="s">
        <v>606</v>
      </c>
      <c r="E232" s="77" t="s">
        <v>22</v>
      </c>
      <c r="F232" s="75">
        <v>66</v>
      </c>
      <c r="G232" s="75">
        <v>0</v>
      </c>
      <c r="H232" s="75">
        <v>0</v>
      </c>
      <c r="I232" s="75">
        <v>1</v>
      </c>
      <c r="J232" s="75">
        <v>1</v>
      </c>
      <c r="K232" s="75">
        <v>0</v>
      </c>
      <c r="L232" s="75">
        <v>0</v>
      </c>
      <c r="M232" s="75">
        <v>0</v>
      </c>
      <c r="N232" s="75">
        <v>0</v>
      </c>
    </row>
    <row r="233" spans="1:14">
      <c r="A233" s="75" t="s">
        <v>1004</v>
      </c>
      <c r="B233" s="75" t="s">
        <v>639</v>
      </c>
      <c r="C233" s="76">
        <v>39064</v>
      </c>
      <c r="D233" s="75" t="s">
        <v>606</v>
      </c>
      <c r="E233" s="77" t="s">
        <v>31</v>
      </c>
      <c r="F233" s="75">
        <f>90- 66</f>
        <v>24</v>
      </c>
      <c r="G233" s="75">
        <v>0</v>
      </c>
      <c r="H233" s="75">
        <v>1</v>
      </c>
      <c r="I233" s="75">
        <v>2</v>
      </c>
      <c r="J233" s="75">
        <v>2</v>
      </c>
      <c r="K233" s="75">
        <v>0</v>
      </c>
      <c r="L233" s="75">
        <v>0</v>
      </c>
      <c r="M233" s="75">
        <v>0</v>
      </c>
      <c r="N233" s="75">
        <v>0</v>
      </c>
    </row>
    <row r="234" spans="1:14">
      <c r="A234" s="75" t="s">
        <v>1004</v>
      </c>
      <c r="B234" s="75" t="s">
        <v>618</v>
      </c>
      <c r="C234" s="76">
        <v>39068</v>
      </c>
      <c r="D234" s="75" t="s">
        <v>606</v>
      </c>
      <c r="E234" s="77" t="s">
        <v>79</v>
      </c>
      <c r="F234" s="75">
        <f>90- 72</f>
        <v>18</v>
      </c>
      <c r="G234" s="75">
        <v>0</v>
      </c>
      <c r="H234" s="75">
        <v>1</v>
      </c>
      <c r="I234" s="75">
        <v>3</v>
      </c>
      <c r="J234" s="75">
        <v>2</v>
      </c>
      <c r="K234" s="75">
        <v>0</v>
      </c>
      <c r="L234" s="75">
        <v>1</v>
      </c>
      <c r="M234" s="75">
        <v>0</v>
      </c>
      <c r="N234" s="75">
        <v>0</v>
      </c>
    </row>
    <row r="235" spans="1:14">
      <c r="A235" s="75" t="s">
        <v>1004</v>
      </c>
      <c r="B235" s="75" t="s">
        <v>636</v>
      </c>
      <c r="C235" s="76">
        <v>39071</v>
      </c>
      <c r="D235" s="75" t="s">
        <v>627</v>
      </c>
      <c r="E235" s="77" t="s">
        <v>24</v>
      </c>
      <c r="F235" s="75">
        <v>72</v>
      </c>
      <c r="G235" s="75">
        <v>0</v>
      </c>
      <c r="H235" s="75">
        <v>0</v>
      </c>
      <c r="I235" s="75">
        <v>2</v>
      </c>
      <c r="J235" s="75">
        <v>1</v>
      </c>
      <c r="K235" s="75">
        <v>2</v>
      </c>
      <c r="L235" s="75">
        <v>1</v>
      </c>
      <c r="M235" s="75">
        <v>0</v>
      </c>
      <c r="N235" s="75">
        <v>0</v>
      </c>
    </row>
    <row r="236" spans="1:14">
      <c r="A236" s="75" t="s">
        <v>1004</v>
      </c>
      <c r="B236" s="75" t="s">
        <v>659</v>
      </c>
      <c r="C236" s="76">
        <v>39074</v>
      </c>
      <c r="D236" s="75" t="s">
        <v>606</v>
      </c>
      <c r="E236" s="77" t="s">
        <v>79</v>
      </c>
      <c r="F236" s="75">
        <f>90- 78</f>
        <v>12</v>
      </c>
      <c r="G236" s="75">
        <v>0</v>
      </c>
      <c r="H236" s="75">
        <v>0</v>
      </c>
      <c r="I236" s="75">
        <v>2</v>
      </c>
      <c r="J236" s="75">
        <v>0</v>
      </c>
      <c r="K236" s="75">
        <v>0</v>
      </c>
      <c r="L236" s="75">
        <v>1</v>
      </c>
      <c r="M236" s="75">
        <v>0</v>
      </c>
      <c r="N236" s="75">
        <v>0</v>
      </c>
    </row>
    <row r="237" spans="1:14">
      <c r="A237" s="75" t="s">
        <v>1004</v>
      </c>
      <c r="B237" s="75" t="s">
        <v>669</v>
      </c>
      <c r="C237" s="76">
        <v>39077</v>
      </c>
      <c r="D237" s="75" t="s">
        <v>606</v>
      </c>
      <c r="E237" s="77" t="s">
        <v>53</v>
      </c>
      <c r="F237" s="75">
        <v>57</v>
      </c>
      <c r="G237" s="75">
        <v>0</v>
      </c>
      <c r="H237" s="75">
        <v>0</v>
      </c>
      <c r="I237" s="75">
        <v>1</v>
      </c>
      <c r="J237" s="75">
        <v>0</v>
      </c>
      <c r="K237" s="75">
        <v>0</v>
      </c>
      <c r="L237" s="75">
        <v>0</v>
      </c>
      <c r="M237" s="75">
        <v>0</v>
      </c>
      <c r="N237" s="75">
        <v>0</v>
      </c>
    </row>
    <row r="238" spans="1:14">
      <c r="A238" s="75" t="s">
        <v>1004</v>
      </c>
      <c r="B238" s="75" t="s">
        <v>613</v>
      </c>
      <c r="C238" s="76">
        <v>39081</v>
      </c>
      <c r="D238" s="75" t="s">
        <v>606</v>
      </c>
      <c r="E238" s="77" t="s">
        <v>53</v>
      </c>
      <c r="F238" s="75">
        <f>90- 56</f>
        <v>34</v>
      </c>
      <c r="G238" s="75">
        <v>0</v>
      </c>
      <c r="H238" s="75">
        <v>0</v>
      </c>
      <c r="I238" s="75">
        <v>0</v>
      </c>
      <c r="J238" s="75">
        <v>0</v>
      </c>
      <c r="K238" s="75">
        <v>1</v>
      </c>
      <c r="L238" s="75">
        <v>0</v>
      </c>
      <c r="M238" s="75">
        <v>0</v>
      </c>
      <c r="N238" s="75">
        <v>0</v>
      </c>
    </row>
    <row r="239" spans="1:14">
      <c r="A239" s="75" t="s">
        <v>1004</v>
      </c>
      <c r="B239" s="75" t="s">
        <v>605</v>
      </c>
      <c r="C239" s="76">
        <v>39084</v>
      </c>
      <c r="D239" s="75" t="s">
        <v>606</v>
      </c>
      <c r="E239" s="77" t="s">
        <v>33</v>
      </c>
      <c r="F239" s="75">
        <f>90- 65</f>
        <v>25</v>
      </c>
      <c r="G239" s="75">
        <v>0</v>
      </c>
      <c r="H239" s="75">
        <v>0</v>
      </c>
      <c r="I239" s="75">
        <v>0</v>
      </c>
      <c r="J239" s="75">
        <v>0</v>
      </c>
      <c r="K239" s="75">
        <v>1</v>
      </c>
      <c r="L239" s="75">
        <v>0</v>
      </c>
      <c r="M239" s="75">
        <v>0</v>
      </c>
      <c r="N239" s="75">
        <v>0</v>
      </c>
    </row>
    <row r="240" spans="1:14">
      <c r="A240" s="75" t="s">
        <v>1004</v>
      </c>
      <c r="B240" s="75" t="s">
        <v>1008</v>
      </c>
      <c r="C240" s="76">
        <v>39088</v>
      </c>
      <c r="D240" s="75" t="s">
        <v>604</v>
      </c>
      <c r="E240" s="77" t="s">
        <v>480</v>
      </c>
      <c r="F240" s="75">
        <v>90</v>
      </c>
      <c r="G240" s="75">
        <v>0</v>
      </c>
      <c r="H240" s="75">
        <v>0</v>
      </c>
      <c r="I240" s="75">
        <v>3</v>
      </c>
      <c r="J240" s="75">
        <v>2</v>
      </c>
      <c r="K240" s="75">
        <v>2</v>
      </c>
      <c r="L240" s="75">
        <v>1</v>
      </c>
      <c r="M240" s="75">
        <v>1</v>
      </c>
      <c r="N240" s="75">
        <v>0</v>
      </c>
    </row>
    <row r="241" spans="1:14">
      <c r="A241" s="75" t="s">
        <v>1004</v>
      </c>
      <c r="B241" s="75" t="s">
        <v>196</v>
      </c>
      <c r="C241" s="76">
        <v>39102</v>
      </c>
      <c r="D241" s="75" t="s">
        <v>606</v>
      </c>
      <c r="E241" s="77" t="s">
        <v>158</v>
      </c>
      <c r="F241" s="75">
        <f>90- 72</f>
        <v>18</v>
      </c>
      <c r="G241" s="75">
        <v>0</v>
      </c>
      <c r="H241" s="75">
        <v>0</v>
      </c>
      <c r="I241" s="75">
        <v>0</v>
      </c>
      <c r="J241" s="75">
        <v>0</v>
      </c>
      <c r="K241" s="75">
        <v>1</v>
      </c>
      <c r="L241" s="75">
        <v>0</v>
      </c>
      <c r="M241" s="75">
        <v>0</v>
      </c>
      <c r="N241" s="75">
        <v>0</v>
      </c>
    </row>
    <row r="242" spans="1:14">
      <c r="A242" s="75" t="s">
        <v>1004</v>
      </c>
      <c r="B242" s="75" t="s">
        <v>1007</v>
      </c>
      <c r="C242" s="76">
        <v>39105</v>
      </c>
      <c r="D242" s="75" t="s">
        <v>627</v>
      </c>
      <c r="E242" s="77" t="s">
        <v>51</v>
      </c>
      <c r="F242" s="75">
        <v>83</v>
      </c>
      <c r="G242" s="75">
        <v>2</v>
      </c>
      <c r="H242" s="75">
        <v>1</v>
      </c>
      <c r="I242" s="75">
        <v>5</v>
      </c>
      <c r="J242" s="75">
        <v>3</v>
      </c>
      <c r="K242" s="75">
        <v>1</v>
      </c>
      <c r="L242" s="75">
        <v>1</v>
      </c>
      <c r="M242" s="75">
        <v>0</v>
      </c>
      <c r="N242" s="75">
        <v>0</v>
      </c>
    </row>
    <row r="243" spans="1:14">
      <c r="A243" s="75" t="s">
        <v>1004</v>
      </c>
      <c r="B243" s="75" t="s">
        <v>1006</v>
      </c>
      <c r="C243" s="76">
        <v>39110</v>
      </c>
      <c r="D243" s="75" t="s">
        <v>604</v>
      </c>
      <c r="E243" s="77" t="s">
        <v>59</v>
      </c>
      <c r="F243" s="75">
        <v>90</v>
      </c>
      <c r="G243" s="75">
        <v>1</v>
      </c>
      <c r="H243" s="75">
        <v>0</v>
      </c>
      <c r="I243" s="75">
        <v>5</v>
      </c>
      <c r="J243" s="75">
        <v>2</v>
      </c>
      <c r="K243" s="75">
        <v>1</v>
      </c>
      <c r="L243" s="75">
        <v>1</v>
      </c>
      <c r="M243" s="75">
        <v>0</v>
      </c>
      <c r="N243" s="75">
        <v>0</v>
      </c>
    </row>
    <row r="244" spans="1:14">
      <c r="A244" s="75" t="s">
        <v>1004</v>
      </c>
      <c r="B244" s="75" t="s">
        <v>628</v>
      </c>
      <c r="C244" s="76">
        <v>39113</v>
      </c>
      <c r="D244" s="75" t="s">
        <v>606</v>
      </c>
      <c r="E244" s="77" t="s">
        <v>59</v>
      </c>
      <c r="F244" s="75">
        <v>83</v>
      </c>
      <c r="G244" s="75">
        <v>0</v>
      </c>
      <c r="H244" s="75">
        <v>0</v>
      </c>
      <c r="I244" s="75">
        <v>7</v>
      </c>
      <c r="J244" s="75">
        <v>7</v>
      </c>
      <c r="K244" s="75">
        <v>1</v>
      </c>
      <c r="L244" s="75">
        <v>3</v>
      </c>
      <c r="M244" s="75">
        <v>0</v>
      </c>
      <c r="N244" s="75">
        <v>0</v>
      </c>
    </row>
    <row r="245" spans="1:14">
      <c r="A245" s="75" t="s">
        <v>1004</v>
      </c>
      <c r="B245" s="75" t="s">
        <v>633</v>
      </c>
      <c r="C245" s="76">
        <v>39116</v>
      </c>
      <c r="D245" s="75" t="s">
        <v>606</v>
      </c>
      <c r="E245" s="77" t="s">
        <v>24</v>
      </c>
      <c r="F245" s="75">
        <v>74</v>
      </c>
      <c r="G245" s="75">
        <v>0</v>
      </c>
      <c r="H245" s="75">
        <v>1</v>
      </c>
      <c r="I245" s="75">
        <v>3</v>
      </c>
      <c r="J245" s="75">
        <v>1</v>
      </c>
      <c r="K245" s="75">
        <v>0</v>
      </c>
      <c r="L245" s="75">
        <v>1</v>
      </c>
      <c r="M245" s="75">
        <v>0</v>
      </c>
      <c r="N245" s="75">
        <v>0</v>
      </c>
    </row>
    <row r="246" spans="1:14">
      <c r="A246" s="75" t="s">
        <v>1004</v>
      </c>
      <c r="B246" s="75" t="s">
        <v>1005</v>
      </c>
      <c r="C246" s="76">
        <v>39123</v>
      </c>
      <c r="D246" s="75" t="s">
        <v>606</v>
      </c>
      <c r="E246" s="77" t="s">
        <v>59</v>
      </c>
      <c r="F246" s="75">
        <v>87</v>
      </c>
      <c r="G246" s="75">
        <v>0</v>
      </c>
      <c r="H246" s="75">
        <v>0</v>
      </c>
      <c r="I246" s="75">
        <v>1</v>
      </c>
      <c r="J246" s="75">
        <v>0</v>
      </c>
      <c r="K246" s="75">
        <v>0</v>
      </c>
      <c r="L246" s="75">
        <v>0</v>
      </c>
      <c r="M246" s="75">
        <v>0</v>
      </c>
      <c r="N246" s="75">
        <v>0</v>
      </c>
    </row>
    <row r="247" spans="1:14">
      <c r="A247" s="75" t="s">
        <v>1004</v>
      </c>
      <c r="B247" s="75" t="s">
        <v>652</v>
      </c>
      <c r="C247" s="76">
        <v>39130</v>
      </c>
      <c r="D247" s="75" t="s">
        <v>604</v>
      </c>
      <c r="E247" s="77" t="s">
        <v>51</v>
      </c>
      <c r="F247" s="75">
        <f>90- 68</f>
        <v>22</v>
      </c>
      <c r="G247" s="75">
        <v>1</v>
      </c>
      <c r="H247" s="75">
        <v>1</v>
      </c>
      <c r="I247" s="75">
        <v>3</v>
      </c>
      <c r="J247" s="75">
        <v>2</v>
      </c>
      <c r="K247" s="75">
        <v>0</v>
      </c>
      <c r="L247" s="75">
        <v>0</v>
      </c>
      <c r="M247" s="75">
        <v>0</v>
      </c>
      <c r="N247" s="75">
        <v>0</v>
      </c>
    </row>
    <row r="248" spans="1:14">
      <c r="A248" s="75" t="s">
        <v>1004</v>
      </c>
      <c r="B248" s="75" t="s">
        <v>476</v>
      </c>
      <c r="C248" s="76">
        <v>39134</v>
      </c>
      <c r="D248" s="75" t="s">
        <v>151</v>
      </c>
      <c r="E248" s="77" t="s">
        <v>22</v>
      </c>
      <c r="F248" s="75">
        <v>87</v>
      </c>
      <c r="G248" s="75">
        <v>1</v>
      </c>
      <c r="H248" s="75">
        <v>0</v>
      </c>
      <c r="I248" s="75">
        <v>3</v>
      </c>
      <c r="J248" s="75">
        <v>0</v>
      </c>
      <c r="K248" s="75">
        <v>3</v>
      </c>
      <c r="L248" s="75">
        <v>0</v>
      </c>
      <c r="M248" s="75">
        <v>0</v>
      </c>
      <c r="N248" s="75">
        <v>0</v>
      </c>
    </row>
    <row r="249" spans="1:14">
      <c r="A249" s="75" t="s">
        <v>1004</v>
      </c>
      <c r="B249" s="75" t="s">
        <v>169</v>
      </c>
      <c r="C249" s="76">
        <v>39138</v>
      </c>
      <c r="D249" s="75" t="s">
        <v>627</v>
      </c>
      <c r="E249" s="77" t="s">
        <v>63</v>
      </c>
      <c r="F249" s="75">
        <v>90</v>
      </c>
      <c r="G249" s="75">
        <v>0</v>
      </c>
      <c r="H249" s="75">
        <v>0</v>
      </c>
      <c r="I249" s="75">
        <v>4</v>
      </c>
      <c r="J249" s="75">
        <v>3</v>
      </c>
      <c r="K249" s="75">
        <v>2</v>
      </c>
      <c r="L249" s="75">
        <v>1</v>
      </c>
      <c r="M249" s="75">
        <v>0</v>
      </c>
      <c r="N249" s="75">
        <v>0</v>
      </c>
    </row>
    <row r="250" spans="1:14">
      <c r="A250" s="75" t="s">
        <v>1004</v>
      </c>
      <c r="B250" s="75" t="s">
        <v>253</v>
      </c>
      <c r="C250" s="76">
        <v>39144</v>
      </c>
      <c r="D250" s="75" t="s">
        <v>606</v>
      </c>
      <c r="E250" s="77" t="s">
        <v>82</v>
      </c>
      <c r="F250" s="75">
        <v>75</v>
      </c>
      <c r="G250" s="75">
        <v>0</v>
      </c>
      <c r="H250" s="75">
        <v>0</v>
      </c>
      <c r="I250" s="75">
        <v>1</v>
      </c>
      <c r="J250" s="75">
        <v>0</v>
      </c>
      <c r="K250" s="75">
        <v>0</v>
      </c>
      <c r="L250" s="75">
        <v>0</v>
      </c>
      <c r="M250" s="75">
        <v>0</v>
      </c>
      <c r="N250" s="75">
        <v>0</v>
      </c>
    </row>
    <row r="251" spans="1:14">
      <c r="A251" s="75" t="s">
        <v>1004</v>
      </c>
      <c r="B251" s="75" t="s">
        <v>612</v>
      </c>
      <c r="C251" s="76">
        <v>39147</v>
      </c>
      <c r="D251" s="75" t="s">
        <v>151</v>
      </c>
      <c r="E251" s="77" t="s">
        <v>63</v>
      </c>
      <c r="F251" s="75">
        <v>84</v>
      </c>
      <c r="G251" s="75">
        <v>0</v>
      </c>
      <c r="H251" s="75">
        <v>1</v>
      </c>
      <c r="I251" s="75">
        <v>3</v>
      </c>
      <c r="J251" s="75">
        <v>0</v>
      </c>
      <c r="K251" s="75">
        <v>0</v>
      </c>
      <c r="L251" s="75">
        <v>0</v>
      </c>
      <c r="M251" s="75">
        <v>0</v>
      </c>
      <c r="N251" s="75">
        <v>0</v>
      </c>
    </row>
    <row r="252" spans="1:14">
      <c r="A252" s="75" t="s">
        <v>1004</v>
      </c>
      <c r="B252" s="75" t="s">
        <v>610</v>
      </c>
      <c r="C252" s="76">
        <v>39152</v>
      </c>
      <c r="D252" s="75" t="s">
        <v>604</v>
      </c>
      <c r="E252" s="77" t="s">
        <v>131</v>
      </c>
      <c r="F252" s="75">
        <v>90</v>
      </c>
      <c r="G252" s="75">
        <v>0</v>
      </c>
      <c r="H252" s="75">
        <v>0</v>
      </c>
      <c r="I252" s="75">
        <v>2</v>
      </c>
      <c r="J252" s="75">
        <v>0</v>
      </c>
      <c r="K252" s="75">
        <v>2</v>
      </c>
      <c r="L252" s="75">
        <v>1</v>
      </c>
      <c r="M252" s="75">
        <v>0</v>
      </c>
      <c r="N252" s="75">
        <v>0</v>
      </c>
    </row>
    <row r="253" spans="1:14">
      <c r="A253" s="75" t="s">
        <v>1004</v>
      </c>
      <c r="B253" s="75" t="s">
        <v>611</v>
      </c>
      <c r="C253" s="76">
        <v>39155</v>
      </c>
      <c r="D253" s="75" t="s">
        <v>606</v>
      </c>
      <c r="E253" s="77" t="s">
        <v>24</v>
      </c>
      <c r="F253" s="75">
        <v>0</v>
      </c>
      <c r="G253" s="75"/>
      <c r="H253" s="75"/>
      <c r="I253" s="75"/>
      <c r="J253" s="75"/>
      <c r="K253" s="75"/>
      <c r="L253" s="75"/>
      <c r="M253" s="75"/>
      <c r="N253" s="75"/>
    </row>
    <row r="254" spans="1:14">
      <c r="A254" s="75" t="s">
        <v>1004</v>
      </c>
      <c r="B254" s="75" t="s">
        <v>666</v>
      </c>
      <c r="C254" s="76">
        <v>39158</v>
      </c>
      <c r="D254" s="75" t="s">
        <v>606</v>
      </c>
      <c r="E254" s="77" t="s">
        <v>59</v>
      </c>
      <c r="F254" s="75">
        <v>64</v>
      </c>
      <c r="G254" s="75">
        <v>1</v>
      </c>
      <c r="H254" s="75">
        <v>1</v>
      </c>
      <c r="I254" s="75">
        <v>2</v>
      </c>
      <c r="J254" s="75">
        <v>2</v>
      </c>
      <c r="K254" s="75">
        <v>0</v>
      </c>
      <c r="L254" s="75">
        <v>2</v>
      </c>
      <c r="M254" s="75">
        <v>0</v>
      </c>
      <c r="N254" s="75">
        <v>0</v>
      </c>
    </row>
    <row r="255" spans="1:14">
      <c r="A255" s="75" t="s">
        <v>1004</v>
      </c>
      <c r="B255" s="75" t="s">
        <v>624</v>
      </c>
      <c r="C255" s="76">
        <v>39160</v>
      </c>
      <c r="D255" s="75" t="s">
        <v>604</v>
      </c>
      <c r="E255" s="77" t="s">
        <v>38</v>
      </c>
      <c r="F255" s="75">
        <v>80</v>
      </c>
      <c r="G255" s="75">
        <v>1</v>
      </c>
      <c r="H255" s="75">
        <v>0</v>
      </c>
      <c r="I255" s="75">
        <v>3</v>
      </c>
      <c r="J255" s="75">
        <v>1</v>
      </c>
      <c r="K255" s="75">
        <v>2</v>
      </c>
      <c r="L255" s="75">
        <v>2</v>
      </c>
      <c r="M255" s="75">
        <v>0</v>
      </c>
      <c r="N255" s="75">
        <v>0</v>
      </c>
    </row>
    <row r="256" spans="1:14">
      <c r="A256" s="75" t="s">
        <v>1001</v>
      </c>
      <c r="B256" s="75" t="s">
        <v>521</v>
      </c>
      <c r="C256" s="76">
        <v>39169</v>
      </c>
      <c r="D256" s="75" t="s">
        <v>494</v>
      </c>
      <c r="E256" s="77" t="s">
        <v>31</v>
      </c>
      <c r="F256" s="75">
        <v>90</v>
      </c>
      <c r="G256" s="75">
        <v>0</v>
      </c>
      <c r="H256" s="75">
        <v>0</v>
      </c>
      <c r="I256" s="75">
        <v>3</v>
      </c>
      <c r="J256" s="75">
        <v>2</v>
      </c>
      <c r="K256" s="75">
        <v>1</v>
      </c>
      <c r="L256" s="75">
        <v>1</v>
      </c>
      <c r="M256" s="75">
        <v>0</v>
      </c>
      <c r="N256" s="75">
        <v>0</v>
      </c>
    </row>
    <row r="257" spans="1:14">
      <c r="A257" s="75" t="s">
        <v>1004</v>
      </c>
      <c r="B257" s="75" t="s">
        <v>667</v>
      </c>
      <c r="C257" s="76">
        <v>39172</v>
      </c>
      <c r="D257" s="75" t="s">
        <v>606</v>
      </c>
      <c r="E257" s="77" t="s">
        <v>24</v>
      </c>
      <c r="F257" s="75">
        <v>90</v>
      </c>
      <c r="G257" s="75">
        <v>0</v>
      </c>
      <c r="H257" s="75">
        <v>1</v>
      </c>
      <c r="I257" s="75">
        <v>1</v>
      </c>
      <c r="J257" s="75">
        <v>1</v>
      </c>
      <c r="K257" s="75">
        <v>2</v>
      </c>
      <c r="L257" s="75">
        <v>3</v>
      </c>
      <c r="M257" s="75">
        <v>0</v>
      </c>
      <c r="N257" s="75">
        <v>0</v>
      </c>
    </row>
    <row r="258" spans="1:14">
      <c r="A258" s="75" t="s">
        <v>1004</v>
      </c>
      <c r="B258" s="75" t="s">
        <v>138</v>
      </c>
      <c r="C258" s="76">
        <v>39176</v>
      </c>
      <c r="D258" s="75" t="s">
        <v>151</v>
      </c>
      <c r="E258" s="77" t="s">
        <v>22</v>
      </c>
      <c r="F258" s="75">
        <v>90</v>
      </c>
      <c r="G258" s="75">
        <v>0</v>
      </c>
      <c r="H258" s="75">
        <v>0</v>
      </c>
      <c r="I258" s="75">
        <v>2</v>
      </c>
      <c r="J258" s="75">
        <v>0</v>
      </c>
      <c r="K258" s="75">
        <v>1</v>
      </c>
      <c r="L258" s="75">
        <v>0</v>
      </c>
      <c r="M258" s="75">
        <v>0</v>
      </c>
      <c r="N258" s="75">
        <v>0</v>
      </c>
    </row>
    <row r="259" spans="1:14">
      <c r="A259" s="75" t="s">
        <v>1004</v>
      </c>
      <c r="B259" s="75" t="s">
        <v>610</v>
      </c>
      <c r="C259" s="76">
        <v>39179</v>
      </c>
      <c r="D259" s="75" t="s">
        <v>606</v>
      </c>
      <c r="E259" s="77" t="s">
        <v>31</v>
      </c>
      <c r="F259" s="75">
        <f>90- 73</f>
        <v>17</v>
      </c>
      <c r="G259" s="75">
        <v>0</v>
      </c>
      <c r="H259" s="75">
        <v>0</v>
      </c>
      <c r="I259" s="75">
        <v>0</v>
      </c>
      <c r="J259" s="75">
        <v>0</v>
      </c>
      <c r="K259" s="75">
        <v>0</v>
      </c>
      <c r="L259" s="75">
        <v>0</v>
      </c>
      <c r="M259" s="75">
        <v>0</v>
      </c>
      <c r="N259" s="75">
        <v>0</v>
      </c>
    </row>
    <row r="260" spans="1:14">
      <c r="A260" s="75" t="s">
        <v>1004</v>
      </c>
      <c r="B260" s="75" t="s">
        <v>119</v>
      </c>
      <c r="C260" s="76">
        <v>39182</v>
      </c>
      <c r="D260" s="75" t="s">
        <v>151</v>
      </c>
      <c r="E260" s="77" t="s">
        <v>38</v>
      </c>
      <c r="F260" s="75">
        <v>90</v>
      </c>
      <c r="G260" s="75">
        <v>1</v>
      </c>
      <c r="H260" s="75">
        <v>1</v>
      </c>
      <c r="I260" s="75">
        <v>4</v>
      </c>
      <c r="J260" s="75">
        <v>0</v>
      </c>
      <c r="K260" s="75">
        <v>0</v>
      </c>
      <c r="L260" s="75">
        <v>0</v>
      </c>
      <c r="M260" s="75">
        <v>0</v>
      </c>
      <c r="N260" s="75">
        <v>0</v>
      </c>
    </row>
    <row r="261" spans="1:14">
      <c r="A261" s="75" t="s">
        <v>1004</v>
      </c>
      <c r="B261" s="75" t="s">
        <v>650</v>
      </c>
      <c r="C261" s="76">
        <v>39187</v>
      </c>
      <c r="D261" s="75" t="s">
        <v>604</v>
      </c>
      <c r="E261" s="77" t="s">
        <v>38</v>
      </c>
      <c r="F261" s="75">
        <v>62</v>
      </c>
      <c r="G261" s="75">
        <v>0</v>
      </c>
      <c r="H261" s="75">
        <v>0</v>
      </c>
      <c r="I261" s="75">
        <v>1</v>
      </c>
      <c r="J261" s="75">
        <v>0</v>
      </c>
      <c r="K261" s="75">
        <v>2</v>
      </c>
      <c r="L261" s="75">
        <v>0</v>
      </c>
      <c r="M261" s="75">
        <v>0</v>
      </c>
      <c r="N261" s="75">
        <v>0</v>
      </c>
    </row>
    <row r="262" spans="1:14">
      <c r="A262" s="75" t="s">
        <v>1004</v>
      </c>
      <c r="B262" s="75" t="s">
        <v>636</v>
      </c>
      <c r="C262" s="76">
        <v>39194</v>
      </c>
      <c r="D262" s="75" t="s">
        <v>606</v>
      </c>
      <c r="E262" s="77" t="s">
        <v>33</v>
      </c>
      <c r="F262" s="75">
        <f>90- 75</f>
        <v>15</v>
      </c>
      <c r="G262" s="75">
        <v>0</v>
      </c>
      <c r="H262" s="75">
        <v>0</v>
      </c>
      <c r="I262" s="75">
        <v>1</v>
      </c>
      <c r="J262" s="75">
        <v>0</v>
      </c>
      <c r="K262" s="75">
        <v>0</v>
      </c>
      <c r="L262" s="75">
        <v>0</v>
      </c>
      <c r="M262" s="75">
        <v>0</v>
      </c>
      <c r="N262" s="75">
        <v>0</v>
      </c>
    </row>
    <row r="263" spans="1:14">
      <c r="A263" s="75" t="s">
        <v>1004</v>
      </c>
      <c r="B263" s="75" t="s">
        <v>199</v>
      </c>
      <c r="C263" s="76">
        <v>39197</v>
      </c>
      <c r="D263" s="75" t="s">
        <v>151</v>
      </c>
      <c r="E263" s="77" t="s">
        <v>31</v>
      </c>
      <c r="F263" s="75">
        <v>75</v>
      </c>
      <c r="G263" s="75">
        <v>0</v>
      </c>
      <c r="H263" s="75">
        <v>0</v>
      </c>
      <c r="I263" s="75">
        <v>2</v>
      </c>
      <c r="J263" s="75">
        <v>0</v>
      </c>
      <c r="K263" s="75">
        <v>1</v>
      </c>
      <c r="L263" s="75">
        <v>0</v>
      </c>
      <c r="M263" s="75">
        <v>0</v>
      </c>
      <c r="N263" s="75">
        <v>0</v>
      </c>
    </row>
    <row r="264" spans="1:14">
      <c r="A264" s="75" t="s">
        <v>1004</v>
      </c>
      <c r="B264" s="75" t="s">
        <v>637</v>
      </c>
      <c r="C264" s="76">
        <v>39200</v>
      </c>
      <c r="D264" s="75" t="s">
        <v>606</v>
      </c>
      <c r="E264" s="77" t="s">
        <v>53</v>
      </c>
      <c r="F264" s="75">
        <v>45</v>
      </c>
      <c r="G264" s="75">
        <v>0</v>
      </c>
      <c r="H264" s="75">
        <v>0</v>
      </c>
      <c r="I264" s="75">
        <v>2</v>
      </c>
      <c r="J264" s="75">
        <v>1</v>
      </c>
      <c r="K264" s="75">
        <v>0</v>
      </c>
      <c r="L264" s="75">
        <v>1</v>
      </c>
      <c r="M264" s="75">
        <v>0</v>
      </c>
      <c r="N264" s="75">
        <v>0</v>
      </c>
    </row>
    <row r="265" spans="1:14">
      <c r="A265" s="75" t="s">
        <v>1001</v>
      </c>
      <c r="B265" s="75" t="s">
        <v>797</v>
      </c>
      <c r="C265" s="76">
        <v>39333</v>
      </c>
      <c r="D265" s="75" t="s">
        <v>494</v>
      </c>
      <c r="E265" s="77" t="s">
        <v>22</v>
      </c>
      <c r="F265" s="75">
        <v>90</v>
      </c>
      <c r="G265" s="75">
        <v>0</v>
      </c>
      <c r="H265" s="75">
        <v>0</v>
      </c>
      <c r="I265" s="75">
        <v>4</v>
      </c>
      <c r="J265" s="75">
        <v>4</v>
      </c>
      <c r="K265" s="75">
        <v>1</v>
      </c>
      <c r="L265" s="75">
        <v>0</v>
      </c>
      <c r="M265" s="75">
        <v>0</v>
      </c>
      <c r="N265" s="75">
        <v>0</v>
      </c>
    </row>
    <row r="266" spans="1:14">
      <c r="A266" s="75" t="s">
        <v>1001</v>
      </c>
      <c r="B266" s="75" t="s">
        <v>297</v>
      </c>
      <c r="C266" s="76">
        <v>39337</v>
      </c>
      <c r="D266" s="75" t="s">
        <v>494</v>
      </c>
      <c r="E266" s="77" t="s">
        <v>40</v>
      </c>
      <c r="F266" s="75">
        <v>90</v>
      </c>
      <c r="G266" s="75">
        <v>1</v>
      </c>
      <c r="H266" s="75">
        <v>0</v>
      </c>
      <c r="I266" s="75">
        <v>5</v>
      </c>
      <c r="J266" s="75">
        <v>4</v>
      </c>
      <c r="K266" s="75">
        <v>1</v>
      </c>
      <c r="L266" s="75">
        <v>0</v>
      </c>
      <c r="M266" s="75">
        <v>0</v>
      </c>
      <c r="N266" s="75">
        <v>0</v>
      </c>
    </row>
    <row r="267" spans="1:14">
      <c r="A267" s="75" t="s">
        <v>1004</v>
      </c>
      <c r="B267" s="75" t="s">
        <v>628</v>
      </c>
      <c r="C267" s="76">
        <v>39340</v>
      </c>
      <c r="D267" s="75" t="s">
        <v>606</v>
      </c>
      <c r="E267" s="77" t="s">
        <v>33</v>
      </c>
      <c r="F267" s="75">
        <v>90</v>
      </c>
      <c r="G267" s="75">
        <v>0</v>
      </c>
      <c r="H267" s="75">
        <v>0</v>
      </c>
      <c r="I267" s="75">
        <v>3</v>
      </c>
      <c r="J267" s="75">
        <v>1</v>
      </c>
      <c r="K267" s="75">
        <v>3</v>
      </c>
      <c r="L267" s="75">
        <v>2</v>
      </c>
      <c r="M267" s="75">
        <v>0</v>
      </c>
      <c r="N267" s="75">
        <v>0</v>
      </c>
    </row>
    <row r="268" spans="1:14">
      <c r="A268" s="75" t="s">
        <v>1004</v>
      </c>
      <c r="B268" s="75" t="s">
        <v>504</v>
      </c>
      <c r="C268" s="76">
        <v>39343</v>
      </c>
      <c r="D268" s="75" t="s">
        <v>151</v>
      </c>
      <c r="E268" s="77" t="s">
        <v>22</v>
      </c>
      <c r="F268" s="75">
        <v>90</v>
      </c>
      <c r="G268" s="75">
        <v>1</v>
      </c>
      <c r="H268" s="75">
        <v>0</v>
      </c>
      <c r="I268" s="75">
        <v>5</v>
      </c>
      <c r="J268" s="75">
        <v>1</v>
      </c>
      <c r="K268" s="75">
        <v>3</v>
      </c>
      <c r="L268" s="75">
        <v>1</v>
      </c>
      <c r="M268" s="75">
        <v>0</v>
      </c>
      <c r="N268" s="75">
        <v>0</v>
      </c>
    </row>
    <row r="269" spans="1:14">
      <c r="A269" s="75" t="s">
        <v>1004</v>
      </c>
      <c r="B269" s="75" t="s">
        <v>281</v>
      </c>
      <c r="C269" s="76">
        <v>39348</v>
      </c>
      <c r="D269" s="75" t="s">
        <v>606</v>
      </c>
      <c r="E269" s="77" t="s">
        <v>158</v>
      </c>
      <c r="F269" s="75">
        <v>58</v>
      </c>
      <c r="G269" s="75">
        <v>0</v>
      </c>
      <c r="H269" s="75">
        <v>0</v>
      </c>
      <c r="I269" s="75">
        <v>1</v>
      </c>
      <c r="J269" s="75">
        <v>0</v>
      </c>
      <c r="K269" s="75">
        <v>0</v>
      </c>
      <c r="L269" s="75">
        <v>0</v>
      </c>
      <c r="M269" s="75">
        <v>0</v>
      </c>
      <c r="N269" s="75">
        <v>0</v>
      </c>
    </row>
    <row r="270" spans="1:14">
      <c r="A270" s="75" t="s">
        <v>1004</v>
      </c>
      <c r="B270" s="75" t="s">
        <v>1013</v>
      </c>
      <c r="C270" s="76">
        <v>39351</v>
      </c>
      <c r="D270" s="75" t="s">
        <v>627</v>
      </c>
      <c r="E270" s="77" t="s">
        <v>95</v>
      </c>
      <c r="F270" s="75">
        <v>0</v>
      </c>
      <c r="G270" s="75"/>
      <c r="H270" s="75"/>
      <c r="I270" s="75"/>
      <c r="J270" s="75"/>
      <c r="K270" s="75"/>
      <c r="L270" s="75"/>
      <c r="M270" s="75"/>
      <c r="N270" s="75"/>
    </row>
    <row r="271" spans="1:14">
      <c r="A271" s="75" t="s">
        <v>1004</v>
      </c>
      <c r="B271" s="75" t="s">
        <v>613</v>
      </c>
      <c r="C271" s="76">
        <v>39354</v>
      </c>
      <c r="D271" s="75" t="s">
        <v>606</v>
      </c>
      <c r="E271" s="77" t="s">
        <v>33</v>
      </c>
      <c r="F271" s="75">
        <v>53</v>
      </c>
      <c r="G271" s="75">
        <v>0</v>
      </c>
      <c r="H271" s="75">
        <v>0</v>
      </c>
      <c r="I271" s="75">
        <v>5</v>
      </c>
      <c r="J271" s="75">
        <v>2</v>
      </c>
      <c r="K271" s="75">
        <v>1</v>
      </c>
      <c r="L271" s="75">
        <v>1</v>
      </c>
      <c r="M271" s="75">
        <v>0</v>
      </c>
      <c r="N271" s="75">
        <v>0</v>
      </c>
    </row>
    <row r="272" spans="1:14">
      <c r="A272" s="75" t="s">
        <v>1004</v>
      </c>
      <c r="B272" s="75" t="s">
        <v>119</v>
      </c>
      <c r="C272" s="76">
        <v>39358</v>
      </c>
      <c r="D272" s="75" t="s">
        <v>151</v>
      </c>
      <c r="E272" s="77" t="s">
        <v>38</v>
      </c>
      <c r="F272" s="75">
        <v>0</v>
      </c>
      <c r="G272" s="75"/>
      <c r="H272" s="75"/>
      <c r="I272" s="75"/>
      <c r="J272" s="75"/>
      <c r="K272" s="75"/>
      <c r="L272" s="75"/>
      <c r="M272" s="75"/>
      <c r="N272" s="75"/>
    </row>
    <row r="273" spans="1:14">
      <c r="A273" s="75" t="s">
        <v>1004</v>
      </c>
      <c r="B273" s="75" t="s">
        <v>649</v>
      </c>
      <c r="C273" s="76">
        <v>39362</v>
      </c>
      <c r="D273" s="75" t="s">
        <v>606</v>
      </c>
      <c r="E273" s="77" t="s">
        <v>24</v>
      </c>
      <c r="F273" s="75">
        <f>90- 72</f>
        <v>18</v>
      </c>
      <c r="G273" s="75">
        <v>0</v>
      </c>
      <c r="H273" s="75">
        <v>0</v>
      </c>
      <c r="I273" s="75">
        <v>0</v>
      </c>
      <c r="J273" s="75">
        <v>0</v>
      </c>
      <c r="K273" s="75">
        <v>0</v>
      </c>
      <c r="L273" s="75">
        <v>0</v>
      </c>
      <c r="M273" s="75">
        <v>0</v>
      </c>
      <c r="N273" s="75">
        <v>0</v>
      </c>
    </row>
    <row r="274" spans="1:14">
      <c r="A274" s="75" t="s">
        <v>1001</v>
      </c>
      <c r="B274" s="75" t="s">
        <v>796</v>
      </c>
      <c r="C274" s="76">
        <v>39368</v>
      </c>
      <c r="D274" s="75" t="s">
        <v>494</v>
      </c>
      <c r="E274" s="77" t="s">
        <v>74</v>
      </c>
      <c r="F274" s="75">
        <v>90</v>
      </c>
      <c r="G274" s="75">
        <v>1</v>
      </c>
      <c r="H274" s="75">
        <v>0</v>
      </c>
      <c r="I274" s="75">
        <v>4</v>
      </c>
      <c r="J274" s="75">
        <v>1</v>
      </c>
      <c r="K274" s="75">
        <v>3</v>
      </c>
      <c r="L274" s="75">
        <v>1</v>
      </c>
      <c r="M274" s="75">
        <v>1</v>
      </c>
      <c r="N274" s="75">
        <v>0</v>
      </c>
    </row>
    <row r="275" spans="1:14">
      <c r="A275" s="75" t="s">
        <v>1004</v>
      </c>
      <c r="B275" s="75" t="s">
        <v>1009</v>
      </c>
      <c r="C275" s="76">
        <v>39375</v>
      </c>
      <c r="D275" s="75" t="s">
        <v>606</v>
      </c>
      <c r="E275" s="77" t="s">
        <v>82</v>
      </c>
      <c r="F275" s="75">
        <f>90- 84</f>
        <v>6</v>
      </c>
      <c r="G275" s="75">
        <v>0</v>
      </c>
      <c r="H275" s="75">
        <v>0</v>
      </c>
      <c r="I275" s="75">
        <v>0</v>
      </c>
      <c r="J275" s="75">
        <v>0</v>
      </c>
      <c r="K275" s="75">
        <v>0</v>
      </c>
      <c r="L275" s="75">
        <v>0</v>
      </c>
      <c r="M275" s="75">
        <v>0</v>
      </c>
      <c r="N275" s="75">
        <v>0</v>
      </c>
    </row>
    <row r="276" spans="1:14">
      <c r="A276" s="75" t="s">
        <v>1004</v>
      </c>
      <c r="B276" s="75" t="s">
        <v>616</v>
      </c>
      <c r="C276" s="76">
        <v>39382</v>
      </c>
      <c r="D276" s="75" t="s">
        <v>606</v>
      </c>
      <c r="E276" s="77" t="s">
        <v>374</v>
      </c>
      <c r="F276" s="75">
        <f>90- 66</f>
        <v>24</v>
      </c>
      <c r="G276" s="75">
        <v>1</v>
      </c>
      <c r="H276" s="75">
        <v>0</v>
      </c>
      <c r="I276" s="75">
        <v>1</v>
      </c>
      <c r="J276" s="75">
        <v>1</v>
      </c>
      <c r="K276" s="75">
        <v>0</v>
      </c>
      <c r="L276" s="75">
        <v>0</v>
      </c>
      <c r="M276" s="75">
        <v>0</v>
      </c>
      <c r="N276" s="75">
        <v>0</v>
      </c>
    </row>
    <row r="277" spans="1:14">
      <c r="A277" s="75" t="s">
        <v>1004</v>
      </c>
      <c r="B277" s="75" t="s">
        <v>608</v>
      </c>
      <c r="C277" s="76">
        <v>39386</v>
      </c>
      <c r="D277" s="75" t="s">
        <v>627</v>
      </c>
      <c r="E277" s="77" t="s">
        <v>289</v>
      </c>
      <c r="F277" s="75">
        <v>90</v>
      </c>
      <c r="G277" s="75">
        <v>1</v>
      </c>
      <c r="H277" s="75">
        <v>0</v>
      </c>
      <c r="I277" s="75">
        <v>2</v>
      </c>
      <c r="J277" s="75">
        <v>1</v>
      </c>
      <c r="K277" s="75">
        <v>0</v>
      </c>
      <c r="L277" s="75">
        <v>1</v>
      </c>
      <c r="M277" s="75">
        <v>0</v>
      </c>
      <c r="N277" s="75">
        <v>0</v>
      </c>
    </row>
    <row r="278" spans="1:14">
      <c r="A278" s="75" t="s">
        <v>1004</v>
      </c>
      <c r="B278" s="75" t="s">
        <v>659</v>
      </c>
      <c r="C278" s="76">
        <v>39389</v>
      </c>
      <c r="D278" s="75" t="s">
        <v>606</v>
      </c>
      <c r="E278" s="77" t="s">
        <v>82</v>
      </c>
      <c r="F278" s="75">
        <v>0</v>
      </c>
      <c r="G278" s="75"/>
      <c r="H278" s="75"/>
      <c r="I278" s="75"/>
      <c r="J278" s="75"/>
      <c r="K278" s="75"/>
      <c r="L278" s="75"/>
      <c r="M278" s="75"/>
      <c r="N278" s="75"/>
    </row>
    <row r="279" spans="1:14">
      <c r="A279" s="75" t="s">
        <v>1004</v>
      </c>
      <c r="B279" s="75" t="s">
        <v>749</v>
      </c>
      <c r="C279" s="76">
        <v>39392</v>
      </c>
      <c r="D279" s="75" t="s">
        <v>151</v>
      </c>
      <c r="E279" s="77" t="s">
        <v>33</v>
      </c>
      <c r="F279" s="75">
        <v>0</v>
      </c>
      <c r="G279" s="75"/>
      <c r="H279" s="75"/>
      <c r="I279" s="75"/>
      <c r="J279" s="75"/>
      <c r="K279" s="75"/>
      <c r="L279" s="75"/>
      <c r="M279" s="75"/>
      <c r="N279" s="75"/>
    </row>
    <row r="280" spans="1:14">
      <c r="A280" s="75" t="s">
        <v>1004</v>
      </c>
      <c r="B280" s="75" t="s">
        <v>623</v>
      </c>
      <c r="C280" s="76">
        <v>39397</v>
      </c>
      <c r="D280" s="75" t="s">
        <v>606</v>
      </c>
      <c r="E280" s="77" t="s">
        <v>22</v>
      </c>
      <c r="F280" s="75">
        <v>0</v>
      </c>
      <c r="G280" s="75"/>
      <c r="H280" s="75"/>
      <c r="I280" s="75"/>
      <c r="J280" s="75"/>
      <c r="K280" s="75"/>
      <c r="L280" s="75"/>
      <c r="M280" s="75"/>
      <c r="N280" s="75"/>
    </row>
    <row r="281" spans="1:14">
      <c r="A281" s="75" t="s">
        <v>1001</v>
      </c>
      <c r="B281" s="75" t="s">
        <v>524</v>
      </c>
      <c r="C281" s="76">
        <v>39403</v>
      </c>
      <c r="D281" s="75" t="s">
        <v>494</v>
      </c>
      <c r="E281" s="77" t="s">
        <v>158</v>
      </c>
      <c r="F281" s="75">
        <v>90</v>
      </c>
      <c r="G281" s="75">
        <v>0</v>
      </c>
      <c r="H281" s="75">
        <v>0</v>
      </c>
      <c r="I281" s="75">
        <v>3</v>
      </c>
      <c r="J281" s="75">
        <v>3</v>
      </c>
      <c r="K281" s="75">
        <v>1</v>
      </c>
      <c r="L281" s="75">
        <v>0</v>
      </c>
      <c r="M281" s="75">
        <v>1</v>
      </c>
      <c r="N281" s="75">
        <v>0</v>
      </c>
    </row>
    <row r="282" spans="1:14">
      <c r="A282" s="75" t="s">
        <v>1001</v>
      </c>
      <c r="B282" s="75" t="s">
        <v>210</v>
      </c>
      <c r="C282" s="76">
        <v>39407</v>
      </c>
      <c r="D282" s="75" t="s">
        <v>494</v>
      </c>
      <c r="E282" s="77" t="s">
        <v>53</v>
      </c>
      <c r="F282" s="75">
        <v>90</v>
      </c>
      <c r="G282" s="75">
        <v>1</v>
      </c>
      <c r="H282" s="75">
        <v>0</v>
      </c>
      <c r="I282" s="75">
        <v>3</v>
      </c>
      <c r="J282" s="75">
        <v>2</v>
      </c>
      <c r="K282" s="75">
        <v>0</v>
      </c>
      <c r="L282" s="75">
        <v>1</v>
      </c>
      <c r="M282" s="75">
        <v>0</v>
      </c>
      <c r="N282" s="75">
        <v>0</v>
      </c>
    </row>
    <row r="283" spans="1:14">
      <c r="A283" s="75" t="s">
        <v>1004</v>
      </c>
      <c r="B283" s="75" t="s">
        <v>686</v>
      </c>
      <c r="C283" s="76">
        <v>39410</v>
      </c>
      <c r="D283" s="75" t="s">
        <v>606</v>
      </c>
      <c r="E283" s="77" t="s">
        <v>82</v>
      </c>
      <c r="F283" s="75">
        <v>90</v>
      </c>
      <c r="G283" s="75">
        <v>0</v>
      </c>
      <c r="H283" s="75">
        <v>0</v>
      </c>
      <c r="I283" s="75">
        <v>0</v>
      </c>
      <c r="J283" s="75">
        <v>0</v>
      </c>
      <c r="K283" s="75">
        <v>1</v>
      </c>
      <c r="L283" s="75">
        <v>1</v>
      </c>
      <c r="M283" s="75">
        <v>0</v>
      </c>
      <c r="N283" s="75">
        <v>0</v>
      </c>
    </row>
    <row r="284" spans="1:14">
      <c r="A284" s="75" t="s">
        <v>1004</v>
      </c>
      <c r="B284" s="75" t="s">
        <v>658</v>
      </c>
      <c r="C284" s="76">
        <v>39417</v>
      </c>
      <c r="D284" s="75" t="s">
        <v>606</v>
      </c>
      <c r="E284" s="77" t="s">
        <v>31</v>
      </c>
      <c r="F284" s="75">
        <v>0</v>
      </c>
      <c r="G284" s="75"/>
      <c r="H284" s="75"/>
      <c r="I284" s="75"/>
      <c r="J284" s="75"/>
      <c r="K284" s="75"/>
      <c r="L284" s="75"/>
      <c r="M284" s="75"/>
      <c r="N284" s="75"/>
    </row>
    <row r="285" spans="1:14">
      <c r="A285" s="75" t="s">
        <v>1004</v>
      </c>
      <c r="B285" s="75" t="s">
        <v>657</v>
      </c>
      <c r="C285" s="76">
        <v>39424</v>
      </c>
      <c r="D285" s="75" t="s">
        <v>606</v>
      </c>
      <c r="E285" s="77" t="s">
        <v>19</v>
      </c>
      <c r="F285" s="75">
        <v>90</v>
      </c>
      <c r="G285" s="75">
        <v>1</v>
      </c>
      <c r="H285" s="75">
        <v>0</v>
      </c>
      <c r="I285" s="75">
        <v>3</v>
      </c>
      <c r="J285" s="75">
        <v>1</v>
      </c>
      <c r="K285" s="75">
        <v>1</v>
      </c>
      <c r="L285" s="75">
        <v>1</v>
      </c>
      <c r="M285" s="75">
        <v>0</v>
      </c>
      <c r="N285" s="75">
        <v>0</v>
      </c>
    </row>
    <row r="286" spans="1:14">
      <c r="A286" s="75" t="s">
        <v>1004</v>
      </c>
      <c r="B286" s="75" t="s">
        <v>138</v>
      </c>
      <c r="C286" s="76">
        <v>39427</v>
      </c>
      <c r="D286" s="75" t="s">
        <v>151</v>
      </c>
      <c r="E286" s="77" t="s">
        <v>33</v>
      </c>
      <c r="F286" s="75">
        <v>90</v>
      </c>
      <c r="G286" s="75">
        <v>0</v>
      </c>
      <c r="H286" s="75">
        <v>0</v>
      </c>
      <c r="I286" s="75">
        <v>4</v>
      </c>
      <c r="J286" s="75">
        <v>1</v>
      </c>
      <c r="K286" s="75">
        <v>0</v>
      </c>
      <c r="L286" s="75">
        <v>0</v>
      </c>
      <c r="M286" s="75">
        <v>0</v>
      </c>
      <c r="N286" s="75">
        <v>0</v>
      </c>
    </row>
    <row r="287" spans="1:14">
      <c r="A287" s="75" t="s">
        <v>1004</v>
      </c>
      <c r="B287" s="75" t="s">
        <v>502</v>
      </c>
      <c r="C287" s="76">
        <v>39432</v>
      </c>
      <c r="D287" s="75" t="s">
        <v>606</v>
      </c>
      <c r="E287" s="77" t="s">
        <v>17</v>
      </c>
      <c r="F287" s="75">
        <v>90</v>
      </c>
      <c r="G287" s="75">
        <v>0</v>
      </c>
      <c r="H287" s="75">
        <v>0</v>
      </c>
      <c r="I287" s="75">
        <v>5</v>
      </c>
      <c r="J287" s="75">
        <v>4</v>
      </c>
      <c r="K287" s="75">
        <v>0</v>
      </c>
      <c r="L287" s="75">
        <v>1</v>
      </c>
      <c r="M287" s="75">
        <v>0</v>
      </c>
      <c r="N287" s="75">
        <v>0</v>
      </c>
    </row>
    <row r="288" spans="1:14">
      <c r="A288" s="75" t="s">
        <v>1004</v>
      </c>
      <c r="B288" s="75" t="s">
        <v>199</v>
      </c>
      <c r="C288" s="76">
        <v>39435</v>
      </c>
      <c r="D288" s="75" t="s">
        <v>627</v>
      </c>
      <c r="E288" s="77" t="s">
        <v>19</v>
      </c>
      <c r="F288" s="75">
        <v>90</v>
      </c>
      <c r="G288" s="75">
        <v>1</v>
      </c>
      <c r="H288" s="75">
        <v>1</v>
      </c>
      <c r="I288" s="75">
        <v>5</v>
      </c>
      <c r="J288" s="75">
        <v>2</v>
      </c>
      <c r="K288" s="75">
        <v>0</v>
      </c>
      <c r="L288" s="75">
        <v>1</v>
      </c>
      <c r="M288" s="75">
        <v>0</v>
      </c>
      <c r="N288" s="75">
        <v>0</v>
      </c>
    </row>
    <row r="289" spans="1:14">
      <c r="A289" s="75" t="s">
        <v>1004</v>
      </c>
      <c r="B289" s="75" t="s">
        <v>650</v>
      </c>
      <c r="C289" s="76">
        <v>39439</v>
      </c>
      <c r="D289" s="75" t="s">
        <v>606</v>
      </c>
      <c r="E289" s="77" t="s">
        <v>24</v>
      </c>
      <c r="F289" s="75">
        <v>66</v>
      </c>
      <c r="G289" s="75">
        <v>0</v>
      </c>
      <c r="H289" s="75">
        <v>0</v>
      </c>
      <c r="I289" s="75">
        <v>1</v>
      </c>
      <c r="J289" s="75">
        <v>0</v>
      </c>
      <c r="K289" s="75">
        <v>1</v>
      </c>
      <c r="L289" s="75">
        <v>1</v>
      </c>
      <c r="M289" s="75">
        <v>0</v>
      </c>
      <c r="N289" s="75">
        <v>0</v>
      </c>
    </row>
    <row r="290" spans="1:14">
      <c r="A290" s="75" t="s">
        <v>1004</v>
      </c>
      <c r="B290" s="75" t="s">
        <v>625</v>
      </c>
      <c r="C290" s="76">
        <v>39442</v>
      </c>
      <c r="D290" s="75" t="s">
        <v>606</v>
      </c>
      <c r="E290" s="77" t="s">
        <v>946</v>
      </c>
      <c r="F290" s="75">
        <v>81</v>
      </c>
      <c r="G290" s="75">
        <v>2</v>
      </c>
      <c r="H290" s="75">
        <v>1</v>
      </c>
      <c r="I290" s="75">
        <v>5</v>
      </c>
      <c r="J290" s="75">
        <v>3</v>
      </c>
      <c r="K290" s="75">
        <v>2</v>
      </c>
      <c r="L290" s="75">
        <v>0</v>
      </c>
      <c r="M290" s="75">
        <v>0</v>
      </c>
      <c r="N290" s="75">
        <v>0</v>
      </c>
    </row>
    <row r="291" spans="1:14">
      <c r="A291" s="75" t="s">
        <v>1004</v>
      </c>
      <c r="B291" s="75" t="s">
        <v>1012</v>
      </c>
      <c r="C291" s="76">
        <v>39494</v>
      </c>
      <c r="D291" s="75" t="s">
        <v>604</v>
      </c>
      <c r="E291" s="77" t="s">
        <v>26</v>
      </c>
      <c r="F291" s="75">
        <f>90- 74</f>
        <v>16</v>
      </c>
      <c r="G291" s="75">
        <v>0</v>
      </c>
      <c r="H291" s="75">
        <v>0</v>
      </c>
      <c r="I291" s="75">
        <v>0</v>
      </c>
      <c r="J291" s="75">
        <v>0</v>
      </c>
      <c r="K291" s="75">
        <v>0</v>
      </c>
      <c r="L291" s="75">
        <v>0</v>
      </c>
      <c r="M291" s="75">
        <v>0</v>
      </c>
      <c r="N291" s="75">
        <v>0</v>
      </c>
    </row>
    <row r="292" spans="1:14">
      <c r="A292" s="75" t="s">
        <v>1004</v>
      </c>
      <c r="B292" s="75" t="s">
        <v>687</v>
      </c>
      <c r="C292" s="76">
        <v>39519</v>
      </c>
      <c r="D292" s="75" t="s">
        <v>606</v>
      </c>
      <c r="E292" s="77" t="s">
        <v>480</v>
      </c>
      <c r="F292" s="75">
        <f>90- 73</f>
        <v>17</v>
      </c>
      <c r="G292" s="75">
        <v>0</v>
      </c>
      <c r="H292" s="75">
        <v>0</v>
      </c>
      <c r="I292" s="75">
        <v>0</v>
      </c>
      <c r="J292" s="75">
        <v>0</v>
      </c>
      <c r="K292" s="75">
        <v>0</v>
      </c>
      <c r="L292" s="75">
        <v>0</v>
      </c>
      <c r="M292" s="75">
        <v>0</v>
      </c>
      <c r="N292" s="75">
        <v>0</v>
      </c>
    </row>
    <row r="293" spans="1:14">
      <c r="A293" s="75" t="s">
        <v>1004</v>
      </c>
      <c r="B293" s="75" t="s">
        <v>663</v>
      </c>
      <c r="C293" s="76">
        <v>39522</v>
      </c>
      <c r="D293" s="75" t="s">
        <v>606</v>
      </c>
      <c r="E293" s="77" t="s">
        <v>24</v>
      </c>
      <c r="F293" s="75">
        <v>0</v>
      </c>
      <c r="G293" s="75"/>
      <c r="H293" s="75"/>
      <c r="I293" s="75"/>
      <c r="J293" s="75"/>
      <c r="K293" s="75"/>
      <c r="L293" s="75"/>
      <c r="M293" s="75"/>
      <c r="N293" s="75"/>
    </row>
    <row r="294" spans="1:14">
      <c r="A294" s="75" t="s">
        <v>1004</v>
      </c>
      <c r="B294" s="75" t="s">
        <v>624</v>
      </c>
      <c r="C294" s="76">
        <v>39526</v>
      </c>
      <c r="D294" s="75" t="s">
        <v>606</v>
      </c>
      <c r="E294" s="77" t="s">
        <v>946</v>
      </c>
      <c r="F294" s="75">
        <f>90- 89</f>
        <v>1</v>
      </c>
      <c r="G294" s="75">
        <v>0</v>
      </c>
      <c r="H294" s="75">
        <v>0</v>
      </c>
      <c r="I294" s="75">
        <v>0</v>
      </c>
      <c r="J294" s="75">
        <v>0</v>
      </c>
      <c r="K294" s="75">
        <v>0</v>
      </c>
      <c r="L294" s="75">
        <v>0</v>
      </c>
      <c r="M294" s="75">
        <v>0</v>
      </c>
      <c r="N294" s="75">
        <v>0</v>
      </c>
    </row>
    <row r="295" spans="1:14">
      <c r="A295" s="75" t="s">
        <v>1004</v>
      </c>
      <c r="B295" s="75" t="s">
        <v>1005</v>
      </c>
      <c r="C295" s="76">
        <v>39537</v>
      </c>
      <c r="D295" s="75" t="s">
        <v>606</v>
      </c>
      <c r="E295" s="77" t="s">
        <v>31</v>
      </c>
      <c r="F295" s="75">
        <v>0</v>
      </c>
      <c r="G295" s="75"/>
      <c r="H295" s="75"/>
      <c r="I295" s="75"/>
      <c r="J295" s="75"/>
      <c r="K295" s="75"/>
      <c r="L295" s="75"/>
      <c r="M295" s="75"/>
      <c r="N295" s="75"/>
    </row>
    <row r="296" spans="1:14">
      <c r="A296" s="75" t="s">
        <v>1004</v>
      </c>
      <c r="B296" s="75" t="s">
        <v>611</v>
      </c>
      <c r="C296" s="76">
        <v>39543</v>
      </c>
      <c r="D296" s="75" t="s">
        <v>606</v>
      </c>
      <c r="E296" s="77" t="s">
        <v>82</v>
      </c>
      <c r="F296" s="75">
        <v>0</v>
      </c>
      <c r="G296" s="75"/>
      <c r="H296" s="75"/>
      <c r="I296" s="75"/>
      <c r="J296" s="75"/>
      <c r="K296" s="75"/>
      <c r="L296" s="75"/>
      <c r="M296" s="75"/>
      <c r="N296" s="75"/>
    </row>
    <row r="297" spans="1:14">
      <c r="A297" s="75" t="s">
        <v>1004</v>
      </c>
      <c r="B297" s="75" t="s">
        <v>648</v>
      </c>
      <c r="C297" s="76">
        <v>39546</v>
      </c>
      <c r="D297" s="75" t="s">
        <v>151</v>
      </c>
      <c r="E297" s="77" t="s">
        <v>19</v>
      </c>
      <c r="F297" s="75">
        <v>0</v>
      </c>
      <c r="G297" s="75"/>
      <c r="H297" s="75"/>
      <c r="I297" s="75"/>
      <c r="J297" s="75"/>
      <c r="K297" s="75"/>
      <c r="L297" s="75"/>
      <c r="M297" s="75"/>
      <c r="N297" s="75"/>
    </row>
    <row r="298" spans="1:14">
      <c r="A298" s="75" t="s">
        <v>1004</v>
      </c>
      <c r="B298" s="75" t="s">
        <v>660</v>
      </c>
      <c r="C298" s="76">
        <v>39552</v>
      </c>
      <c r="D298" s="75" t="s">
        <v>606</v>
      </c>
      <c r="E298" s="77" t="s">
        <v>22</v>
      </c>
      <c r="F298" s="75">
        <f>90- 90</f>
        <v>0</v>
      </c>
      <c r="G298" s="75">
        <v>0</v>
      </c>
      <c r="H298" s="75">
        <v>0</v>
      </c>
      <c r="I298" s="75">
        <v>0</v>
      </c>
      <c r="J298" s="75">
        <v>0</v>
      </c>
      <c r="K298" s="75">
        <v>0</v>
      </c>
      <c r="L298" s="75">
        <v>0</v>
      </c>
      <c r="M298" s="75">
        <v>0</v>
      </c>
      <c r="N298" s="75">
        <v>0</v>
      </c>
    </row>
    <row r="299" spans="1:14">
      <c r="A299" s="75" t="s">
        <v>1004</v>
      </c>
      <c r="B299" s="75" t="s">
        <v>618</v>
      </c>
      <c r="C299" s="76">
        <v>39555</v>
      </c>
      <c r="D299" s="75" t="s">
        <v>606</v>
      </c>
      <c r="E299" s="77" t="s">
        <v>24</v>
      </c>
      <c r="F299" s="75">
        <v>0</v>
      </c>
      <c r="G299" s="75"/>
      <c r="H299" s="75"/>
      <c r="I299" s="75"/>
      <c r="J299" s="75"/>
      <c r="K299" s="75"/>
      <c r="L299" s="75"/>
      <c r="M299" s="75"/>
      <c r="N299" s="75"/>
    </row>
    <row r="300" spans="1:14">
      <c r="A300" s="75" t="s">
        <v>1004</v>
      </c>
      <c r="B300" s="75" t="s">
        <v>196</v>
      </c>
      <c r="C300" s="76">
        <v>39560</v>
      </c>
      <c r="D300" s="75" t="s">
        <v>151</v>
      </c>
      <c r="E300" s="77" t="s">
        <v>22</v>
      </c>
      <c r="F300" s="75">
        <v>0</v>
      </c>
      <c r="G300" s="75"/>
      <c r="H300" s="75"/>
      <c r="I300" s="75"/>
      <c r="J300" s="75"/>
      <c r="K300" s="75"/>
      <c r="L300" s="75"/>
      <c r="M300" s="75"/>
      <c r="N300" s="75"/>
    </row>
    <row r="301" spans="1:14">
      <c r="A301" s="75" t="s">
        <v>1004</v>
      </c>
      <c r="B301" s="75" t="s">
        <v>284</v>
      </c>
      <c r="C301" s="76">
        <v>39564</v>
      </c>
      <c r="D301" s="75" t="s">
        <v>606</v>
      </c>
      <c r="E301" s="77" t="s">
        <v>63</v>
      </c>
      <c r="F301" s="75">
        <f>90- 80</f>
        <v>10</v>
      </c>
      <c r="G301" s="75">
        <v>0</v>
      </c>
      <c r="H301" s="75">
        <v>0</v>
      </c>
      <c r="I301" s="75">
        <v>0</v>
      </c>
      <c r="J301" s="75">
        <v>0</v>
      </c>
      <c r="K301" s="75">
        <v>0</v>
      </c>
      <c r="L301" s="75">
        <v>0</v>
      </c>
      <c r="M301" s="75">
        <v>0</v>
      </c>
      <c r="N301" s="75">
        <v>0</v>
      </c>
    </row>
    <row r="302" spans="1:14">
      <c r="A302" s="75" t="s">
        <v>1004</v>
      </c>
      <c r="B302" s="75" t="s">
        <v>199</v>
      </c>
      <c r="C302" s="76">
        <v>39568</v>
      </c>
      <c r="D302" s="75" t="s">
        <v>151</v>
      </c>
      <c r="E302" s="77" t="s">
        <v>115</v>
      </c>
      <c r="F302" s="75">
        <f>90- 118</f>
        <v>-28</v>
      </c>
      <c r="G302" s="75">
        <v>0</v>
      </c>
      <c r="H302" s="75">
        <v>0</v>
      </c>
      <c r="I302" s="75">
        <v>0</v>
      </c>
      <c r="J302" s="75">
        <v>0</v>
      </c>
      <c r="K302" s="75">
        <v>0</v>
      </c>
      <c r="L302" s="75">
        <v>0</v>
      </c>
      <c r="M302" s="75">
        <v>0</v>
      </c>
      <c r="N302" s="75">
        <v>0</v>
      </c>
    </row>
    <row r="303" spans="1:14">
      <c r="A303" s="75" t="s">
        <v>1004</v>
      </c>
      <c r="B303" s="75" t="s">
        <v>199</v>
      </c>
      <c r="C303" s="76">
        <v>39568</v>
      </c>
      <c r="D303" s="75" t="s">
        <v>151</v>
      </c>
      <c r="E303" s="77" t="s">
        <v>115</v>
      </c>
      <c r="F303" s="75">
        <f>90- 118</f>
        <v>-28</v>
      </c>
      <c r="G303" s="75">
        <v>0</v>
      </c>
      <c r="H303" s="75">
        <v>0</v>
      </c>
      <c r="I303" s="75">
        <v>0</v>
      </c>
      <c r="J303" s="75">
        <v>0</v>
      </c>
      <c r="K303" s="75">
        <v>0</v>
      </c>
      <c r="L303" s="75">
        <v>0</v>
      </c>
      <c r="M303" s="75">
        <v>0</v>
      </c>
      <c r="N303" s="75">
        <v>0</v>
      </c>
    </row>
    <row r="304" spans="1:14">
      <c r="A304" s="75" t="s">
        <v>1004</v>
      </c>
      <c r="B304" s="75" t="s">
        <v>636</v>
      </c>
      <c r="C304" s="76">
        <v>39573</v>
      </c>
      <c r="D304" s="75" t="s">
        <v>606</v>
      </c>
      <c r="E304" s="77" t="s">
        <v>82</v>
      </c>
      <c r="F304" s="75">
        <f>90- 85</f>
        <v>5</v>
      </c>
      <c r="G304" s="75">
        <v>0</v>
      </c>
      <c r="H304" s="75">
        <v>0</v>
      </c>
      <c r="I304" s="75">
        <v>0</v>
      </c>
      <c r="J304" s="75">
        <v>0</v>
      </c>
      <c r="K304" s="75">
        <v>0</v>
      </c>
      <c r="L304" s="75">
        <v>0</v>
      </c>
      <c r="M304" s="75">
        <v>0</v>
      </c>
      <c r="N304" s="75">
        <v>0</v>
      </c>
    </row>
    <row r="305" spans="1:14">
      <c r="A305" s="75" t="s">
        <v>1004</v>
      </c>
      <c r="B305" s="75" t="s">
        <v>637</v>
      </c>
      <c r="C305" s="76">
        <v>39579</v>
      </c>
      <c r="D305" s="75" t="s">
        <v>606</v>
      </c>
      <c r="E305" s="77" t="s">
        <v>22</v>
      </c>
      <c r="F305" s="75">
        <f>90- 45</f>
        <v>45</v>
      </c>
      <c r="G305" s="75">
        <v>1</v>
      </c>
      <c r="H305" s="75">
        <v>0</v>
      </c>
      <c r="I305" s="75">
        <v>1</v>
      </c>
      <c r="J305" s="75">
        <v>1</v>
      </c>
      <c r="K305" s="75">
        <v>0</v>
      </c>
      <c r="L305" s="75">
        <v>0</v>
      </c>
      <c r="M305" s="75">
        <v>0</v>
      </c>
      <c r="N305" s="75">
        <v>0</v>
      </c>
    </row>
    <row r="306" spans="1:14">
      <c r="A306" s="75" t="s">
        <v>1004</v>
      </c>
      <c r="B306" s="75" t="s">
        <v>281</v>
      </c>
      <c r="C306" s="76">
        <v>39589</v>
      </c>
      <c r="D306" s="75" t="s">
        <v>151</v>
      </c>
      <c r="E306" s="77" t="s">
        <v>1011</v>
      </c>
      <c r="F306" s="75">
        <v>0</v>
      </c>
      <c r="G306" s="75"/>
      <c r="H306" s="75"/>
      <c r="I306" s="75"/>
      <c r="J306" s="75"/>
      <c r="K306" s="75"/>
      <c r="L306" s="75"/>
      <c r="M306" s="75"/>
      <c r="N306" s="75"/>
    </row>
    <row r="307" spans="1:14">
      <c r="A307" s="75" t="s">
        <v>1004</v>
      </c>
      <c r="B307" s="75" t="s">
        <v>281</v>
      </c>
      <c r="C307" s="76">
        <v>39589</v>
      </c>
      <c r="D307" s="75" t="s">
        <v>151</v>
      </c>
      <c r="E307" s="77" t="s">
        <v>1011</v>
      </c>
      <c r="F307" s="75">
        <v>0</v>
      </c>
      <c r="G307" s="75"/>
      <c r="H307" s="75"/>
      <c r="I307" s="75"/>
      <c r="J307" s="75"/>
      <c r="K307" s="75"/>
      <c r="L307" s="75"/>
      <c r="M307" s="75"/>
      <c r="N307" s="75"/>
    </row>
    <row r="308" spans="1:14">
      <c r="A308" s="75" t="s">
        <v>1001</v>
      </c>
      <c r="B308" s="75" t="s">
        <v>471</v>
      </c>
      <c r="C308" s="76">
        <v>39592</v>
      </c>
      <c r="D308" s="75" t="s">
        <v>78</v>
      </c>
      <c r="E308" s="77" t="s">
        <v>29</v>
      </c>
      <c r="F308" s="75">
        <v>65</v>
      </c>
      <c r="G308" s="75">
        <v>0</v>
      </c>
      <c r="H308" s="75">
        <v>0</v>
      </c>
      <c r="I308" s="75">
        <v>0</v>
      </c>
      <c r="J308" s="75">
        <v>0</v>
      </c>
      <c r="K308" s="75">
        <v>0</v>
      </c>
      <c r="L308" s="75">
        <v>0</v>
      </c>
      <c r="M308" s="75">
        <v>0</v>
      </c>
      <c r="N308" s="75">
        <v>0</v>
      </c>
    </row>
    <row r="309" spans="1:14">
      <c r="A309" s="75" t="s">
        <v>227</v>
      </c>
      <c r="B309" s="75" t="s">
        <v>270</v>
      </c>
      <c r="C309" s="76">
        <v>39691</v>
      </c>
      <c r="D309" s="75" t="s">
        <v>229</v>
      </c>
      <c r="E309" s="77" t="s">
        <v>40</v>
      </c>
      <c r="F309" s="75">
        <f>90- 45</f>
        <v>45</v>
      </c>
      <c r="G309" s="75">
        <v>0</v>
      </c>
      <c r="H309" s="75">
        <v>0</v>
      </c>
      <c r="I309" s="75">
        <v>2</v>
      </c>
      <c r="J309" s="75">
        <v>1</v>
      </c>
      <c r="K309" s="75">
        <v>4</v>
      </c>
      <c r="L309" s="75">
        <v>1</v>
      </c>
      <c r="M309" s="75">
        <v>0</v>
      </c>
      <c r="N309" s="75">
        <v>0</v>
      </c>
    </row>
    <row r="310" spans="1:14">
      <c r="A310" s="75" t="s">
        <v>1001</v>
      </c>
      <c r="B310" s="75" t="s">
        <v>1014</v>
      </c>
      <c r="C310" s="76">
        <v>39697</v>
      </c>
      <c r="D310" s="75" t="s">
        <v>216</v>
      </c>
      <c r="E310" s="77" t="s">
        <v>31</v>
      </c>
      <c r="F310" s="75">
        <f>90- 74</f>
        <v>16</v>
      </c>
      <c r="G310" s="75">
        <v>1</v>
      </c>
      <c r="H310" s="75">
        <v>0</v>
      </c>
      <c r="I310" s="75">
        <v>0</v>
      </c>
      <c r="J310" s="75">
        <v>0</v>
      </c>
      <c r="K310" s="75">
        <v>0</v>
      </c>
      <c r="L310" s="75">
        <v>0</v>
      </c>
      <c r="M310" s="75">
        <v>0</v>
      </c>
      <c r="N310" s="75">
        <v>0</v>
      </c>
    </row>
    <row r="311" spans="1:14">
      <c r="A311" s="75" t="s">
        <v>1001</v>
      </c>
      <c r="B311" s="75" t="s">
        <v>703</v>
      </c>
      <c r="C311" s="76">
        <v>39701</v>
      </c>
      <c r="D311" s="75" t="s">
        <v>216</v>
      </c>
      <c r="E311" s="77" t="s">
        <v>107</v>
      </c>
      <c r="F311" s="75">
        <v>90</v>
      </c>
      <c r="G311" s="75">
        <v>1</v>
      </c>
      <c r="H311" s="75">
        <v>0</v>
      </c>
      <c r="I311" s="75">
        <v>0</v>
      </c>
      <c r="J311" s="75">
        <v>0</v>
      </c>
      <c r="K311" s="75">
        <v>0</v>
      </c>
      <c r="L311" s="75">
        <v>0</v>
      </c>
      <c r="M311" s="75">
        <v>0</v>
      </c>
      <c r="N311" s="75">
        <v>0</v>
      </c>
    </row>
    <row r="312" spans="1:14">
      <c r="A312" s="75" t="s">
        <v>227</v>
      </c>
      <c r="B312" s="75" t="s">
        <v>268</v>
      </c>
      <c r="C312" s="76">
        <v>39705</v>
      </c>
      <c r="D312" s="75" t="s">
        <v>229</v>
      </c>
      <c r="E312" s="77" t="s">
        <v>158</v>
      </c>
      <c r="F312" s="75">
        <v>45</v>
      </c>
      <c r="G312" s="75">
        <v>0</v>
      </c>
      <c r="H312" s="75">
        <v>0</v>
      </c>
      <c r="I312" s="75">
        <v>0</v>
      </c>
      <c r="J312" s="75">
        <v>0</v>
      </c>
      <c r="K312" s="75">
        <v>0</v>
      </c>
      <c r="L312" s="75">
        <v>0</v>
      </c>
      <c r="M312" s="75">
        <v>0</v>
      </c>
      <c r="N312" s="75">
        <v>0</v>
      </c>
    </row>
    <row r="313" spans="1:14">
      <c r="A313" s="75" t="s">
        <v>227</v>
      </c>
      <c r="B313" s="75" t="s">
        <v>267</v>
      </c>
      <c r="C313" s="76">
        <v>39709</v>
      </c>
      <c r="D313" s="75" t="s">
        <v>42</v>
      </c>
      <c r="E313" s="77" t="s">
        <v>26</v>
      </c>
      <c r="F313" s="75">
        <v>90</v>
      </c>
      <c r="G313" s="75">
        <v>0</v>
      </c>
      <c r="H313" s="75">
        <v>0</v>
      </c>
      <c r="I313" s="75">
        <v>0</v>
      </c>
      <c r="J313" s="75">
        <v>0</v>
      </c>
      <c r="K313" s="75">
        <v>0</v>
      </c>
      <c r="L313" s="75">
        <v>0</v>
      </c>
      <c r="M313" s="75">
        <v>0</v>
      </c>
      <c r="N313" s="75">
        <v>0</v>
      </c>
    </row>
    <row r="314" spans="1:14">
      <c r="A314" s="75" t="s">
        <v>227</v>
      </c>
      <c r="B314" s="75" t="s">
        <v>266</v>
      </c>
      <c r="C314" s="76">
        <v>39712</v>
      </c>
      <c r="D314" s="75" t="s">
        <v>229</v>
      </c>
      <c r="E314" s="77" t="s">
        <v>103</v>
      </c>
      <c r="F314" s="75">
        <v>0</v>
      </c>
      <c r="G314" s="75"/>
      <c r="H314" s="75"/>
      <c r="I314" s="75"/>
      <c r="J314" s="75"/>
      <c r="K314" s="75"/>
      <c r="L314" s="75"/>
      <c r="M314" s="75"/>
      <c r="N314" s="75"/>
    </row>
    <row r="315" spans="1:14">
      <c r="A315" s="75" t="s">
        <v>227</v>
      </c>
      <c r="B315" s="75" t="s">
        <v>265</v>
      </c>
      <c r="C315" s="76">
        <v>39715</v>
      </c>
      <c r="D315" s="75" t="s">
        <v>229</v>
      </c>
      <c r="E315" s="77" t="s">
        <v>38</v>
      </c>
      <c r="F315" s="75">
        <f>90- 58</f>
        <v>32</v>
      </c>
      <c r="G315" s="75">
        <v>0</v>
      </c>
      <c r="H315" s="75">
        <v>0</v>
      </c>
      <c r="I315" s="75">
        <v>0</v>
      </c>
      <c r="J315" s="75">
        <v>0</v>
      </c>
      <c r="K315" s="75">
        <v>2</v>
      </c>
      <c r="L315" s="75">
        <v>0</v>
      </c>
      <c r="M315" s="75">
        <v>1</v>
      </c>
      <c r="N315" s="75">
        <v>0</v>
      </c>
    </row>
    <row r="316" spans="1:14">
      <c r="A316" s="75" t="s">
        <v>227</v>
      </c>
      <c r="B316" s="75" t="s">
        <v>264</v>
      </c>
      <c r="C316" s="76">
        <v>39719</v>
      </c>
      <c r="D316" s="75" t="s">
        <v>229</v>
      </c>
      <c r="E316" s="77" t="s">
        <v>31</v>
      </c>
      <c r="F316" s="75">
        <f>90- 83</f>
        <v>7</v>
      </c>
      <c r="G316" s="75">
        <v>0</v>
      </c>
      <c r="H316" s="75">
        <v>0</v>
      </c>
      <c r="I316" s="75">
        <v>2</v>
      </c>
      <c r="J316" s="75">
        <v>1</v>
      </c>
      <c r="K316" s="75">
        <v>1</v>
      </c>
      <c r="L316" s="75">
        <v>1</v>
      </c>
      <c r="M316" s="75">
        <v>0</v>
      </c>
      <c r="N316" s="75">
        <v>0</v>
      </c>
    </row>
    <row r="317" spans="1:14">
      <c r="A317" s="75" t="s">
        <v>227</v>
      </c>
      <c r="B317" s="75" t="s">
        <v>263</v>
      </c>
      <c r="C317" s="76">
        <v>39723</v>
      </c>
      <c r="D317" s="75" t="s">
        <v>42</v>
      </c>
      <c r="E317" s="77" t="s">
        <v>24</v>
      </c>
      <c r="F317" s="75">
        <v>90</v>
      </c>
      <c r="G317" s="75">
        <v>1</v>
      </c>
      <c r="H317" s="75">
        <v>0</v>
      </c>
      <c r="I317" s="75">
        <v>0</v>
      </c>
      <c r="J317" s="75">
        <v>0</v>
      </c>
      <c r="K317" s="75">
        <v>0</v>
      </c>
      <c r="L317" s="75">
        <v>0</v>
      </c>
      <c r="M317" s="75">
        <v>0</v>
      </c>
      <c r="N317" s="75">
        <v>0</v>
      </c>
    </row>
    <row r="318" spans="1:14">
      <c r="A318" s="75" t="s">
        <v>227</v>
      </c>
      <c r="B318" s="75" t="s">
        <v>262</v>
      </c>
      <c r="C318" s="76">
        <v>39726</v>
      </c>
      <c r="D318" s="75" t="s">
        <v>229</v>
      </c>
      <c r="E318" s="77" t="s">
        <v>33</v>
      </c>
      <c r="F318" s="75">
        <f>90- 72</f>
        <v>18</v>
      </c>
      <c r="G318" s="75">
        <v>0</v>
      </c>
      <c r="H318" s="75">
        <v>0</v>
      </c>
      <c r="I318" s="75">
        <v>0</v>
      </c>
      <c r="J318" s="75">
        <v>0</v>
      </c>
      <c r="K318" s="75">
        <v>0</v>
      </c>
      <c r="L318" s="75">
        <v>1</v>
      </c>
      <c r="M318" s="75">
        <v>0</v>
      </c>
      <c r="N318" s="75">
        <v>0</v>
      </c>
    </row>
    <row r="319" spans="1:14">
      <c r="A319" s="75" t="s">
        <v>1001</v>
      </c>
      <c r="B319" s="75" t="s">
        <v>213</v>
      </c>
      <c r="C319" s="76">
        <v>39732</v>
      </c>
      <c r="D319" s="75" t="s">
        <v>216</v>
      </c>
      <c r="E319" s="77" t="s">
        <v>33</v>
      </c>
      <c r="F319" s="75">
        <v>90</v>
      </c>
      <c r="G319" s="75">
        <v>0</v>
      </c>
      <c r="H319" s="75">
        <v>0</v>
      </c>
      <c r="I319" s="75">
        <v>0</v>
      </c>
      <c r="J319" s="75">
        <v>0</v>
      </c>
      <c r="K319" s="75">
        <v>0</v>
      </c>
      <c r="L319" s="75">
        <v>0</v>
      </c>
      <c r="M319" s="75">
        <v>0</v>
      </c>
      <c r="N319" s="75">
        <v>0</v>
      </c>
    </row>
    <row r="320" spans="1:14">
      <c r="A320" s="75" t="s">
        <v>227</v>
      </c>
      <c r="B320" s="75" t="s">
        <v>261</v>
      </c>
      <c r="C320" s="76">
        <v>39740</v>
      </c>
      <c r="D320" s="75" t="s">
        <v>229</v>
      </c>
      <c r="E320" s="77" t="s">
        <v>59</v>
      </c>
      <c r="F320" s="75">
        <v>0</v>
      </c>
      <c r="G320" s="75"/>
      <c r="H320" s="75"/>
      <c r="I320" s="75"/>
      <c r="J320" s="75"/>
      <c r="K320" s="75"/>
      <c r="L320" s="75"/>
      <c r="M320" s="75"/>
      <c r="N320" s="75"/>
    </row>
    <row r="321" spans="1:14">
      <c r="A321" s="75" t="s">
        <v>227</v>
      </c>
      <c r="B321" s="75" t="s">
        <v>260</v>
      </c>
      <c r="C321" s="76">
        <v>39744</v>
      </c>
      <c r="D321" s="75" t="s">
        <v>42</v>
      </c>
      <c r="E321" s="77" t="s">
        <v>107</v>
      </c>
      <c r="F321" s="75">
        <v>71</v>
      </c>
      <c r="G321" s="75">
        <v>0</v>
      </c>
      <c r="H321" s="75">
        <v>0</v>
      </c>
      <c r="I321" s="75">
        <v>1</v>
      </c>
      <c r="J321" s="75">
        <v>1</v>
      </c>
      <c r="K321" s="75">
        <v>1</v>
      </c>
      <c r="L321" s="75">
        <v>0</v>
      </c>
      <c r="M321" s="75">
        <v>0</v>
      </c>
      <c r="N321" s="75">
        <v>0</v>
      </c>
    </row>
    <row r="322" spans="1:14">
      <c r="A322" s="75" t="s">
        <v>227</v>
      </c>
      <c r="B322" s="75" t="s">
        <v>259</v>
      </c>
      <c r="C322" s="76">
        <v>39747</v>
      </c>
      <c r="D322" s="75" t="s">
        <v>229</v>
      </c>
      <c r="E322" s="77" t="s">
        <v>24</v>
      </c>
      <c r="F322" s="75">
        <v>0</v>
      </c>
      <c r="G322" s="75"/>
      <c r="H322" s="75"/>
      <c r="I322" s="75"/>
      <c r="J322" s="75"/>
      <c r="K322" s="75"/>
      <c r="L322" s="75"/>
      <c r="M322" s="75"/>
      <c r="N322" s="75"/>
    </row>
    <row r="323" spans="1:14">
      <c r="A323" s="75" t="s">
        <v>227</v>
      </c>
      <c r="B323" s="75" t="s">
        <v>286</v>
      </c>
      <c r="C323" s="76">
        <v>39750</v>
      </c>
      <c r="D323" s="75" t="s">
        <v>229</v>
      </c>
      <c r="E323" s="77" t="s">
        <v>63</v>
      </c>
      <c r="F323" s="75">
        <f>90- 76</f>
        <v>14</v>
      </c>
      <c r="G323" s="75">
        <v>0</v>
      </c>
      <c r="H323" s="75">
        <v>0</v>
      </c>
      <c r="I323" s="75">
        <v>0</v>
      </c>
      <c r="J323" s="75">
        <v>0</v>
      </c>
      <c r="K323" s="75">
        <v>2</v>
      </c>
      <c r="L323" s="75">
        <v>0</v>
      </c>
      <c r="M323" s="75">
        <v>0</v>
      </c>
      <c r="N323" s="75">
        <v>0</v>
      </c>
    </row>
    <row r="324" spans="1:14">
      <c r="A324" s="75" t="s">
        <v>227</v>
      </c>
      <c r="B324" s="75" t="s">
        <v>257</v>
      </c>
      <c r="C324" s="76">
        <v>39758</v>
      </c>
      <c r="D324" s="75" t="s">
        <v>42</v>
      </c>
      <c r="E324" s="77" t="s">
        <v>31</v>
      </c>
      <c r="F324" s="75">
        <v>90</v>
      </c>
      <c r="G324" s="75">
        <v>0</v>
      </c>
      <c r="H324" s="75">
        <v>0</v>
      </c>
      <c r="I324" s="75">
        <v>5</v>
      </c>
      <c r="J324" s="75">
        <v>0</v>
      </c>
      <c r="K324" s="75">
        <v>0</v>
      </c>
      <c r="L324" s="75">
        <v>4</v>
      </c>
      <c r="M324" s="75">
        <v>0</v>
      </c>
      <c r="N324" s="75">
        <v>0</v>
      </c>
    </row>
    <row r="325" spans="1:14">
      <c r="A325" s="75" t="s">
        <v>227</v>
      </c>
      <c r="B325" s="75" t="s">
        <v>256</v>
      </c>
      <c r="C325" s="76">
        <v>39761</v>
      </c>
      <c r="D325" s="75" t="s">
        <v>229</v>
      </c>
      <c r="E325" s="77" t="s">
        <v>22</v>
      </c>
      <c r="F325" s="75">
        <v>0</v>
      </c>
      <c r="G325" s="75"/>
      <c r="H325" s="75"/>
      <c r="I325" s="75"/>
      <c r="J325" s="75"/>
      <c r="K325" s="75"/>
      <c r="L325" s="75"/>
      <c r="M325" s="75"/>
      <c r="N325" s="75"/>
    </row>
    <row r="326" spans="1:14">
      <c r="A326" s="75" t="s">
        <v>227</v>
      </c>
      <c r="B326" s="75" t="s">
        <v>255</v>
      </c>
      <c r="C326" s="76">
        <v>39768</v>
      </c>
      <c r="D326" s="75" t="s">
        <v>229</v>
      </c>
      <c r="E326" s="77" t="s">
        <v>31</v>
      </c>
      <c r="F326" s="75">
        <v>0</v>
      </c>
      <c r="G326" s="75"/>
      <c r="H326" s="75"/>
      <c r="I326" s="75"/>
      <c r="J326" s="75"/>
      <c r="K326" s="75"/>
      <c r="L326" s="75"/>
      <c r="M326" s="75"/>
      <c r="N326" s="75"/>
    </row>
    <row r="327" spans="1:14">
      <c r="A327" s="75" t="s">
        <v>227</v>
      </c>
      <c r="B327" s="75" t="s">
        <v>254</v>
      </c>
      <c r="C327" s="76">
        <v>39775</v>
      </c>
      <c r="D327" s="75" t="s">
        <v>229</v>
      </c>
      <c r="E327" s="77" t="s">
        <v>53</v>
      </c>
      <c r="F327" s="75">
        <f>90- 78</f>
        <v>12</v>
      </c>
      <c r="G327" s="75">
        <v>0</v>
      </c>
      <c r="H327" s="75">
        <v>0</v>
      </c>
      <c r="I327" s="75">
        <v>1</v>
      </c>
      <c r="J327" s="75">
        <v>1</v>
      </c>
      <c r="K327" s="75">
        <v>0</v>
      </c>
      <c r="L327" s="75">
        <v>1</v>
      </c>
      <c r="M327" s="75">
        <v>0</v>
      </c>
      <c r="N327" s="75">
        <v>0</v>
      </c>
    </row>
    <row r="328" spans="1:14">
      <c r="A328" s="75" t="s">
        <v>227</v>
      </c>
      <c r="B328" s="75" t="s">
        <v>253</v>
      </c>
      <c r="C328" s="76">
        <v>39779</v>
      </c>
      <c r="D328" s="75" t="s">
        <v>42</v>
      </c>
      <c r="E328" s="77" t="s">
        <v>53</v>
      </c>
      <c r="F328" s="75">
        <v>73</v>
      </c>
      <c r="G328" s="75">
        <v>0</v>
      </c>
      <c r="H328" s="75">
        <v>0</v>
      </c>
      <c r="I328" s="75">
        <v>3</v>
      </c>
      <c r="J328" s="75">
        <v>1</v>
      </c>
      <c r="K328" s="75">
        <v>0</v>
      </c>
      <c r="L328" s="75">
        <v>1</v>
      </c>
      <c r="M328" s="75">
        <v>0</v>
      </c>
      <c r="N328" s="75">
        <v>0</v>
      </c>
    </row>
    <row r="329" spans="1:14">
      <c r="A329" s="75" t="s">
        <v>227</v>
      </c>
      <c r="B329" s="75" t="s">
        <v>252</v>
      </c>
      <c r="C329" s="76">
        <v>39782</v>
      </c>
      <c r="D329" s="75" t="s">
        <v>229</v>
      </c>
      <c r="E329" s="77" t="s">
        <v>74</v>
      </c>
      <c r="F329" s="75">
        <f>90- 56</f>
        <v>34</v>
      </c>
      <c r="G329" s="75">
        <v>0</v>
      </c>
      <c r="H329" s="75">
        <v>0</v>
      </c>
      <c r="I329" s="75">
        <v>0</v>
      </c>
      <c r="J329" s="75">
        <v>0</v>
      </c>
      <c r="K329" s="75">
        <v>3</v>
      </c>
      <c r="L329" s="75">
        <v>0</v>
      </c>
      <c r="M329" s="75">
        <v>0</v>
      </c>
      <c r="N329" s="75">
        <v>0</v>
      </c>
    </row>
    <row r="330" spans="1:14">
      <c r="A330" s="75" t="s">
        <v>227</v>
      </c>
      <c r="B330" s="75" t="s">
        <v>266</v>
      </c>
      <c r="C330" s="76">
        <v>39785</v>
      </c>
      <c r="D330" s="75" t="s">
        <v>876</v>
      </c>
      <c r="E330" s="77" t="s">
        <v>40</v>
      </c>
      <c r="F330" s="75">
        <v>90</v>
      </c>
      <c r="G330" s="75">
        <v>1</v>
      </c>
      <c r="H330" s="75">
        <v>0</v>
      </c>
      <c r="I330" s="75">
        <v>0</v>
      </c>
      <c r="J330" s="75">
        <v>0</v>
      </c>
      <c r="K330" s="75">
        <v>0</v>
      </c>
      <c r="L330" s="75">
        <v>0</v>
      </c>
      <c r="M330" s="75">
        <v>0</v>
      </c>
      <c r="N330" s="75">
        <v>0</v>
      </c>
    </row>
    <row r="331" spans="1:14">
      <c r="A331" s="75" t="s">
        <v>227</v>
      </c>
      <c r="B331" s="75" t="s">
        <v>279</v>
      </c>
      <c r="C331" s="76">
        <v>39789</v>
      </c>
      <c r="D331" s="75" t="s">
        <v>229</v>
      </c>
      <c r="E331" s="77" t="s">
        <v>31</v>
      </c>
      <c r="F331" s="75">
        <v>80</v>
      </c>
      <c r="G331" s="75">
        <v>0</v>
      </c>
      <c r="H331" s="75">
        <v>0</v>
      </c>
      <c r="I331" s="75">
        <v>2</v>
      </c>
      <c r="J331" s="75">
        <v>0</v>
      </c>
      <c r="K331" s="75">
        <v>1</v>
      </c>
      <c r="L331" s="75">
        <v>2</v>
      </c>
      <c r="M331" s="75">
        <v>0</v>
      </c>
      <c r="N331" s="75">
        <v>0</v>
      </c>
    </row>
    <row r="332" spans="1:14">
      <c r="A332" s="75" t="s">
        <v>227</v>
      </c>
      <c r="B332" s="75" t="s">
        <v>251</v>
      </c>
      <c r="C332" s="76">
        <v>39796</v>
      </c>
      <c r="D332" s="75" t="s">
        <v>229</v>
      </c>
      <c r="E332" s="77" t="s">
        <v>149</v>
      </c>
      <c r="F332" s="75">
        <f>90- 45</f>
        <v>45</v>
      </c>
      <c r="G332" s="75">
        <v>0</v>
      </c>
      <c r="H332" s="75">
        <v>0</v>
      </c>
      <c r="I332" s="75">
        <v>0</v>
      </c>
      <c r="J332" s="75">
        <v>0</v>
      </c>
      <c r="K332" s="75">
        <v>0</v>
      </c>
      <c r="L332" s="75">
        <v>0</v>
      </c>
      <c r="M332" s="75">
        <v>0</v>
      </c>
      <c r="N332" s="75">
        <v>0</v>
      </c>
    </row>
    <row r="333" spans="1:14">
      <c r="A333" s="75" t="s">
        <v>227</v>
      </c>
      <c r="B333" s="75" t="s">
        <v>250</v>
      </c>
      <c r="C333" s="76">
        <v>39799</v>
      </c>
      <c r="D333" s="75" t="s">
        <v>42</v>
      </c>
      <c r="E333" s="77" t="s">
        <v>53</v>
      </c>
      <c r="F333" s="75">
        <v>90</v>
      </c>
      <c r="G333" s="75">
        <v>0</v>
      </c>
      <c r="H333" s="75">
        <v>1</v>
      </c>
      <c r="I333" s="75">
        <v>1</v>
      </c>
      <c r="J333" s="75">
        <v>0</v>
      </c>
      <c r="K333" s="75">
        <v>1</v>
      </c>
      <c r="L333" s="75">
        <v>3</v>
      </c>
      <c r="M333" s="75">
        <v>0</v>
      </c>
      <c r="N333" s="75">
        <v>0</v>
      </c>
    </row>
    <row r="334" spans="1:14">
      <c r="A334" s="75" t="s">
        <v>227</v>
      </c>
      <c r="B334" s="75" t="s">
        <v>180</v>
      </c>
      <c r="C334" s="76">
        <v>39803</v>
      </c>
      <c r="D334" s="75" t="s">
        <v>229</v>
      </c>
      <c r="E334" s="77" t="s">
        <v>175</v>
      </c>
      <c r="F334" s="75">
        <f>90- 70</f>
        <v>20</v>
      </c>
      <c r="G334" s="75">
        <v>0</v>
      </c>
      <c r="H334" s="75">
        <v>0</v>
      </c>
      <c r="I334" s="75">
        <v>0</v>
      </c>
      <c r="J334" s="75">
        <v>0</v>
      </c>
      <c r="K334" s="75">
        <v>1</v>
      </c>
      <c r="L334" s="75">
        <v>0</v>
      </c>
      <c r="M334" s="75">
        <v>0</v>
      </c>
      <c r="N334" s="75">
        <v>0</v>
      </c>
    </row>
    <row r="335" spans="1:14">
      <c r="A335" s="75" t="s">
        <v>227</v>
      </c>
      <c r="B335" s="75" t="s">
        <v>249</v>
      </c>
      <c r="C335" s="76">
        <v>39824</v>
      </c>
      <c r="D335" s="75" t="s">
        <v>229</v>
      </c>
      <c r="E335" s="77" t="s">
        <v>53</v>
      </c>
      <c r="F335" s="75">
        <v>0</v>
      </c>
      <c r="G335" s="75"/>
      <c r="H335" s="75"/>
      <c r="I335" s="75"/>
      <c r="J335" s="75"/>
      <c r="K335" s="75"/>
      <c r="L335" s="75"/>
      <c r="M335" s="75"/>
      <c r="N335" s="75"/>
    </row>
    <row r="336" spans="1:14">
      <c r="A336" s="75" t="s">
        <v>227</v>
      </c>
      <c r="B336" s="75" t="s">
        <v>248</v>
      </c>
      <c r="C336" s="76">
        <v>39830</v>
      </c>
      <c r="D336" s="75" t="s">
        <v>229</v>
      </c>
      <c r="E336" s="77" t="s">
        <v>31</v>
      </c>
      <c r="F336" s="75">
        <v>0</v>
      </c>
      <c r="G336" s="75"/>
      <c r="H336" s="75"/>
      <c r="I336" s="75"/>
      <c r="J336" s="75"/>
      <c r="K336" s="75"/>
      <c r="L336" s="75"/>
      <c r="M336" s="75"/>
      <c r="N336" s="75"/>
    </row>
    <row r="337" spans="1:14">
      <c r="A337" s="75" t="s">
        <v>227</v>
      </c>
      <c r="B337" s="75" t="s">
        <v>247</v>
      </c>
      <c r="C337" s="76">
        <v>39838</v>
      </c>
      <c r="D337" s="75" t="s">
        <v>229</v>
      </c>
      <c r="E337" s="77" t="s">
        <v>154</v>
      </c>
      <c r="F337" s="75">
        <v>0</v>
      </c>
      <c r="G337" s="75"/>
      <c r="H337" s="75"/>
      <c r="I337" s="75"/>
      <c r="J337" s="75"/>
      <c r="K337" s="75"/>
      <c r="L337" s="75"/>
      <c r="M337" s="75"/>
      <c r="N337" s="75"/>
    </row>
    <row r="338" spans="1:14">
      <c r="A338" s="75" t="s">
        <v>227</v>
      </c>
      <c r="B338" s="75" t="s">
        <v>246</v>
      </c>
      <c r="C338" s="76">
        <v>39841</v>
      </c>
      <c r="D338" s="75" t="s">
        <v>229</v>
      </c>
      <c r="E338" s="77" t="s">
        <v>22</v>
      </c>
      <c r="F338" s="75">
        <v>0</v>
      </c>
      <c r="G338" s="75"/>
      <c r="H338" s="75"/>
      <c r="I338" s="75"/>
      <c r="J338" s="75"/>
      <c r="K338" s="75"/>
      <c r="L338" s="75"/>
      <c r="M338" s="75"/>
      <c r="N338" s="75"/>
    </row>
    <row r="339" spans="1:14">
      <c r="A339" s="75" t="s">
        <v>227</v>
      </c>
      <c r="B339" s="75" t="s">
        <v>245</v>
      </c>
      <c r="C339" s="76">
        <v>39845</v>
      </c>
      <c r="D339" s="75" t="s">
        <v>229</v>
      </c>
      <c r="E339" s="77" t="s">
        <v>67</v>
      </c>
      <c r="F339" s="75">
        <f>90- 85</f>
        <v>5</v>
      </c>
      <c r="G339" s="75">
        <v>0</v>
      </c>
      <c r="H339" s="75">
        <v>0</v>
      </c>
      <c r="I339" s="75">
        <v>0</v>
      </c>
      <c r="J339" s="75">
        <v>0</v>
      </c>
      <c r="K339" s="75">
        <v>0</v>
      </c>
      <c r="L339" s="75">
        <v>0</v>
      </c>
      <c r="M339" s="75">
        <v>0</v>
      </c>
      <c r="N339" s="75">
        <v>0</v>
      </c>
    </row>
    <row r="340" spans="1:14">
      <c r="A340" s="75" t="s">
        <v>227</v>
      </c>
      <c r="B340" s="75" t="s">
        <v>177</v>
      </c>
      <c r="C340" s="76">
        <v>39870</v>
      </c>
      <c r="D340" s="75" t="s">
        <v>42</v>
      </c>
      <c r="E340" s="77" t="s">
        <v>53</v>
      </c>
      <c r="F340" s="75">
        <f>90- 61</f>
        <v>29</v>
      </c>
      <c r="G340" s="75">
        <v>0</v>
      </c>
      <c r="H340" s="75">
        <v>0</v>
      </c>
      <c r="I340" s="75">
        <v>1</v>
      </c>
      <c r="J340" s="75">
        <v>0</v>
      </c>
      <c r="K340" s="75">
        <v>0</v>
      </c>
      <c r="L340" s="75">
        <v>0</v>
      </c>
      <c r="M340" s="75">
        <v>0</v>
      </c>
      <c r="N340" s="75">
        <v>0</v>
      </c>
    </row>
    <row r="341" spans="1:14">
      <c r="A341" s="75" t="s">
        <v>227</v>
      </c>
      <c r="B341" s="75" t="s">
        <v>278</v>
      </c>
      <c r="C341" s="76">
        <v>39873</v>
      </c>
      <c r="D341" s="75" t="s">
        <v>229</v>
      </c>
      <c r="E341" s="77" t="s">
        <v>85</v>
      </c>
      <c r="F341" s="75">
        <v>0</v>
      </c>
      <c r="G341" s="75"/>
      <c r="H341" s="75"/>
      <c r="I341" s="75"/>
      <c r="J341" s="75"/>
      <c r="K341" s="75"/>
      <c r="L341" s="75"/>
      <c r="M341" s="75"/>
      <c r="N341" s="75"/>
    </row>
    <row r="342" spans="1:14">
      <c r="A342" s="75" t="s">
        <v>227</v>
      </c>
      <c r="B342" s="75" t="s">
        <v>282</v>
      </c>
      <c r="C342" s="76">
        <v>39880</v>
      </c>
      <c r="D342" s="75" t="s">
        <v>229</v>
      </c>
      <c r="E342" s="77" t="s">
        <v>59</v>
      </c>
      <c r="F342" s="75">
        <f>90- 79</f>
        <v>11</v>
      </c>
      <c r="G342" s="75">
        <v>0</v>
      </c>
      <c r="H342" s="75">
        <v>0</v>
      </c>
      <c r="I342" s="75">
        <v>0</v>
      </c>
      <c r="J342" s="75">
        <v>0</v>
      </c>
      <c r="K342" s="75">
        <v>1</v>
      </c>
      <c r="L342" s="75">
        <v>0</v>
      </c>
      <c r="M342" s="75">
        <v>0</v>
      </c>
      <c r="N342" s="75">
        <v>0</v>
      </c>
    </row>
    <row r="343" spans="1:14">
      <c r="A343" s="75" t="s">
        <v>227</v>
      </c>
      <c r="B343" s="75" t="s">
        <v>242</v>
      </c>
      <c r="C343" s="76">
        <v>39887</v>
      </c>
      <c r="D343" s="75" t="s">
        <v>229</v>
      </c>
      <c r="E343" s="77" t="s">
        <v>191</v>
      </c>
      <c r="F343" s="75">
        <v>0</v>
      </c>
      <c r="G343" s="75"/>
      <c r="H343" s="75"/>
      <c r="I343" s="75"/>
      <c r="J343" s="75"/>
      <c r="K343" s="75"/>
      <c r="L343" s="75"/>
      <c r="M343" s="75"/>
      <c r="N343" s="75"/>
    </row>
    <row r="344" spans="1:14">
      <c r="A344" s="75" t="s">
        <v>227</v>
      </c>
      <c r="B344" s="75" t="s">
        <v>241</v>
      </c>
      <c r="C344" s="76">
        <v>39894</v>
      </c>
      <c r="D344" s="75" t="s">
        <v>229</v>
      </c>
      <c r="E344" s="77" t="s">
        <v>33</v>
      </c>
      <c r="F344" s="75">
        <v>0</v>
      </c>
      <c r="G344" s="75"/>
      <c r="H344" s="75"/>
      <c r="I344" s="75"/>
      <c r="J344" s="75"/>
      <c r="K344" s="75"/>
      <c r="L344" s="75"/>
      <c r="M344" s="75"/>
      <c r="N344" s="75"/>
    </row>
    <row r="345" spans="1:14">
      <c r="A345" s="75" t="s">
        <v>1001</v>
      </c>
      <c r="B345" s="75" t="s">
        <v>402</v>
      </c>
      <c r="C345" s="76">
        <v>39904</v>
      </c>
      <c r="D345" s="75" t="s">
        <v>216</v>
      </c>
      <c r="E345" s="77" t="s">
        <v>85</v>
      </c>
      <c r="F345" s="75">
        <f>90- 54</f>
        <v>36</v>
      </c>
      <c r="G345" s="75">
        <v>1</v>
      </c>
      <c r="H345" s="75">
        <v>0</v>
      </c>
      <c r="I345" s="75">
        <v>1</v>
      </c>
      <c r="J345" s="75">
        <v>1</v>
      </c>
      <c r="K345" s="75">
        <v>0</v>
      </c>
      <c r="L345" s="75">
        <v>0</v>
      </c>
      <c r="M345" s="75">
        <v>0</v>
      </c>
      <c r="N345" s="75">
        <v>0</v>
      </c>
    </row>
    <row r="346" spans="1:14">
      <c r="A346" s="75" t="s">
        <v>227</v>
      </c>
      <c r="B346" s="75" t="s">
        <v>238</v>
      </c>
      <c r="C346" s="76">
        <v>39908</v>
      </c>
      <c r="D346" s="75" t="s">
        <v>229</v>
      </c>
      <c r="E346" s="77" t="s">
        <v>19</v>
      </c>
      <c r="F346" s="75">
        <f>90- 77</f>
        <v>13</v>
      </c>
      <c r="G346" s="75">
        <v>0</v>
      </c>
      <c r="H346" s="75">
        <v>1</v>
      </c>
      <c r="I346" s="75">
        <v>0</v>
      </c>
      <c r="J346" s="75">
        <v>0</v>
      </c>
      <c r="K346" s="75">
        <v>0</v>
      </c>
      <c r="L346" s="75">
        <v>0</v>
      </c>
      <c r="M346" s="75">
        <v>0</v>
      </c>
      <c r="N346" s="75">
        <v>0</v>
      </c>
    </row>
    <row r="347" spans="1:14">
      <c r="A347" s="75" t="s">
        <v>227</v>
      </c>
      <c r="B347" s="75" t="s">
        <v>237</v>
      </c>
      <c r="C347" s="76">
        <v>39914</v>
      </c>
      <c r="D347" s="75" t="s">
        <v>229</v>
      </c>
      <c r="E347" s="77" t="s">
        <v>24</v>
      </c>
      <c r="F347" s="75">
        <f>90- 83</f>
        <v>7</v>
      </c>
      <c r="G347" s="75">
        <v>0</v>
      </c>
      <c r="H347" s="75">
        <v>0</v>
      </c>
      <c r="I347" s="75">
        <v>0</v>
      </c>
      <c r="J347" s="75">
        <v>0</v>
      </c>
      <c r="K347" s="75">
        <v>0</v>
      </c>
      <c r="L347" s="75">
        <v>1</v>
      </c>
      <c r="M347" s="75">
        <v>0</v>
      </c>
      <c r="N347" s="75">
        <v>0</v>
      </c>
    </row>
    <row r="348" spans="1:14">
      <c r="A348" s="75" t="s">
        <v>227</v>
      </c>
      <c r="B348" s="75" t="s">
        <v>236</v>
      </c>
      <c r="C348" s="76">
        <v>39922</v>
      </c>
      <c r="D348" s="75" t="s">
        <v>229</v>
      </c>
      <c r="E348" s="77" t="s">
        <v>175</v>
      </c>
      <c r="F348" s="75">
        <f>90- 64</f>
        <v>26</v>
      </c>
      <c r="G348" s="75">
        <v>0</v>
      </c>
      <c r="H348" s="75">
        <v>0</v>
      </c>
      <c r="I348" s="75">
        <v>0</v>
      </c>
      <c r="J348" s="75">
        <v>0</v>
      </c>
      <c r="K348" s="75">
        <v>0</v>
      </c>
      <c r="L348" s="75">
        <v>0</v>
      </c>
      <c r="M348" s="75">
        <v>0</v>
      </c>
      <c r="N348" s="75">
        <v>0</v>
      </c>
    </row>
    <row r="349" spans="1:14">
      <c r="A349" s="75" t="s">
        <v>227</v>
      </c>
      <c r="B349" s="75" t="s">
        <v>235</v>
      </c>
      <c r="C349" s="76">
        <v>39929</v>
      </c>
      <c r="D349" s="75" t="s">
        <v>229</v>
      </c>
      <c r="E349" s="77" t="s">
        <v>59</v>
      </c>
      <c r="F349" s="75">
        <f>90- 66</f>
        <v>24</v>
      </c>
      <c r="G349" s="75">
        <v>0</v>
      </c>
      <c r="H349" s="75">
        <v>0</v>
      </c>
      <c r="I349" s="75">
        <v>0</v>
      </c>
      <c r="J349" s="75">
        <v>0</v>
      </c>
      <c r="K349" s="75">
        <v>0</v>
      </c>
      <c r="L349" s="75">
        <v>0</v>
      </c>
      <c r="M349" s="75">
        <v>0</v>
      </c>
      <c r="N349" s="75">
        <v>0</v>
      </c>
    </row>
    <row r="350" spans="1:14">
      <c r="A350" s="75" t="s">
        <v>227</v>
      </c>
      <c r="B350" s="75" t="s">
        <v>234</v>
      </c>
      <c r="C350" s="76">
        <v>39936</v>
      </c>
      <c r="D350" s="75" t="s">
        <v>229</v>
      </c>
      <c r="E350" s="77" t="s">
        <v>82</v>
      </c>
      <c r="F350" s="75">
        <v>0</v>
      </c>
      <c r="G350" s="75"/>
      <c r="H350" s="75"/>
      <c r="I350" s="75"/>
      <c r="J350" s="75"/>
      <c r="K350" s="75"/>
      <c r="L350" s="75"/>
      <c r="M350" s="75"/>
      <c r="N350" s="75"/>
    </row>
    <row r="351" spans="1:14">
      <c r="A351" s="75" t="s">
        <v>227</v>
      </c>
      <c r="B351" s="75" t="s">
        <v>233</v>
      </c>
      <c r="C351" s="76">
        <v>39943</v>
      </c>
      <c r="D351" s="75" t="s">
        <v>229</v>
      </c>
      <c r="E351" s="77" t="s">
        <v>22</v>
      </c>
      <c r="F351" s="75">
        <v>0</v>
      </c>
      <c r="G351" s="75"/>
      <c r="H351" s="75"/>
      <c r="I351" s="75"/>
      <c r="J351" s="75"/>
      <c r="K351" s="75"/>
      <c r="L351" s="75"/>
      <c r="M351" s="75"/>
      <c r="N351" s="75"/>
    </row>
    <row r="352" spans="1:14">
      <c r="A352" s="75" t="s">
        <v>227</v>
      </c>
      <c r="B352" s="75" t="s">
        <v>232</v>
      </c>
      <c r="C352" s="76">
        <v>39949</v>
      </c>
      <c r="D352" s="75" t="s">
        <v>229</v>
      </c>
      <c r="E352" s="77" t="s">
        <v>85</v>
      </c>
      <c r="F352" s="75">
        <f>90- 72</f>
        <v>18</v>
      </c>
      <c r="G352" s="75">
        <v>0</v>
      </c>
      <c r="H352" s="75">
        <v>0</v>
      </c>
      <c r="I352" s="75">
        <v>0</v>
      </c>
      <c r="J352" s="75">
        <v>0</v>
      </c>
      <c r="K352" s="75">
        <v>1</v>
      </c>
      <c r="L352" s="75">
        <v>1</v>
      </c>
      <c r="M352" s="75">
        <v>0</v>
      </c>
      <c r="N352" s="75">
        <v>0</v>
      </c>
    </row>
    <row r="353" spans="1:14">
      <c r="A353" s="75" t="s">
        <v>227</v>
      </c>
      <c r="B353" s="75" t="s">
        <v>230</v>
      </c>
      <c r="C353" s="76">
        <v>39957</v>
      </c>
      <c r="D353" s="75" t="s">
        <v>229</v>
      </c>
      <c r="E353" s="77" t="s">
        <v>231</v>
      </c>
      <c r="F353" s="75">
        <v>0</v>
      </c>
      <c r="G353" s="75"/>
      <c r="H353" s="75"/>
      <c r="I353" s="75"/>
      <c r="J353" s="75"/>
      <c r="K353" s="75"/>
      <c r="L353" s="75"/>
      <c r="M353" s="75"/>
      <c r="N353" s="75"/>
    </row>
    <row r="354" spans="1:14">
      <c r="A354" s="75" t="s">
        <v>227</v>
      </c>
      <c r="B354" s="75" t="s">
        <v>228</v>
      </c>
      <c r="C354" s="76">
        <v>39964</v>
      </c>
      <c r="D354" s="75" t="s">
        <v>229</v>
      </c>
      <c r="E354" s="77" t="s">
        <v>82</v>
      </c>
      <c r="F354" s="75">
        <v>0</v>
      </c>
      <c r="G354" s="75"/>
      <c r="H354" s="75"/>
      <c r="I354" s="75"/>
      <c r="J354" s="75"/>
      <c r="K354" s="75"/>
      <c r="L354" s="75"/>
      <c r="M354" s="75"/>
      <c r="N354" s="75"/>
    </row>
    <row r="355" spans="1:14">
      <c r="A355" s="75" t="s">
        <v>1001</v>
      </c>
      <c r="B355" s="75" t="s">
        <v>775</v>
      </c>
      <c r="C355" s="76">
        <v>39970</v>
      </c>
      <c r="D355" s="75" t="s">
        <v>216</v>
      </c>
      <c r="E355" s="77" t="s">
        <v>53</v>
      </c>
      <c r="F355" s="75">
        <v>22</v>
      </c>
      <c r="G355" s="75">
        <v>1</v>
      </c>
      <c r="H355" s="75">
        <v>0</v>
      </c>
      <c r="I355" s="75">
        <v>0</v>
      </c>
      <c r="J355" s="75">
        <v>0</v>
      </c>
      <c r="K355" s="75">
        <v>0</v>
      </c>
      <c r="L355" s="75">
        <v>0</v>
      </c>
      <c r="M355" s="75">
        <v>0</v>
      </c>
      <c r="N355" s="75">
        <v>0</v>
      </c>
    </row>
    <row r="356" spans="1:14">
      <c r="A356" s="75" t="s">
        <v>1004</v>
      </c>
      <c r="B356" s="75" t="s">
        <v>264</v>
      </c>
      <c r="C356" s="76">
        <v>40015</v>
      </c>
      <c r="D356" s="75" t="s">
        <v>295</v>
      </c>
      <c r="E356" s="77" t="s">
        <v>19</v>
      </c>
      <c r="F356" s="75">
        <v>0</v>
      </c>
      <c r="G356" s="75"/>
      <c r="H356" s="75"/>
      <c r="I356" s="75"/>
      <c r="J356" s="75"/>
      <c r="K356" s="75"/>
      <c r="L356" s="75"/>
      <c r="M356" s="75"/>
      <c r="N356" s="75"/>
    </row>
    <row r="357" spans="1:14">
      <c r="A357" s="75" t="s">
        <v>1004</v>
      </c>
      <c r="B357" s="75" t="s">
        <v>163</v>
      </c>
      <c r="C357" s="76">
        <v>40018</v>
      </c>
      <c r="D357" s="75" t="s">
        <v>295</v>
      </c>
      <c r="E357" s="77" t="s">
        <v>38</v>
      </c>
      <c r="F357" s="75">
        <f>90- 63</f>
        <v>27</v>
      </c>
      <c r="G357" s="75">
        <v>0</v>
      </c>
      <c r="H357" s="75">
        <v>0</v>
      </c>
      <c r="I357" s="75">
        <v>2</v>
      </c>
      <c r="J357" s="75">
        <v>1</v>
      </c>
      <c r="K357" s="75">
        <v>1</v>
      </c>
      <c r="L357" s="75">
        <v>1</v>
      </c>
      <c r="M357" s="75">
        <v>0</v>
      </c>
      <c r="N357" s="75">
        <v>0</v>
      </c>
    </row>
    <row r="358" spans="1:14">
      <c r="A358" s="75" t="s">
        <v>1004</v>
      </c>
      <c r="B358" s="75" t="s">
        <v>296</v>
      </c>
      <c r="C358" s="76">
        <v>40020</v>
      </c>
      <c r="D358" s="75" t="s">
        <v>295</v>
      </c>
      <c r="E358" s="77" t="s">
        <v>19</v>
      </c>
      <c r="F358" s="75">
        <f>90- 45</f>
        <v>45</v>
      </c>
      <c r="G358" s="75">
        <v>0</v>
      </c>
      <c r="H358" s="75">
        <v>0</v>
      </c>
      <c r="I358" s="75">
        <v>0</v>
      </c>
      <c r="J358" s="75">
        <v>0</v>
      </c>
      <c r="K358" s="75">
        <v>0</v>
      </c>
      <c r="L358" s="75">
        <v>2</v>
      </c>
      <c r="M358" s="75">
        <v>0</v>
      </c>
      <c r="N358" s="75">
        <v>0</v>
      </c>
    </row>
    <row r="359" spans="1:14">
      <c r="A359" s="75" t="s">
        <v>1004</v>
      </c>
      <c r="B359" s="75" t="s">
        <v>663</v>
      </c>
      <c r="C359" s="76">
        <v>40043</v>
      </c>
      <c r="D359" s="75" t="s">
        <v>606</v>
      </c>
      <c r="E359" s="77" t="s">
        <v>107</v>
      </c>
      <c r="F359" s="75">
        <f>90- 86</f>
        <v>4</v>
      </c>
      <c r="G359" s="75">
        <v>0</v>
      </c>
      <c r="H359" s="75">
        <v>0</v>
      </c>
      <c r="I359" s="75">
        <v>0</v>
      </c>
      <c r="J359" s="75">
        <v>0</v>
      </c>
      <c r="K359" s="75">
        <v>0</v>
      </c>
      <c r="L359" s="75">
        <v>1</v>
      </c>
      <c r="M359" s="75">
        <v>0</v>
      </c>
      <c r="N359" s="75">
        <v>0</v>
      </c>
    </row>
    <row r="360" spans="1:14">
      <c r="A360" s="75" t="s">
        <v>1001</v>
      </c>
      <c r="B360" s="75" t="s">
        <v>490</v>
      </c>
      <c r="C360" s="76">
        <v>40061</v>
      </c>
      <c r="D360" s="75" t="s">
        <v>216</v>
      </c>
      <c r="E360" s="77" t="s">
        <v>35</v>
      </c>
      <c r="F360" s="75">
        <v>81</v>
      </c>
      <c r="G360" s="75">
        <v>1</v>
      </c>
      <c r="H360" s="75">
        <v>0</v>
      </c>
      <c r="I360" s="75">
        <v>0</v>
      </c>
      <c r="J360" s="75">
        <v>0</v>
      </c>
      <c r="K360" s="75">
        <v>0</v>
      </c>
      <c r="L360" s="75">
        <v>0</v>
      </c>
      <c r="M360" s="75">
        <v>0</v>
      </c>
      <c r="N360" s="75">
        <v>0</v>
      </c>
    </row>
    <row r="361" spans="1:14">
      <c r="A361" s="75" t="s">
        <v>1001</v>
      </c>
      <c r="B361" s="75" t="s">
        <v>1017</v>
      </c>
      <c r="C361" s="76">
        <v>40065</v>
      </c>
      <c r="D361" s="75" t="s">
        <v>216</v>
      </c>
      <c r="E361" s="77" t="s">
        <v>33</v>
      </c>
      <c r="F361" s="75">
        <v>89</v>
      </c>
      <c r="G361" s="75">
        <v>0</v>
      </c>
      <c r="H361" s="75">
        <v>0</v>
      </c>
      <c r="I361" s="75">
        <v>0</v>
      </c>
      <c r="J361" s="75">
        <v>0</v>
      </c>
      <c r="K361" s="75">
        <v>0</v>
      </c>
      <c r="L361" s="75">
        <v>0</v>
      </c>
      <c r="M361" s="75">
        <v>1</v>
      </c>
      <c r="N361" s="75">
        <v>0</v>
      </c>
    </row>
    <row r="362" spans="1:14">
      <c r="A362" s="75" t="s">
        <v>1015</v>
      </c>
      <c r="B362" s="75" t="s">
        <v>948</v>
      </c>
      <c r="C362" s="76">
        <v>40072</v>
      </c>
      <c r="D362" s="75" t="s">
        <v>151</v>
      </c>
      <c r="E362" s="77" t="s">
        <v>26</v>
      </c>
      <c r="F362" s="75">
        <v>89</v>
      </c>
      <c r="G362" s="75">
        <v>0</v>
      </c>
      <c r="H362" s="75">
        <v>1</v>
      </c>
      <c r="I362" s="75">
        <v>5</v>
      </c>
      <c r="J362" s="75">
        <v>1</v>
      </c>
      <c r="K362" s="75">
        <v>3</v>
      </c>
      <c r="L362" s="75">
        <v>0</v>
      </c>
      <c r="M362" s="75">
        <v>0</v>
      </c>
      <c r="N362" s="75">
        <v>0</v>
      </c>
    </row>
    <row r="363" spans="1:14">
      <c r="A363" s="75" t="s">
        <v>1015</v>
      </c>
      <c r="B363" s="75" t="s">
        <v>459</v>
      </c>
      <c r="C363" s="76">
        <v>40085</v>
      </c>
      <c r="D363" s="75" t="s">
        <v>151</v>
      </c>
      <c r="E363" s="77" t="s">
        <v>158</v>
      </c>
      <c r="F363" s="75">
        <v>90</v>
      </c>
      <c r="G363" s="75">
        <v>0</v>
      </c>
      <c r="H363" s="75">
        <v>0</v>
      </c>
      <c r="I363" s="75">
        <v>1</v>
      </c>
      <c r="J363" s="75">
        <v>0</v>
      </c>
      <c r="K363" s="75">
        <v>0</v>
      </c>
      <c r="L363" s="75">
        <v>2</v>
      </c>
      <c r="M363" s="75">
        <v>0</v>
      </c>
      <c r="N363" s="75">
        <v>0</v>
      </c>
    </row>
    <row r="364" spans="1:14">
      <c r="A364" s="75" t="s">
        <v>1001</v>
      </c>
      <c r="B364" s="75" t="s">
        <v>90</v>
      </c>
      <c r="C364" s="76">
        <v>40096</v>
      </c>
      <c r="D364" s="75" t="s">
        <v>216</v>
      </c>
      <c r="E364" s="77" t="s">
        <v>31</v>
      </c>
      <c r="F364" s="75">
        <v>90</v>
      </c>
      <c r="G364" s="75">
        <v>0</v>
      </c>
      <c r="H364" s="75">
        <v>0</v>
      </c>
      <c r="I364" s="75">
        <v>1</v>
      </c>
      <c r="J364" s="75">
        <v>0</v>
      </c>
      <c r="K364" s="75">
        <v>1</v>
      </c>
      <c r="L364" s="75">
        <v>1</v>
      </c>
      <c r="M364" s="75">
        <v>0</v>
      </c>
      <c r="N364" s="75">
        <v>0</v>
      </c>
    </row>
    <row r="365" spans="1:14">
      <c r="A365" s="75" t="s">
        <v>1001</v>
      </c>
      <c r="B365" s="75" t="s">
        <v>1016</v>
      </c>
      <c r="C365" s="76">
        <v>40100</v>
      </c>
      <c r="D365" s="75" t="s">
        <v>216</v>
      </c>
      <c r="E365" s="77" t="s">
        <v>192</v>
      </c>
      <c r="F365" s="75">
        <v>72</v>
      </c>
      <c r="G365" s="75">
        <v>1</v>
      </c>
      <c r="H365" s="75">
        <v>0</v>
      </c>
      <c r="I365" s="75">
        <v>0</v>
      </c>
      <c r="J365" s="75">
        <v>0</v>
      </c>
      <c r="K365" s="75">
        <v>0</v>
      </c>
      <c r="L365" s="75">
        <v>0</v>
      </c>
      <c r="M365" s="75">
        <v>0</v>
      </c>
      <c r="N365" s="75">
        <v>0</v>
      </c>
    </row>
    <row r="366" spans="1:14">
      <c r="A366" s="75" t="s">
        <v>1015</v>
      </c>
      <c r="B366" s="75" t="s">
        <v>243</v>
      </c>
      <c r="C366" s="76">
        <v>40106</v>
      </c>
      <c r="D366" s="75" t="s">
        <v>151</v>
      </c>
      <c r="E366" s="77" t="s">
        <v>53</v>
      </c>
      <c r="F366" s="75">
        <v>90</v>
      </c>
      <c r="G366" s="75">
        <v>0</v>
      </c>
      <c r="H366" s="75">
        <v>0</v>
      </c>
      <c r="I366" s="75">
        <v>5</v>
      </c>
      <c r="J366" s="75">
        <v>2</v>
      </c>
      <c r="K366" s="75">
        <v>3</v>
      </c>
      <c r="L366" s="75">
        <v>2</v>
      </c>
      <c r="M366" s="75">
        <v>1</v>
      </c>
      <c r="N366" s="75">
        <v>0</v>
      </c>
    </row>
    <row r="367" spans="1:14">
      <c r="A367" s="75" t="s">
        <v>1015</v>
      </c>
      <c r="B367" s="75" t="s">
        <v>264</v>
      </c>
      <c r="C367" s="76">
        <v>40121</v>
      </c>
      <c r="D367" s="75" t="s">
        <v>151</v>
      </c>
      <c r="E367" s="77" t="s">
        <v>40</v>
      </c>
      <c r="F367" s="75">
        <v>90</v>
      </c>
      <c r="G367" s="75">
        <v>1</v>
      </c>
      <c r="H367" s="75">
        <v>0</v>
      </c>
      <c r="I367" s="75">
        <v>3</v>
      </c>
      <c r="J367" s="75">
        <v>1</v>
      </c>
      <c r="K367" s="75">
        <v>4</v>
      </c>
      <c r="L367" s="75">
        <v>4</v>
      </c>
      <c r="M367" s="75">
        <v>0</v>
      </c>
      <c r="N367" s="75">
        <v>0</v>
      </c>
    </row>
    <row r="368" spans="1:14">
      <c r="A368" s="75" t="s">
        <v>1001</v>
      </c>
      <c r="B368" s="75" t="s">
        <v>488</v>
      </c>
      <c r="C368" s="76">
        <v>40131</v>
      </c>
      <c r="D368" s="75" t="s">
        <v>216</v>
      </c>
      <c r="E368" s="77" t="s">
        <v>33</v>
      </c>
      <c r="F368" s="75">
        <v>90</v>
      </c>
      <c r="G368" s="75">
        <v>0</v>
      </c>
      <c r="H368" s="75">
        <v>0</v>
      </c>
      <c r="I368" s="75">
        <v>0</v>
      </c>
      <c r="J368" s="75">
        <v>0</v>
      </c>
      <c r="K368" s="75">
        <v>0</v>
      </c>
      <c r="L368" s="75">
        <v>0</v>
      </c>
      <c r="M368" s="75">
        <v>0</v>
      </c>
      <c r="N368" s="75">
        <v>0</v>
      </c>
    </row>
    <row r="369" spans="1:14">
      <c r="A369" s="75" t="s">
        <v>1001</v>
      </c>
      <c r="B369" s="75" t="s">
        <v>187</v>
      </c>
      <c r="C369" s="76">
        <v>40135</v>
      </c>
      <c r="D369" s="75" t="s">
        <v>216</v>
      </c>
      <c r="E369" s="77" t="s">
        <v>64</v>
      </c>
      <c r="F369" s="75">
        <v>90</v>
      </c>
      <c r="G369" s="75">
        <v>0</v>
      </c>
      <c r="H369" s="75">
        <v>0</v>
      </c>
      <c r="I369" s="75">
        <v>0</v>
      </c>
      <c r="J369" s="75">
        <v>0</v>
      </c>
      <c r="K369" s="75">
        <v>0</v>
      </c>
      <c r="L369" s="75">
        <v>0</v>
      </c>
      <c r="M369" s="75">
        <v>0</v>
      </c>
      <c r="N369" s="75">
        <v>0</v>
      </c>
    </row>
    <row r="370" spans="1:14">
      <c r="A370" s="75" t="s">
        <v>1015</v>
      </c>
      <c r="B370" s="75" t="s">
        <v>799</v>
      </c>
      <c r="C370" s="76">
        <v>40141</v>
      </c>
      <c r="D370" s="75" t="s">
        <v>151</v>
      </c>
      <c r="E370" s="77" t="s">
        <v>33</v>
      </c>
      <c r="F370" s="75">
        <v>90</v>
      </c>
      <c r="G370" s="75">
        <v>0</v>
      </c>
      <c r="H370" s="75">
        <v>0</v>
      </c>
      <c r="I370" s="75">
        <v>6</v>
      </c>
      <c r="J370" s="75">
        <v>3</v>
      </c>
      <c r="K370" s="75">
        <v>2</v>
      </c>
      <c r="L370" s="75">
        <v>2</v>
      </c>
      <c r="M370" s="75">
        <v>1</v>
      </c>
      <c r="N370" s="75">
        <v>0</v>
      </c>
    </row>
    <row r="371" spans="1:14">
      <c r="A371" s="75" t="s">
        <v>1015</v>
      </c>
      <c r="B371" s="75" t="s">
        <v>464</v>
      </c>
      <c r="C371" s="76">
        <v>40156</v>
      </c>
      <c r="D371" s="75" t="s">
        <v>151</v>
      </c>
      <c r="E371" s="77" t="s">
        <v>40</v>
      </c>
      <c r="F371" s="75">
        <v>90</v>
      </c>
      <c r="G371" s="75">
        <v>0</v>
      </c>
      <c r="H371" s="75">
        <v>1</v>
      </c>
      <c r="I371" s="75">
        <v>1</v>
      </c>
      <c r="J371" s="75">
        <v>0</v>
      </c>
      <c r="K371" s="75">
        <v>3</v>
      </c>
      <c r="L371" s="75">
        <v>1</v>
      </c>
      <c r="M371" s="75">
        <v>1</v>
      </c>
      <c r="N371" s="75">
        <v>0</v>
      </c>
    </row>
    <row r="372" spans="1:14">
      <c r="A372" s="75" t="s">
        <v>1001</v>
      </c>
      <c r="B372" s="75" t="s">
        <v>654</v>
      </c>
      <c r="C372" s="76">
        <v>40401</v>
      </c>
      <c r="D372" s="75" t="s">
        <v>78</v>
      </c>
      <c r="E372" s="77" t="s">
        <v>22</v>
      </c>
      <c r="F372" s="75">
        <v>55</v>
      </c>
      <c r="G372" s="75">
        <v>0</v>
      </c>
      <c r="H372" s="75">
        <v>0</v>
      </c>
      <c r="I372" s="75">
        <v>0</v>
      </c>
      <c r="J372" s="75">
        <v>0</v>
      </c>
      <c r="K372" s="75">
        <v>0</v>
      </c>
      <c r="L372" s="75">
        <v>0</v>
      </c>
      <c r="M372" s="75">
        <v>0</v>
      </c>
      <c r="N372" s="75">
        <v>0</v>
      </c>
    </row>
    <row r="373" spans="1:14">
      <c r="A373" s="75" t="s">
        <v>1015</v>
      </c>
      <c r="B373" s="75" t="s">
        <v>298</v>
      </c>
      <c r="C373" s="76">
        <v>40407</v>
      </c>
      <c r="D373" s="75" t="s">
        <v>151</v>
      </c>
      <c r="E373" s="77" t="s">
        <v>22</v>
      </c>
      <c r="F373" s="75">
        <v>76</v>
      </c>
      <c r="G373" s="75">
        <v>0</v>
      </c>
      <c r="H373" s="75">
        <v>0</v>
      </c>
      <c r="I373" s="75">
        <v>0</v>
      </c>
      <c r="J373" s="75">
        <v>0</v>
      </c>
      <c r="K373" s="75">
        <v>0</v>
      </c>
      <c r="L373" s="75">
        <v>0</v>
      </c>
      <c r="M373" s="75">
        <v>0</v>
      </c>
      <c r="N373" s="75">
        <v>0</v>
      </c>
    </row>
    <row r="374" spans="1:14">
      <c r="A374" s="75" t="s">
        <v>1015</v>
      </c>
      <c r="B374" s="75" t="s">
        <v>300</v>
      </c>
      <c r="C374" s="76">
        <v>40415</v>
      </c>
      <c r="D374" s="75" t="s">
        <v>151</v>
      </c>
      <c r="E374" s="77" t="s">
        <v>85</v>
      </c>
      <c r="F374" s="75">
        <v>90</v>
      </c>
      <c r="G374" s="75">
        <v>1</v>
      </c>
      <c r="H374" s="75">
        <v>0</v>
      </c>
      <c r="I374" s="75">
        <v>0</v>
      </c>
      <c r="J374" s="75">
        <v>0</v>
      </c>
      <c r="K374" s="75">
        <v>0</v>
      </c>
      <c r="L374" s="75">
        <v>0</v>
      </c>
      <c r="M374" s="75">
        <v>1</v>
      </c>
      <c r="N374" s="75">
        <v>0</v>
      </c>
    </row>
    <row r="375" spans="1:14">
      <c r="A375" s="75" t="s">
        <v>1015</v>
      </c>
      <c r="B375" s="75" t="s">
        <v>1021</v>
      </c>
      <c r="C375" s="76">
        <v>40451</v>
      </c>
      <c r="D375" s="75" t="s">
        <v>577</v>
      </c>
      <c r="E375" s="77" t="s">
        <v>158</v>
      </c>
      <c r="F375" s="75">
        <v>90</v>
      </c>
      <c r="G375" s="75">
        <v>0</v>
      </c>
      <c r="H375" s="75">
        <v>0</v>
      </c>
      <c r="I375" s="75">
        <v>2</v>
      </c>
      <c r="J375" s="75">
        <v>1</v>
      </c>
      <c r="K375" s="75">
        <v>3</v>
      </c>
      <c r="L375" s="75">
        <v>2</v>
      </c>
      <c r="M375" s="75">
        <v>1</v>
      </c>
      <c r="N375" s="75">
        <v>0</v>
      </c>
    </row>
    <row r="376" spans="1:14">
      <c r="A376" s="75" t="s">
        <v>1015</v>
      </c>
      <c r="B376" s="75" t="s">
        <v>965</v>
      </c>
      <c r="C376" s="76">
        <v>40472</v>
      </c>
      <c r="D376" s="75" t="s">
        <v>577</v>
      </c>
      <c r="E376" s="77" t="s">
        <v>38</v>
      </c>
      <c r="F376" s="75">
        <v>58</v>
      </c>
      <c r="G376" s="75">
        <v>0</v>
      </c>
      <c r="H376" s="75">
        <v>0</v>
      </c>
      <c r="I376" s="75">
        <v>1</v>
      </c>
      <c r="J376" s="75">
        <v>0</v>
      </c>
      <c r="K376" s="75">
        <v>0</v>
      </c>
      <c r="L376" s="75">
        <v>1</v>
      </c>
      <c r="M376" s="75">
        <v>0</v>
      </c>
      <c r="N376" s="75">
        <v>0</v>
      </c>
    </row>
    <row r="377" spans="1:14">
      <c r="A377" s="75" t="s">
        <v>1015</v>
      </c>
      <c r="B377" s="75" t="s">
        <v>970</v>
      </c>
      <c r="C377" s="76">
        <v>40486</v>
      </c>
      <c r="D377" s="75" t="s">
        <v>577</v>
      </c>
      <c r="E377" s="77" t="s">
        <v>19</v>
      </c>
      <c r="F377" s="75">
        <v>0</v>
      </c>
      <c r="G377" s="75"/>
      <c r="H377" s="75"/>
      <c r="I377" s="75"/>
      <c r="J377" s="75"/>
      <c r="K377" s="75"/>
      <c r="L377" s="75"/>
      <c r="M377" s="75"/>
      <c r="N377" s="75"/>
    </row>
    <row r="378" spans="1:14">
      <c r="A378" s="75" t="s">
        <v>1015</v>
      </c>
      <c r="B378" s="75" t="s">
        <v>1020</v>
      </c>
      <c r="C378" s="76">
        <v>40527</v>
      </c>
      <c r="D378" s="75" t="s">
        <v>577</v>
      </c>
      <c r="E378" s="77" t="s">
        <v>33</v>
      </c>
      <c r="F378" s="75">
        <v>90</v>
      </c>
      <c r="G378" s="75">
        <v>0</v>
      </c>
      <c r="H378" s="75">
        <v>0</v>
      </c>
      <c r="I378" s="75">
        <v>3</v>
      </c>
      <c r="J378" s="75">
        <v>1</v>
      </c>
      <c r="K378" s="75">
        <v>0</v>
      </c>
      <c r="L378" s="75">
        <v>1</v>
      </c>
      <c r="M378" s="75">
        <v>0</v>
      </c>
      <c r="N378" s="75">
        <v>0</v>
      </c>
    </row>
    <row r="379" spans="1:14">
      <c r="A379" s="75" t="s">
        <v>1015</v>
      </c>
      <c r="B379" s="75" t="s">
        <v>1019</v>
      </c>
      <c r="C379" s="76">
        <v>40591</v>
      </c>
      <c r="D379" s="75" t="s">
        <v>577</v>
      </c>
      <c r="E379" s="77" t="s">
        <v>154</v>
      </c>
      <c r="F379" s="75">
        <v>83</v>
      </c>
      <c r="G379" s="75">
        <v>1</v>
      </c>
      <c r="H379" s="75">
        <v>1</v>
      </c>
      <c r="I379" s="75">
        <v>1</v>
      </c>
      <c r="J379" s="75">
        <v>1</v>
      </c>
      <c r="K379" s="75">
        <v>1</v>
      </c>
      <c r="L379" s="75">
        <v>0</v>
      </c>
      <c r="M379" s="75">
        <v>1</v>
      </c>
      <c r="N379" s="75">
        <v>0</v>
      </c>
    </row>
    <row r="380" spans="1:14">
      <c r="A380" s="75" t="s">
        <v>1015</v>
      </c>
      <c r="B380" s="75" t="s">
        <v>1018</v>
      </c>
      <c r="C380" s="76">
        <v>40598</v>
      </c>
      <c r="D380" s="75" t="s">
        <v>577</v>
      </c>
      <c r="E380" s="77" t="s">
        <v>51</v>
      </c>
      <c r="F380" s="75">
        <v>76</v>
      </c>
      <c r="G380" s="75">
        <v>1</v>
      </c>
      <c r="H380" s="75">
        <v>0</v>
      </c>
      <c r="I380" s="75">
        <v>0</v>
      </c>
      <c r="J380" s="75">
        <v>0</v>
      </c>
      <c r="K380" s="75">
        <v>0</v>
      </c>
      <c r="L380" s="75">
        <v>2</v>
      </c>
      <c r="M380" s="75">
        <v>0</v>
      </c>
      <c r="N380" s="75">
        <v>0</v>
      </c>
    </row>
    <row r="381" spans="1:14">
      <c r="A381" s="75" t="s">
        <v>1015</v>
      </c>
      <c r="B381" s="75" t="s">
        <v>616</v>
      </c>
      <c r="C381" s="76">
        <v>40612</v>
      </c>
      <c r="D381" s="75" t="s">
        <v>577</v>
      </c>
      <c r="E381" s="77" t="s">
        <v>19</v>
      </c>
      <c r="F381" s="75">
        <v>87</v>
      </c>
      <c r="G381" s="75">
        <v>1</v>
      </c>
      <c r="H381" s="75">
        <v>0</v>
      </c>
      <c r="I381" s="75">
        <v>2</v>
      </c>
      <c r="J381" s="75">
        <v>0</v>
      </c>
      <c r="K381" s="75">
        <v>2</v>
      </c>
      <c r="L381" s="75">
        <v>1</v>
      </c>
      <c r="M381" s="75">
        <v>0</v>
      </c>
      <c r="N381" s="75">
        <v>0</v>
      </c>
    </row>
    <row r="382" spans="1:14">
      <c r="A382" s="75" t="s">
        <v>1015</v>
      </c>
      <c r="B382" s="75" t="s">
        <v>611</v>
      </c>
      <c r="C382" s="76">
        <v>40619</v>
      </c>
      <c r="D382" s="75" t="s">
        <v>577</v>
      </c>
      <c r="E382" s="77" t="s">
        <v>31</v>
      </c>
      <c r="F382" s="75">
        <v>61</v>
      </c>
      <c r="G382" s="75">
        <v>0</v>
      </c>
      <c r="H382" s="75">
        <v>0</v>
      </c>
      <c r="I382" s="75">
        <v>0</v>
      </c>
      <c r="J382" s="75">
        <v>0</v>
      </c>
      <c r="K382" s="75">
        <v>3</v>
      </c>
      <c r="L382" s="75">
        <v>3</v>
      </c>
      <c r="M382" s="75">
        <v>0</v>
      </c>
      <c r="N382" s="75">
        <v>0</v>
      </c>
    </row>
    <row r="383" spans="1:14">
      <c r="A383" s="75" t="s">
        <v>1015</v>
      </c>
      <c r="B383" s="75" t="s">
        <v>257</v>
      </c>
      <c r="C383" s="76">
        <v>40640</v>
      </c>
      <c r="D383" s="75" t="s">
        <v>577</v>
      </c>
      <c r="E383" s="77" t="s">
        <v>22</v>
      </c>
      <c r="F383" s="75">
        <f>90- 45</f>
        <v>45</v>
      </c>
      <c r="G383" s="75">
        <v>0</v>
      </c>
      <c r="H383" s="75">
        <v>0</v>
      </c>
      <c r="I383" s="75">
        <v>0</v>
      </c>
      <c r="J383" s="75">
        <v>0</v>
      </c>
      <c r="K383" s="75">
        <v>2</v>
      </c>
      <c r="L383" s="75">
        <v>0</v>
      </c>
      <c r="M383" s="75">
        <v>1</v>
      </c>
      <c r="N383" s="75">
        <v>1</v>
      </c>
    </row>
    <row r="384" spans="1:14">
      <c r="A384" s="75" t="s">
        <v>1015</v>
      </c>
      <c r="B384" s="75" t="s">
        <v>694</v>
      </c>
      <c r="C384" s="76">
        <v>40801</v>
      </c>
      <c r="D384" s="75" t="s">
        <v>577</v>
      </c>
      <c r="E384" s="77" t="s">
        <v>22</v>
      </c>
      <c r="F384" s="75">
        <v>90</v>
      </c>
      <c r="G384" s="75">
        <v>0</v>
      </c>
      <c r="H384" s="75">
        <v>0</v>
      </c>
      <c r="I384" s="75">
        <v>6</v>
      </c>
      <c r="J384" s="75">
        <v>3</v>
      </c>
      <c r="K384" s="75">
        <v>0</v>
      </c>
      <c r="L384" s="75">
        <v>1</v>
      </c>
      <c r="M384" s="75">
        <v>0</v>
      </c>
      <c r="N384" s="75">
        <v>0</v>
      </c>
    </row>
    <row r="385" spans="1:14">
      <c r="A385" s="75" t="s">
        <v>1015</v>
      </c>
      <c r="B385" s="75" t="s">
        <v>858</v>
      </c>
      <c r="C385" s="76">
        <v>40815</v>
      </c>
      <c r="D385" s="75" t="s">
        <v>577</v>
      </c>
      <c r="E385" s="77" t="s">
        <v>22</v>
      </c>
      <c r="F385" s="75">
        <v>90</v>
      </c>
      <c r="G385" s="75">
        <v>0</v>
      </c>
      <c r="H385" s="75">
        <v>1</v>
      </c>
      <c r="I385" s="75">
        <v>4</v>
      </c>
      <c r="J385" s="75">
        <v>0</v>
      </c>
      <c r="K385" s="75">
        <v>0</v>
      </c>
      <c r="L385" s="75">
        <v>1</v>
      </c>
      <c r="M385" s="75">
        <v>0</v>
      </c>
      <c r="N385" s="75">
        <v>0</v>
      </c>
    </row>
    <row r="386" spans="1:14">
      <c r="A386" s="75" t="s">
        <v>1001</v>
      </c>
      <c r="B386" s="75" t="s">
        <v>755</v>
      </c>
      <c r="C386" s="76">
        <v>40823</v>
      </c>
      <c r="D386" s="75" t="s">
        <v>78</v>
      </c>
      <c r="E386" s="77" t="s">
        <v>59</v>
      </c>
      <c r="F386" s="75">
        <v>53</v>
      </c>
      <c r="G386" s="75">
        <v>1</v>
      </c>
      <c r="H386" s="75">
        <v>0</v>
      </c>
      <c r="I386" s="75">
        <v>0</v>
      </c>
      <c r="J386" s="75">
        <v>0</v>
      </c>
      <c r="K386" s="75">
        <v>0</v>
      </c>
      <c r="L386" s="75">
        <v>0</v>
      </c>
      <c r="M386" s="75">
        <v>0</v>
      </c>
      <c r="N386" s="75">
        <v>0</v>
      </c>
    </row>
    <row r="387" spans="1:14">
      <c r="A387" s="75" t="s">
        <v>1015</v>
      </c>
      <c r="B387" s="75" t="s">
        <v>1018</v>
      </c>
      <c r="C387" s="76">
        <v>40836</v>
      </c>
      <c r="D387" s="75" t="s">
        <v>577</v>
      </c>
      <c r="E387" s="77" t="s">
        <v>31</v>
      </c>
      <c r="F387" s="75">
        <v>81</v>
      </c>
      <c r="G387" s="75">
        <v>0</v>
      </c>
      <c r="H387" s="75">
        <v>0</v>
      </c>
      <c r="I387" s="75">
        <v>1</v>
      </c>
      <c r="J387" s="75">
        <v>1</v>
      </c>
      <c r="K387" s="75">
        <v>0</v>
      </c>
      <c r="L387" s="75">
        <v>0</v>
      </c>
      <c r="M387" s="75">
        <v>0</v>
      </c>
      <c r="N387" s="75">
        <v>0</v>
      </c>
    </row>
    <row r="388" spans="1:14">
      <c r="A388" s="75" t="s">
        <v>1015</v>
      </c>
      <c r="B388" s="75" t="s">
        <v>1019</v>
      </c>
      <c r="C388" s="76">
        <v>40850</v>
      </c>
      <c r="D388" s="75" t="s">
        <v>577</v>
      </c>
      <c r="E388" s="77" t="s">
        <v>17</v>
      </c>
      <c r="F388" s="75">
        <v>0</v>
      </c>
      <c r="G388" s="75"/>
      <c r="H388" s="75"/>
      <c r="I388" s="75"/>
      <c r="J388" s="75"/>
      <c r="K388" s="75"/>
      <c r="L388" s="75"/>
      <c r="M388" s="75"/>
      <c r="N388" s="75"/>
    </row>
    <row r="389" spans="1:14">
      <c r="A389" s="75" t="s">
        <v>1001</v>
      </c>
      <c r="B389" s="75" t="s">
        <v>478</v>
      </c>
      <c r="C389" s="76">
        <v>40858</v>
      </c>
      <c r="D389" s="75" t="s">
        <v>78</v>
      </c>
      <c r="E389" s="77" t="s">
        <v>131</v>
      </c>
      <c r="F389" s="75">
        <v>67</v>
      </c>
      <c r="G389" s="75">
        <v>0</v>
      </c>
      <c r="H389" s="75">
        <v>0</v>
      </c>
      <c r="I389" s="75">
        <v>0</v>
      </c>
      <c r="J389" s="75">
        <v>0</v>
      </c>
      <c r="K389" s="75">
        <v>0</v>
      </c>
      <c r="L389" s="75">
        <v>0</v>
      </c>
      <c r="M389" s="75">
        <v>0</v>
      </c>
      <c r="N389" s="75">
        <v>0</v>
      </c>
    </row>
    <row r="390" spans="1:14">
      <c r="A390" s="75" t="s">
        <v>1001</v>
      </c>
      <c r="B390" s="75" t="s">
        <v>800</v>
      </c>
      <c r="C390" s="76">
        <v>40862</v>
      </c>
      <c r="D390" s="75" t="s">
        <v>78</v>
      </c>
      <c r="E390" s="77" t="s">
        <v>63</v>
      </c>
      <c r="F390" s="75">
        <f>90- 56</f>
        <v>34</v>
      </c>
      <c r="G390" s="75">
        <v>0</v>
      </c>
      <c r="H390" s="75">
        <v>0</v>
      </c>
      <c r="I390" s="75">
        <v>0</v>
      </c>
      <c r="J390" s="75">
        <v>0</v>
      </c>
      <c r="K390" s="75">
        <v>0</v>
      </c>
      <c r="L390" s="75">
        <v>0</v>
      </c>
      <c r="M390" s="75">
        <v>0</v>
      </c>
      <c r="N390" s="75">
        <v>0</v>
      </c>
    </row>
    <row r="391" spans="1:14">
      <c r="A391" s="75" t="s">
        <v>1015</v>
      </c>
      <c r="B391" s="75" t="s">
        <v>690</v>
      </c>
      <c r="C391" s="76">
        <v>40878</v>
      </c>
      <c r="D391" s="75" t="s">
        <v>577</v>
      </c>
      <c r="E391" s="77" t="s">
        <v>22</v>
      </c>
      <c r="F391" s="75">
        <v>72</v>
      </c>
      <c r="G391" s="75">
        <v>0</v>
      </c>
      <c r="H391" s="75">
        <v>0</v>
      </c>
      <c r="I391" s="75">
        <v>2</v>
      </c>
      <c r="J391" s="75">
        <v>0</v>
      </c>
      <c r="K391" s="75">
        <v>0</v>
      </c>
      <c r="L391" s="75">
        <v>1</v>
      </c>
      <c r="M391" s="75">
        <v>0</v>
      </c>
      <c r="N391" s="75">
        <v>0</v>
      </c>
    </row>
    <row r="392" spans="1:14">
      <c r="A392" s="75" t="s">
        <v>1001</v>
      </c>
      <c r="B392" s="75" t="s">
        <v>683</v>
      </c>
      <c r="C392" s="76">
        <v>41057</v>
      </c>
      <c r="D392" s="75" t="s">
        <v>78</v>
      </c>
      <c r="E392" s="77" t="s">
        <v>51</v>
      </c>
      <c r="F392" s="75">
        <f>90- 45</f>
        <v>45</v>
      </c>
      <c r="G392" s="75">
        <v>0</v>
      </c>
      <c r="H392" s="75">
        <v>1</v>
      </c>
      <c r="I392" s="75">
        <v>1</v>
      </c>
      <c r="J392" s="75">
        <v>0</v>
      </c>
      <c r="K392" s="75">
        <v>0</v>
      </c>
      <c r="L392" s="75">
        <v>0</v>
      </c>
      <c r="M392" s="75">
        <v>0</v>
      </c>
      <c r="N392" s="75">
        <v>0</v>
      </c>
    </row>
    <row r="393" spans="1:14">
      <c r="A393" s="75" t="s">
        <v>1001</v>
      </c>
      <c r="B393" s="75" t="s">
        <v>794</v>
      </c>
      <c r="C393" s="76">
        <v>41061</v>
      </c>
      <c r="D393" s="75" t="s">
        <v>78</v>
      </c>
      <c r="E393" s="77" t="s">
        <v>69</v>
      </c>
      <c r="F393" s="75">
        <f>90- 45</f>
        <v>45</v>
      </c>
      <c r="G393" s="75">
        <v>0</v>
      </c>
      <c r="H393" s="75">
        <v>0</v>
      </c>
      <c r="I393" s="75">
        <v>1</v>
      </c>
      <c r="J393" s="75">
        <v>0</v>
      </c>
      <c r="K393" s="75">
        <v>1</v>
      </c>
      <c r="L393" s="75">
        <v>2</v>
      </c>
      <c r="M393" s="75">
        <v>0</v>
      </c>
      <c r="N393" s="75">
        <v>0</v>
      </c>
    </row>
    <row r="394" spans="1:14">
      <c r="A394" s="75" t="s">
        <v>1001</v>
      </c>
      <c r="B394" s="75" t="s">
        <v>93</v>
      </c>
      <c r="C394" s="76">
        <v>41065</v>
      </c>
      <c r="D394" s="75" t="s">
        <v>78</v>
      </c>
      <c r="E394" s="77" t="s">
        <v>135</v>
      </c>
      <c r="F394" s="75">
        <f>90- 45</f>
        <v>45</v>
      </c>
      <c r="G394" s="75">
        <v>0</v>
      </c>
      <c r="H394" s="75">
        <v>0</v>
      </c>
      <c r="I394" s="75">
        <v>3</v>
      </c>
      <c r="J394" s="75">
        <v>0</v>
      </c>
      <c r="K394" s="75">
        <v>0</v>
      </c>
      <c r="L394" s="75">
        <v>1</v>
      </c>
      <c r="M394" s="75">
        <v>0</v>
      </c>
      <c r="N394" s="75">
        <v>0</v>
      </c>
    </row>
    <row r="395" spans="1:14">
      <c r="A395" s="75" t="s">
        <v>1001</v>
      </c>
      <c r="B395" s="75" t="s">
        <v>688</v>
      </c>
      <c r="C395" s="76">
        <v>41071</v>
      </c>
      <c r="D395" s="75" t="s">
        <v>487</v>
      </c>
      <c r="E395" s="77" t="s">
        <v>63</v>
      </c>
      <c r="F395" s="75">
        <v>81</v>
      </c>
      <c r="G395" s="75">
        <v>2</v>
      </c>
      <c r="H395" s="75">
        <v>0</v>
      </c>
      <c r="I395" s="75">
        <v>4</v>
      </c>
      <c r="J395" s="75">
        <v>3</v>
      </c>
      <c r="K395" s="75">
        <v>2</v>
      </c>
      <c r="L395" s="75">
        <v>2</v>
      </c>
      <c r="M395" s="75">
        <v>0</v>
      </c>
      <c r="N395" s="75">
        <v>0</v>
      </c>
    </row>
    <row r="396" spans="1:14">
      <c r="A396" s="75" t="s">
        <v>1001</v>
      </c>
      <c r="B396" s="75" t="s">
        <v>210</v>
      </c>
      <c r="C396" s="76">
        <v>41075</v>
      </c>
      <c r="D396" s="75" t="s">
        <v>487</v>
      </c>
      <c r="E396" s="77" t="s">
        <v>135</v>
      </c>
      <c r="F396" s="75">
        <v>90</v>
      </c>
      <c r="G396" s="75">
        <v>0</v>
      </c>
      <c r="H396" s="75">
        <v>0</v>
      </c>
      <c r="I396" s="75">
        <v>2</v>
      </c>
      <c r="J396" s="75">
        <v>1</v>
      </c>
      <c r="K396" s="75">
        <v>1</v>
      </c>
      <c r="L396" s="75">
        <v>2</v>
      </c>
      <c r="M396" s="75">
        <v>0</v>
      </c>
      <c r="N396" s="75">
        <v>0</v>
      </c>
    </row>
    <row r="397" spans="1:14">
      <c r="A397" s="75" t="s">
        <v>1001</v>
      </c>
      <c r="B397" s="75" t="s">
        <v>90</v>
      </c>
      <c r="C397" s="76">
        <v>41079</v>
      </c>
      <c r="D397" s="75" t="s">
        <v>487</v>
      </c>
      <c r="E397" s="77" t="s">
        <v>31</v>
      </c>
      <c r="F397" s="75">
        <f>90- 69</f>
        <v>21</v>
      </c>
      <c r="G397" s="75">
        <v>0</v>
      </c>
      <c r="H397" s="75">
        <v>0</v>
      </c>
      <c r="I397" s="75">
        <v>0</v>
      </c>
      <c r="J397" s="75">
        <v>0</v>
      </c>
      <c r="K397" s="75">
        <v>1</v>
      </c>
      <c r="L397" s="75">
        <v>1</v>
      </c>
      <c r="M397" s="75">
        <v>1</v>
      </c>
      <c r="N397" s="75">
        <v>0</v>
      </c>
    </row>
  </sheetData>
  <autoFilter ref="C1:C397">
    <sortState ref="A2:N399">
      <sortCondition ref="C1:C399"/>
    </sortState>
  </autoFilter>
  <hyperlinks>
    <hyperlink ref="E38" r:id="rId1"/>
    <hyperlink ref="E37" r:id="rId2"/>
    <hyperlink ref="E36" r:id="rId3"/>
    <hyperlink ref="E35" r:id="rId4"/>
    <hyperlink ref="E34" r:id="rId5"/>
    <hyperlink ref="E33" r:id="rId6"/>
    <hyperlink ref="E32" r:id="rId7"/>
    <hyperlink ref="E31" r:id="rId8"/>
    <hyperlink ref="E30" r:id="rId9"/>
    <hyperlink ref="E29" r:id="rId10"/>
    <hyperlink ref="E28" r:id="rId11"/>
    <hyperlink ref="E27" r:id="rId12"/>
    <hyperlink ref="E26" r:id="rId13"/>
    <hyperlink ref="E25" r:id="rId14"/>
    <hyperlink ref="E24" r:id="rId15"/>
    <hyperlink ref="E23" r:id="rId16"/>
    <hyperlink ref="E22" r:id="rId17"/>
    <hyperlink ref="E21" r:id="rId18"/>
    <hyperlink ref="E20" r:id="rId19"/>
    <hyperlink ref="E19" r:id="rId20"/>
    <hyperlink ref="E18" r:id="rId21"/>
    <hyperlink ref="E17" r:id="rId22"/>
    <hyperlink ref="E16" r:id="rId23"/>
    <hyperlink ref="E15" r:id="rId24"/>
    <hyperlink ref="E14" r:id="rId25"/>
    <hyperlink ref="E11" r:id="rId26"/>
    <hyperlink ref="E10" r:id="rId27"/>
    <hyperlink ref="E9" r:id="rId28"/>
    <hyperlink ref="E8" r:id="rId29"/>
    <hyperlink ref="E7" r:id="rId30"/>
    <hyperlink ref="E6" r:id="rId31"/>
    <hyperlink ref="E5" r:id="rId32"/>
    <hyperlink ref="E4" r:id="rId33"/>
    <hyperlink ref="E3" r:id="rId34"/>
    <hyperlink ref="E2" r:id="rId35"/>
    <hyperlink ref="E66" r:id="rId36"/>
    <hyperlink ref="E65" r:id="rId37"/>
    <hyperlink ref="E64" r:id="rId38"/>
    <hyperlink ref="E63" r:id="rId39"/>
    <hyperlink ref="E62" r:id="rId40"/>
    <hyperlink ref="E61" r:id="rId41"/>
    <hyperlink ref="E60" r:id="rId42"/>
    <hyperlink ref="E58" r:id="rId43"/>
    <hyperlink ref="E57" r:id="rId44"/>
    <hyperlink ref="E56" r:id="rId45"/>
    <hyperlink ref="E55" r:id="rId46"/>
    <hyperlink ref="E54" r:id="rId47"/>
    <hyperlink ref="E53" r:id="rId48"/>
    <hyperlink ref="E52" r:id="rId49"/>
    <hyperlink ref="E51" r:id="rId50"/>
    <hyperlink ref="E50" r:id="rId51"/>
    <hyperlink ref="E49" r:id="rId52"/>
    <hyperlink ref="E48" r:id="rId53"/>
    <hyperlink ref="E47" r:id="rId54"/>
    <hyperlink ref="E46" r:id="rId55"/>
    <hyperlink ref="E45" r:id="rId56"/>
    <hyperlink ref="E44" r:id="rId57"/>
    <hyperlink ref="E43" r:id="rId58"/>
    <hyperlink ref="E42" r:id="rId59"/>
    <hyperlink ref="E41" r:id="rId60"/>
    <hyperlink ref="E40" r:id="rId61"/>
    <hyperlink ref="E39" r:id="rId62"/>
    <hyperlink ref="E13" r:id="rId63"/>
    <hyperlink ref="E12" r:id="rId64"/>
    <hyperlink ref="E110" r:id="rId65"/>
    <hyperlink ref="E109" r:id="rId66"/>
    <hyperlink ref="E108" r:id="rId67"/>
    <hyperlink ref="E107" r:id="rId68"/>
    <hyperlink ref="E106" r:id="rId69"/>
    <hyperlink ref="E105" r:id="rId70"/>
    <hyperlink ref="E104" r:id="rId71"/>
    <hyperlink ref="E103" r:id="rId72"/>
    <hyperlink ref="E102" r:id="rId73"/>
    <hyperlink ref="E101" r:id="rId74"/>
    <hyperlink ref="E100" r:id="rId75"/>
    <hyperlink ref="E99" r:id="rId76"/>
    <hyperlink ref="E98" r:id="rId77"/>
    <hyperlink ref="E97" r:id="rId78"/>
    <hyperlink ref="E96" r:id="rId79"/>
    <hyperlink ref="E95" r:id="rId80"/>
    <hyperlink ref="E94" r:id="rId81"/>
    <hyperlink ref="E93" r:id="rId82"/>
    <hyperlink ref="E92" r:id="rId83"/>
    <hyperlink ref="E91" r:id="rId84"/>
    <hyperlink ref="E90" r:id="rId85"/>
    <hyperlink ref="E89" r:id="rId86"/>
    <hyperlink ref="E88" r:id="rId87"/>
    <hyperlink ref="E87" r:id="rId88"/>
    <hyperlink ref="E86" r:id="rId89"/>
    <hyperlink ref="E85" r:id="rId90"/>
    <hyperlink ref="E84" r:id="rId91"/>
    <hyperlink ref="E83" r:id="rId92"/>
    <hyperlink ref="E82" r:id="rId93"/>
    <hyperlink ref="E81" r:id="rId94"/>
    <hyperlink ref="E80" r:id="rId95"/>
    <hyperlink ref="E79" r:id="rId96"/>
    <hyperlink ref="E78" r:id="rId97"/>
    <hyperlink ref="E77" r:id="rId98"/>
    <hyperlink ref="E76" r:id="rId99"/>
    <hyperlink ref="E75" r:id="rId100"/>
    <hyperlink ref="E74" r:id="rId101"/>
    <hyperlink ref="E73" r:id="rId102"/>
    <hyperlink ref="E72" r:id="rId103"/>
    <hyperlink ref="E71" r:id="rId104"/>
    <hyperlink ref="E69" r:id="rId105"/>
    <hyperlink ref="E154" r:id="rId106"/>
    <hyperlink ref="E153" r:id="rId107"/>
    <hyperlink ref="E152" r:id="rId108"/>
    <hyperlink ref="E151" r:id="rId109"/>
    <hyperlink ref="E150" r:id="rId110"/>
    <hyperlink ref="E149" r:id="rId111"/>
    <hyperlink ref="E148" r:id="rId112"/>
    <hyperlink ref="E147" r:id="rId113"/>
    <hyperlink ref="E146" r:id="rId114"/>
    <hyperlink ref="E145" r:id="rId115"/>
    <hyperlink ref="E144" r:id="rId116"/>
    <hyperlink ref="E143" r:id="rId117"/>
    <hyperlink ref="E142" r:id="rId118"/>
    <hyperlink ref="E141" r:id="rId119"/>
    <hyperlink ref="E139" r:id="rId120"/>
    <hyperlink ref="E138" r:id="rId121"/>
    <hyperlink ref="E137" r:id="rId122"/>
    <hyperlink ref="E136" r:id="rId123"/>
    <hyperlink ref="E135" r:id="rId124"/>
    <hyperlink ref="E134" r:id="rId125"/>
    <hyperlink ref="E133" r:id="rId126"/>
    <hyperlink ref="E132" r:id="rId127"/>
    <hyperlink ref="E131" r:id="rId128"/>
    <hyperlink ref="E130" r:id="rId129"/>
    <hyperlink ref="E128" r:id="rId130"/>
    <hyperlink ref="E127" r:id="rId131"/>
    <hyperlink ref="E126" r:id="rId132"/>
    <hyperlink ref="E125" r:id="rId133"/>
    <hyperlink ref="E124" r:id="rId134"/>
    <hyperlink ref="E123" r:id="rId135"/>
    <hyperlink ref="E122" r:id="rId136"/>
    <hyperlink ref="E121" r:id="rId137"/>
    <hyperlink ref="E118" r:id="rId138"/>
    <hyperlink ref="E117" r:id="rId139"/>
    <hyperlink ref="E116" r:id="rId140"/>
    <hyperlink ref="E115" r:id="rId141"/>
    <hyperlink ref="E114" r:id="rId142"/>
    <hyperlink ref="E113" r:id="rId143"/>
    <hyperlink ref="E111" r:id="rId144"/>
    <hyperlink ref="E70" r:id="rId145"/>
    <hyperlink ref="E68" r:id="rId146"/>
    <hyperlink ref="E67" r:id="rId147"/>
    <hyperlink ref="E59" r:id="rId148"/>
    <hyperlink ref="E201" r:id="rId149"/>
    <hyperlink ref="E200" r:id="rId150"/>
    <hyperlink ref="E199" r:id="rId151"/>
    <hyperlink ref="E198" r:id="rId152"/>
    <hyperlink ref="E197" r:id="rId153"/>
    <hyperlink ref="E196" r:id="rId154"/>
    <hyperlink ref="E195" r:id="rId155"/>
    <hyperlink ref="E194" r:id="rId156"/>
    <hyperlink ref="E193" r:id="rId157"/>
    <hyperlink ref="E192" r:id="rId158"/>
    <hyperlink ref="E191" r:id="rId159"/>
    <hyperlink ref="E190" r:id="rId160"/>
    <hyperlink ref="E189" r:id="rId161"/>
    <hyperlink ref="E188" r:id="rId162"/>
    <hyperlink ref="E187" r:id="rId163"/>
    <hyperlink ref="E186" r:id="rId164"/>
    <hyperlink ref="E185" r:id="rId165"/>
    <hyperlink ref="E184" r:id="rId166"/>
    <hyperlink ref="E183" r:id="rId167"/>
    <hyperlink ref="E182" r:id="rId168"/>
    <hyperlink ref="E181" r:id="rId169"/>
    <hyperlink ref="E180" r:id="rId170"/>
    <hyperlink ref="E179" r:id="rId171"/>
    <hyperlink ref="E178" r:id="rId172"/>
    <hyperlink ref="E177" r:id="rId173"/>
    <hyperlink ref="E176" r:id="rId174"/>
    <hyperlink ref="E175" r:id="rId175"/>
    <hyperlink ref="E174" r:id="rId176"/>
    <hyperlink ref="E173" r:id="rId177"/>
    <hyperlink ref="E172" r:id="rId178"/>
    <hyperlink ref="E171" r:id="rId179"/>
    <hyperlink ref="E170" r:id="rId180"/>
    <hyperlink ref="E169" r:id="rId181"/>
    <hyperlink ref="E168" r:id="rId182"/>
    <hyperlink ref="E167" r:id="rId183"/>
    <hyperlink ref="E165" r:id="rId184"/>
    <hyperlink ref="E164" r:id="rId185"/>
    <hyperlink ref="E163" r:id="rId186"/>
    <hyperlink ref="E162" r:id="rId187"/>
    <hyperlink ref="E161" r:id="rId188"/>
    <hyperlink ref="E160" r:id="rId189"/>
    <hyperlink ref="E159" r:id="rId190"/>
    <hyperlink ref="E157" r:id="rId191"/>
    <hyperlink ref="E264" r:id="rId192"/>
    <hyperlink ref="E263" r:id="rId193"/>
    <hyperlink ref="E262" r:id="rId194"/>
    <hyperlink ref="E261" r:id="rId195"/>
    <hyperlink ref="E260" r:id="rId196"/>
    <hyperlink ref="E259" r:id="rId197"/>
    <hyperlink ref="E258" r:id="rId198"/>
    <hyperlink ref="E257" r:id="rId199"/>
    <hyperlink ref="E255" r:id="rId200"/>
    <hyperlink ref="E254" r:id="rId201"/>
    <hyperlink ref="E253" r:id="rId202"/>
    <hyperlink ref="E252" r:id="rId203"/>
    <hyperlink ref="E251" r:id="rId204"/>
    <hyperlink ref="E250" r:id="rId205"/>
    <hyperlink ref="E249" r:id="rId206"/>
    <hyperlink ref="E248" r:id="rId207"/>
    <hyperlink ref="E247" r:id="rId208"/>
    <hyperlink ref="E246" r:id="rId209"/>
    <hyperlink ref="E245" r:id="rId210"/>
    <hyperlink ref="E244" r:id="rId211"/>
    <hyperlink ref="E243" r:id="rId212"/>
    <hyperlink ref="E242" r:id="rId213"/>
    <hyperlink ref="E241" r:id="rId214"/>
    <hyperlink ref="E240" r:id="rId215"/>
    <hyperlink ref="E239" r:id="rId216"/>
    <hyperlink ref="E238" r:id="rId217"/>
    <hyperlink ref="E237" r:id="rId218"/>
    <hyperlink ref="E236" r:id="rId219"/>
    <hyperlink ref="E235" r:id="rId220"/>
    <hyperlink ref="E234" r:id="rId221"/>
    <hyperlink ref="E233" r:id="rId222"/>
    <hyperlink ref="E232" r:id="rId223"/>
    <hyperlink ref="E231" r:id="rId224"/>
    <hyperlink ref="E230" r:id="rId225"/>
    <hyperlink ref="E229" r:id="rId226"/>
    <hyperlink ref="E228" r:id="rId227"/>
    <hyperlink ref="E227" r:id="rId228"/>
    <hyperlink ref="E226" r:id="rId229"/>
    <hyperlink ref="E225" r:id="rId230"/>
    <hyperlink ref="E224" r:id="rId231"/>
    <hyperlink ref="E223" r:id="rId232"/>
    <hyperlink ref="E222" r:id="rId233"/>
    <hyperlink ref="E220" r:id="rId234"/>
    <hyperlink ref="E219" r:id="rId235"/>
    <hyperlink ref="E218" r:id="rId236"/>
    <hyperlink ref="E217" r:id="rId237"/>
    <hyperlink ref="E216" r:id="rId238"/>
    <hyperlink ref="E215" r:id="rId239"/>
    <hyperlink ref="E213" r:id="rId240"/>
    <hyperlink ref="E212" r:id="rId241"/>
    <hyperlink ref="E211" r:id="rId242"/>
    <hyperlink ref="E210" r:id="rId243"/>
    <hyperlink ref="E209" r:id="rId244"/>
    <hyperlink ref="E208" r:id="rId245"/>
    <hyperlink ref="E207" r:id="rId246"/>
    <hyperlink ref="E206" r:id="rId247"/>
    <hyperlink ref="E205" r:id="rId248"/>
    <hyperlink ref="E204" r:id="rId249"/>
    <hyperlink ref="E203" r:id="rId250"/>
    <hyperlink ref="E202" r:id="rId251"/>
    <hyperlink ref="E166" r:id="rId252"/>
    <hyperlink ref="E158" r:id="rId253"/>
    <hyperlink ref="E156" r:id="rId254"/>
    <hyperlink ref="E155" r:id="rId255"/>
    <hyperlink ref="E140" r:id="rId256"/>
    <hyperlink ref="E129" r:id="rId257"/>
    <hyperlink ref="E120" r:id="rId258"/>
    <hyperlink ref="E119" r:id="rId259"/>
    <hyperlink ref="E112" r:id="rId260"/>
    <hyperlink ref="E306" r:id="rId261"/>
    <hyperlink ref="E307" r:id="rId262"/>
    <hyperlink ref="E305" r:id="rId263"/>
    <hyperlink ref="E304" r:id="rId264"/>
    <hyperlink ref="E302" r:id="rId265"/>
    <hyperlink ref="E303" r:id="rId266"/>
    <hyperlink ref="E301" r:id="rId267"/>
    <hyperlink ref="E300" r:id="rId268"/>
    <hyperlink ref="E299" r:id="rId269"/>
    <hyperlink ref="E298" r:id="rId270"/>
    <hyperlink ref="E297" r:id="rId271"/>
    <hyperlink ref="E296" r:id="rId272"/>
    <hyperlink ref="E295" r:id="rId273"/>
    <hyperlink ref="E294" r:id="rId274"/>
    <hyperlink ref="E293" r:id="rId275"/>
    <hyperlink ref="E292" r:id="rId276"/>
    <hyperlink ref="E291" r:id="rId277"/>
    <hyperlink ref="E290" r:id="rId278"/>
    <hyperlink ref="E289" r:id="rId279"/>
    <hyperlink ref="E288" r:id="rId280"/>
    <hyperlink ref="E287" r:id="rId281"/>
    <hyperlink ref="E286" r:id="rId282"/>
    <hyperlink ref="E285" r:id="rId283"/>
    <hyperlink ref="E284" r:id="rId284"/>
    <hyperlink ref="E283" r:id="rId285"/>
    <hyperlink ref="E280" r:id="rId286"/>
    <hyperlink ref="E279" r:id="rId287"/>
    <hyperlink ref="E278" r:id="rId288"/>
    <hyperlink ref="E277" r:id="rId289"/>
    <hyperlink ref="E276" r:id="rId290"/>
    <hyperlink ref="E275" r:id="rId291"/>
    <hyperlink ref="E273" r:id="rId292"/>
    <hyperlink ref="E272" r:id="rId293"/>
    <hyperlink ref="E271" r:id="rId294"/>
    <hyperlink ref="E270" r:id="rId295"/>
    <hyperlink ref="E269" r:id="rId296"/>
    <hyperlink ref="E268" r:id="rId297"/>
    <hyperlink ref="E267" r:id="rId298"/>
    <hyperlink ref="E354" r:id="rId299"/>
    <hyperlink ref="E353" r:id="rId300"/>
    <hyperlink ref="E352" r:id="rId301"/>
    <hyperlink ref="E351" r:id="rId302"/>
    <hyperlink ref="E350" r:id="rId303"/>
    <hyperlink ref="E349" r:id="rId304"/>
    <hyperlink ref="E348" r:id="rId305"/>
    <hyperlink ref="E347" r:id="rId306"/>
    <hyperlink ref="E346" r:id="rId307"/>
    <hyperlink ref="E345" r:id="rId308"/>
    <hyperlink ref="E344" r:id="rId309"/>
    <hyperlink ref="E343" r:id="rId310"/>
    <hyperlink ref="E342" r:id="rId311"/>
    <hyperlink ref="E341" r:id="rId312"/>
    <hyperlink ref="E340" r:id="rId313"/>
    <hyperlink ref="E339" r:id="rId314"/>
    <hyperlink ref="E338" r:id="rId315"/>
    <hyperlink ref="E337" r:id="rId316"/>
    <hyperlink ref="E336" r:id="rId317"/>
    <hyperlink ref="E335" r:id="rId318"/>
    <hyperlink ref="E334" r:id="rId319"/>
    <hyperlink ref="E333" r:id="rId320"/>
    <hyperlink ref="E332" r:id="rId321"/>
    <hyperlink ref="E331" r:id="rId322"/>
    <hyperlink ref="E330" r:id="rId323"/>
    <hyperlink ref="E329" r:id="rId324"/>
    <hyperlink ref="E328" r:id="rId325"/>
    <hyperlink ref="E327" r:id="rId326"/>
    <hyperlink ref="E326" r:id="rId327"/>
    <hyperlink ref="E325" r:id="rId328"/>
    <hyperlink ref="E324" r:id="rId329"/>
    <hyperlink ref="E323" r:id="rId330"/>
    <hyperlink ref="E322" r:id="rId331"/>
    <hyperlink ref="E321" r:id="rId332"/>
    <hyperlink ref="E320" r:id="rId333"/>
    <hyperlink ref="E319" r:id="rId334"/>
    <hyperlink ref="E318" r:id="rId335"/>
    <hyperlink ref="E317" r:id="rId336"/>
    <hyperlink ref="E316" r:id="rId337"/>
    <hyperlink ref="E315" r:id="rId338"/>
    <hyperlink ref="E314" r:id="rId339"/>
    <hyperlink ref="E313" r:id="rId340"/>
    <hyperlink ref="E312" r:id="rId341"/>
    <hyperlink ref="E311" r:id="rId342"/>
    <hyperlink ref="E310" r:id="rId343"/>
    <hyperlink ref="E309" r:id="rId344"/>
    <hyperlink ref="E308" r:id="rId345"/>
    <hyperlink ref="E282" r:id="rId346"/>
    <hyperlink ref="E281" r:id="rId347"/>
    <hyperlink ref="E274" r:id="rId348"/>
    <hyperlink ref="E266" r:id="rId349"/>
    <hyperlink ref="E265" r:id="rId350"/>
    <hyperlink ref="E256" r:id="rId351"/>
    <hyperlink ref="E221" r:id="rId352"/>
    <hyperlink ref="E214" r:id="rId353"/>
    <hyperlink ref="E371" r:id="rId354"/>
    <hyperlink ref="E370" r:id="rId355"/>
    <hyperlink ref="E369" r:id="rId356"/>
    <hyperlink ref="E368" r:id="rId357"/>
    <hyperlink ref="E367" r:id="rId358"/>
    <hyperlink ref="E366" r:id="rId359"/>
    <hyperlink ref="E365" r:id="rId360"/>
    <hyperlink ref="E364" r:id="rId361"/>
    <hyperlink ref="E363" r:id="rId362"/>
    <hyperlink ref="E362" r:id="rId363"/>
    <hyperlink ref="E361" r:id="rId364"/>
    <hyperlink ref="E360" r:id="rId365"/>
    <hyperlink ref="E359" r:id="rId366"/>
    <hyperlink ref="E358" r:id="rId367"/>
    <hyperlink ref="E357" r:id="rId368"/>
    <hyperlink ref="E356" r:id="rId369"/>
    <hyperlink ref="E355" r:id="rId370"/>
    <hyperlink ref="E383" r:id="rId371"/>
    <hyperlink ref="E382" r:id="rId372"/>
    <hyperlink ref="E381" r:id="rId373"/>
    <hyperlink ref="E380" r:id="rId374"/>
    <hyperlink ref="E379" r:id="rId375"/>
    <hyperlink ref="E378" r:id="rId376"/>
    <hyperlink ref="E377" r:id="rId377"/>
    <hyperlink ref="E376" r:id="rId378"/>
    <hyperlink ref="E375" r:id="rId379"/>
    <hyperlink ref="E374" r:id="rId380"/>
    <hyperlink ref="E373" r:id="rId381"/>
    <hyperlink ref="E372" r:id="rId382"/>
    <hyperlink ref="E391" r:id="rId383"/>
    <hyperlink ref="E390" r:id="rId384"/>
    <hyperlink ref="E389" r:id="rId385"/>
    <hyperlink ref="E388" r:id="rId386"/>
    <hyperlink ref="E387" r:id="rId387"/>
    <hyperlink ref="E386" r:id="rId388"/>
    <hyperlink ref="E385" r:id="rId389"/>
    <hyperlink ref="E384" r:id="rId390"/>
    <hyperlink ref="E397" r:id="rId391"/>
    <hyperlink ref="E396" r:id="rId392"/>
    <hyperlink ref="E395" r:id="rId393"/>
    <hyperlink ref="E394" r:id="rId394"/>
    <hyperlink ref="E393" r:id="rId395"/>
    <hyperlink ref="E392" r:id="rId396"/>
  </hyperlinks>
  <pageMargins left="0.75" right="0.75" top="1" bottom="1" header="0.5" footer="0.5"/>
  <pageSetup paperSize="9" orientation="portrait" horizontalDpi="4294967292" verticalDpi="4294967292"/>
  <drawing r:id="rId397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1"/>
  <sheetViews>
    <sheetView workbookViewId="0">
      <selection activeCell="O5" sqref="O5"/>
    </sheetView>
  </sheetViews>
  <sheetFormatPr baseColWidth="10" defaultRowHeight="15" x14ac:dyDescent="0"/>
  <cols>
    <col min="2" max="2" width="0" hidden="1" customWidth="1"/>
    <col min="5" max="5" width="0" hidden="1" customWidth="1"/>
    <col min="11" max="14" width="0" hidden="1" customWidth="1"/>
  </cols>
  <sheetData>
    <row r="1" spans="1:28">
      <c r="A1" s="79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80" t="s">
        <v>8</v>
      </c>
      <c r="J1" s="80" t="s">
        <v>9</v>
      </c>
      <c r="K1" s="80" t="s">
        <v>10</v>
      </c>
      <c r="L1" s="80" t="s">
        <v>11</v>
      </c>
      <c r="M1" s="80" t="s">
        <v>12</v>
      </c>
      <c r="N1" s="80" t="s">
        <v>13</v>
      </c>
      <c r="S1">
        <v>50</v>
      </c>
      <c r="T1">
        <v>20</v>
      </c>
      <c r="U1">
        <v>1</v>
      </c>
      <c r="V1">
        <v>4</v>
      </c>
    </row>
    <row r="2" spans="1:28">
      <c r="A2" s="75" t="s">
        <v>76</v>
      </c>
      <c r="B2" s="75" t="s">
        <v>324</v>
      </c>
      <c r="C2" s="76">
        <v>37419</v>
      </c>
      <c r="D2" s="75" t="s">
        <v>89</v>
      </c>
      <c r="E2" s="77" t="s">
        <v>370</v>
      </c>
      <c r="F2" s="75">
        <f>90- 71</f>
        <v>19</v>
      </c>
      <c r="G2" s="75">
        <v>0</v>
      </c>
      <c r="H2" s="75">
        <v>0</v>
      </c>
      <c r="I2" s="75">
        <v>0</v>
      </c>
      <c r="J2" s="75">
        <v>0</v>
      </c>
      <c r="K2" s="75">
        <v>1</v>
      </c>
      <c r="L2" s="75">
        <v>0</v>
      </c>
      <c r="M2" s="75">
        <v>0</v>
      </c>
      <c r="N2" s="75">
        <v>0</v>
      </c>
      <c r="Q2" s="72" t="s">
        <v>432</v>
      </c>
      <c r="R2" s="72" t="s">
        <v>454</v>
      </c>
      <c r="S2" s="72" t="s">
        <v>433</v>
      </c>
      <c r="T2" s="72" t="s">
        <v>434</v>
      </c>
      <c r="U2" s="72" t="s">
        <v>436</v>
      </c>
      <c r="V2" s="72" t="s">
        <v>435</v>
      </c>
      <c r="W2" s="72" t="s">
        <v>453</v>
      </c>
      <c r="X2" s="72" t="s">
        <v>455</v>
      </c>
      <c r="AB2" s="72" t="s">
        <v>452</v>
      </c>
    </row>
    <row r="3" spans="1:28">
      <c r="A3" s="75" t="s">
        <v>227</v>
      </c>
      <c r="B3" s="75" t="s">
        <v>299</v>
      </c>
      <c r="C3" s="76">
        <v>38123</v>
      </c>
      <c r="D3" s="75" t="s">
        <v>229</v>
      </c>
      <c r="E3" s="77" t="s">
        <v>68</v>
      </c>
      <c r="F3" s="75">
        <v>90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75">
        <v>0</v>
      </c>
      <c r="N3" s="75">
        <v>0</v>
      </c>
      <c r="Q3" s="3" t="s">
        <v>437</v>
      </c>
      <c r="R3">
        <f>SUMIFS(F2:F1000,C2:C1000,"&gt;="&amp;Z3,C2:C1000,"&lt;="&amp;AA3)</f>
        <v>19</v>
      </c>
      <c r="S3" s="73">
        <f>SUMIFS(G2:G1000,C2:C1000,"&gt;="&amp;Z3,C2:C1000,"&lt;="&amp;AA3)</f>
        <v>0</v>
      </c>
      <c r="T3" s="73">
        <f>SUMIFS($H$2:H1000,$C$2:C1000,"&gt;="&amp;Z3,$C$2:C1000,"&lt;="&amp;AA3)</f>
        <v>0</v>
      </c>
      <c r="U3" s="73">
        <f>SUMIFS($I$2:I1000,$C$2:C1000,"&gt;="&amp;Z3,$C$2:C1000,"&lt;="&amp;AA3)-V3</f>
        <v>0</v>
      </c>
      <c r="V3" s="73">
        <f>SUMIFS($J$2:J1000,$C$2:C1000,"&gt;="&amp;Z3,$C$2:C1000,"&lt;="&amp;AA3)</f>
        <v>0</v>
      </c>
      <c r="W3">
        <f>COUNTIFS($C$2:C1000,"&gt;="&amp;Z3,$C$2:C1000,"&lt;="&amp;AA3)</f>
        <v>1</v>
      </c>
      <c r="X3">
        <f>R3/IF(W3=0,1,W3)</f>
        <v>19</v>
      </c>
      <c r="Y3">
        <f>X3*10</f>
        <v>190</v>
      </c>
      <c r="Z3" s="74">
        <v>37104</v>
      </c>
      <c r="AA3" s="74">
        <v>37437</v>
      </c>
      <c r="AB3">
        <f t="shared" ref="AB3:AB17" si="0">SUM(S3*$S$1,T3*$T$1,U3*$U$1,V3*$V$1)</f>
        <v>0</v>
      </c>
    </row>
    <row r="4" spans="1:28">
      <c r="A4" s="75" t="s">
        <v>227</v>
      </c>
      <c r="B4" s="75" t="s">
        <v>265</v>
      </c>
      <c r="C4" s="76">
        <v>38116</v>
      </c>
      <c r="D4" s="75" t="s">
        <v>229</v>
      </c>
      <c r="E4" s="77" t="s">
        <v>85</v>
      </c>
      <c r="F4" s="75">
        <v>0</v>
      </c>
      <c r="G4" s="75"/>
      <c r="H4" s="75"/>
      <c r="I4" s="75"/>
      <c r="J4" s="75"/>
      <c r="K4" s="75"/>
      <c r="L4" s="75"/>
      <c r="M4" s="75"/>
      <c r="N4" s="75"/>
      <c r="Q4" s="3" t="s">
        <v>438</v>
      </c>
      <c r="R4">
        <f>SUMIFS(F2:F1000,C2:C1000,"&gt;="&amp;Z4,C2:C1000,"&lt;="&amp;AA4)</f>
        <v>0</v>
      </c>
      <c r="S4" s="73">
        <f>SUMIFS($G$2:G1001,$C$2:C1001,"&gt;="&amp;Z4,$C$2:C1001,"&lt;="&amp;AA4)</f>
        <v>0</v>
      </c>
      <c r="T4" s="73">
        <f>SUMIFS($H$2:H1001,$C$2:C1001,"&gt;="&amp;Z4,$C$2:C1001,"&lt;="&amp;AA4)</f>
        <v>0</v>
      </c>
      <c r="U4" s="73">
        <f>SUMIFS($I$2:I1001,$C$2:C1001,"&gt;="&amp;Z4,$C$2:C1001,"&lt;="&amp;AA4)-V4</f>
        <v>0</v>
      </c>
      <c r="V4" s="73">
        <f>SUMIFS($J$2:J1001,$C$2:C1001,"&gt;="&amp;Z4,$C$2:C1001,"&lt;="&amp;AA4)</f>
        <v>0</v>
      </c>
      <c r="W4">
        <f>COUNTIFS($C$2:C1001,"&gt;="&amp;Z4,$C$2:C1001,"&lt;="&amp;AA4)</f>
        <v>0</v>
      </c>
      <c r="X4">
        <f>R4/IF(W4=0,1,W4)</f>
        <v>0</v>
      </c>
      <c r="Y4">
        <f t="shared" ref="Y4:Y17" si="1">X4*10</f>
        <v>0</v>
      </c>
      <c r="Z4" s="74">
        <v>37469</v>
      </c>
      <c r="AA4" s="74">
        <v>37802</v>
      </c>
      <c r="AB4">
        <f t="shared" si="0"/>
        <v>0</v>
      </c>
    </row>
    <row r="5" spans="1:28">
      <c r="A5" s="75" t="s">
        <v>227</v>
      </c>
      <c r="B5" s="75" t="s">
        <v>230</v>
      </c>
      <c r="C5" s="76">
        <v>38109</v>
      </c>
      <c r="D5" s="75" t="s">
        <v>229</v>
      </c>
      <c r="E5" s="77" t="s">
        <v>31</v>
      </c>
      <c r="F5" s="75">
        <v>86</v>
      </c>
      <c r="G5" s="75">
        <v>0</v>
      </c>
      <c r="H5" s="75">
        <v>0</v>
      </c>
      <c r="I5" s="75">
        <v>0</v>
      </c>
      <c r="J5" s="75">
        <v>0</v>
      </c>
      <c r="K5" s="75">
        <v>0</v>
      </c>
      <c r="L5" s="75">
        <v>0</v>
      </c>
      <c r="M5" s="75">
        <v>1</v>
      </c>
      <c r="N5" s="75">
        <v>0</v>
      </c>
      <c r="Q5" t="s">
        <v>439</v>
      </c>
      <c r="R5">
        <f>SUMIFS(F2:F1000,C2:C1000,"&gt;="&amp;Z5,C2:C1000,"&lt;="&amp;AA5)</f>
        <v>3433</v>
      </c>
      <c r="S5" s="73">
        <f>SUMIFS($G$2:G1002,$C$2:C1002,"&gt;="&amp;Z5,$C$2:C1002,"&lt;="&amp;AA5)</f>
        <v>17</v>
      </c>
      <c r="T5" s="73">
        <f>SUMIFS($H$2:H1002,$C$2:C1002,"&gt;="&amp;Z5,$C$2:C1002,"&lt;="&amp;AA5)</f>
        <v>0</v>
      </c>
      <c r="U5" s="73">
        <f>SUMIFS($I$2:I1002,$C$2:C1002,"&gt;="&amp;Z5,$C$2:C1002,"&lt;="&amp;AA5)-V5</f>
        <v>0</v>
      </c>
      <c r="V5" s="73">
        <f>SUMIFS($J$2:J1002,$C$2:C1002,"&gt;="&amp;Z5,$C$2:C1002,"&lt;="&amp;AA5)</f>
        <v>0</v>
      </c>
      <c r="W5">
        <f>COUNTIFS($C$2:C1002,"&gt;="&amp;Z5,$C$2:C1002,"&lt;="&amp;AA5)</f>
        <v>47</v>
      </c>
      <c r="X5">
        <f>R5/IF(W5=0,1,W5)</f>
        <v>73.042553191489361</v>
      </c>
      <c r="Y5">
        <f t="shared" si="1"/>
        <v>730.42553191489355</v>
      </c>
      <c r="Z5" s="74">
        <v>37834</v>
      </c>
      <c r="AA5" s="74">
        <v>38168</v>
      </c>
      <c r="AB5">
        <f t="shared" si="0"/>
        <v>850</v>
      </c>
    </row>
    <row r="6" spans="1:28">
      <c r="A6" s="75" t="s">
        <v>227</v>
      </c>
      <c r="B6" s="75" t="s">
        <v>232</v>
      </c>
      <c r="C6" s="76">
        <v>38102</v>
      </c>
      <c r="D6" s="75" t="s">
        <v>229</v>
      </c>
      <c r="E6" s="77" t="s">
        <v>33</v>
      </c>
      <c r="F6" s="75">
        <v>90</v>
      </c>
      <c r="G6" s="75">
        <v>0</v>
      </c>
      <c r="H6" s="75">
        <v>0</v>
      </c>
      <c r="I6" s="75">
        <v>0</v>
      </c>
      <c r="J6" s="75">
        <v>0</v>
      </c>
      <c r="K6" s="75">
        <v>0</v>
      </c>
      <c r="L6" s="75">
        <v>0</v>
      </c>
      <c r="M6" s="75">
        <v>0</v>
      </c>
      <c r="N6" s="75">
        <v>0</v>
      </c>
      <c r="Q6" s="3" t="s">
        <v>440</v>
      </c>
      <c r="R6">
        <f t="shared" ref="R6:R17" si="2">SUMIFS(F3:F1001,C3:C1001,"&gt;="&amp;Z6,C3:C1001,"&lt;="&amp;AA6)</f>
        <v>4456</v>
      </c>
      <c r="S6" s="73">
        <f>SUMIFS($G$2:G1003,$C$2:C1003,"&gt;="&amp;Z6,$C$2:C1003,"&lt;="&amp;AA6)</f>
        <v>13</v>
      </c>
      <c r="T6" s="73">
        <f>SUMIFS($H$2:H1003,$C$2:C1003,"&gt;="&amp;Z6,$C$2:C1003,"&lt;="&amp;AA6)</f>
        <v>1</v>
      </c>
      <c r="U6" s="73">
        <f>SUMIFS($I$2:I1003,$C$2:C1003,"&gt;="&amp;Z6,$C$2:C1003,"&lt;="&amp;AA6)-V6</f>
        <v>21</v>
      </c>
      <c r="V6" s="73">
        <f>SUMIFS($J$2:J1003,$C$2:C1003,"&gt;="&amp;Z6,$C$2:C1003,"&lt;="&amp;AA6)</f>
        <v>9</v>
      </c>
      <c r="W6">
        <f>COUNTIFS($C$2:C1003,"&gt;="&amp;Z6,$C$2:C1003,"&lt;="&amp;AA6)</f>
        <v>55</v>
      </c>
      <c r="X6">
        <f t="shared" ref="X6:X15" si="3">R6/W6</f>
        <v>81.018181818181816</v>
      </c>
      <c r="Y6">
        <f t="shared" si="1"/>
        <v>810.18181818181813</v>
      </c>
      <c r="Z6" s="74">
        <v>38200</v>
      </c>
      <c r="AA6" s="74">
        <v>38533</v>
      </c>
      <c r="AB6">
        <f t="shared" si="0"/>
        <v>727</v>
      </c>
    </row>
    <row r="7" spans="1:28">
      <c r="A7" s="75" t="s">
        <v>227</v>
      </c>
      <c r="B7" s="75" t="s">
        <v>242</v>
      </c>
      <c r="C7" s="76">
        <v>38094</v>
      </c>
      <c r="D7" s="75" t="s">
        <v>229</v>
      </c>
      <c r="E7" s="77" t="s">
        <v>38</v>
      </c>
      <c r="F7" s="75">
        <v>84</v>
      </c>
      <c r="G7" s="75">
        <v>1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Q7" s="3" t="s">
        <v>441</v>
      </c>
      <c r="R7">
        <f t="shared" si="2"/>
        <v>4273</v>
      </c>
      <c r="S7" s="73">
        <f>SUMIFS($G$2:G1004,$C$2:C1004,"&gt;="&amp;Z7,$C$2:C1004,"&lt;="&amp;AA7)</f>
        <v>23</v>
      </c>
      <c r="T7" s="73">
        <f>SUMIFS($H$2:H1004,$C$2:C1004,"&gt;="&amp;Z7,$C$2:C1004,"&lt;="&amp;AA7)</f>
        <v>2</v>
      </c>
      <c r="U7" s="73">
        <f>SUMIFS($I$2:I1004,$C$2:C1004,"&gt;="&amp;Z7,$C$2:C1004,"&lt;="&amp;AA7)-V7</f>
        <v>22</v>
      </c>
      <c r="V7" s="73">
        <f>SUMIFS($J$2:J1004,$C$2:C1004,"&gt;="&amp;Z7,$C$2:C1004,"&lt;="&amp;AA7)</f>
        <v>9</v>
      </c>
      <c r="W7">
        <f>COUNTIFS($C$2:C1004,"&gt;="&amp;Z7,$C$2:C1004,"&lt;="&amp;AA7)</f>
        <v>58</v>
      </c>
      <c r="X7">
        <f t="shared" si="3"/>
        <v>73.672413793103445</v>
      </c>
      <c r="Y7">
        <f t="shared" si="1"/>
        <v>736.72413793103442</v>
      </c>
      <c r="Z7" s="74">
        <v>38565</v>
      </c>
      <c r="AA7" s="74">
        <v>38898</v>
      </c>
      <c r="AB7">
        <f t="shared" si="0"/>
        <v>1248</v>
      </c>
    </row>
    <row r="8" spans="1:28">
      <c r="A8" s="75" t="s">
        <v>227</v>
      </c>
      <c r="B8" s="75" t="s">
        <v>856</v>
      </c>
      <c r="C8" s="76">
        <v>38087</v>
      </c>
      <c r="D8" s="75" t="s">
        <v>229</v>
      </c>
      <c r="E8" s="77" t="s">
        <v>31</v>
      </c>
      <c r="F8" s="75">
        <v>90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Q8" s="3" t="s">
        <v>442</v>
      </c>
      <c r="R8">
        <f t="shared" si="2"/>
        <v>4455</v>
      </c>
      <c r="S8" s="73">
        <f>SUMIFS($G$2:G1005,$C$2:C1005,"&gt;="&amp;Z8,$C$2:C1005,"&lt;="&amp;AA8)</f>
        <v>19</v>
      </c>
      <c r="T8" s="73">
        <f>SUMIFS($H$2:H1005,$C$2:C1005,"&gt;="&amp;Z8,$C$2:C1005,"&lt;="&amp;AA8)</f>
        <v>11</v>
      </c>
      <c r="U8" s="73">
        <f>SUMIFS($I$2:I1005,$C$2:C1005,"&gt;="&amp;Z8,$C$2:C1005,"&lt;="&amp;AA8)-V8</f>
        <v>106</v>
      </c>
      <c r="V8" s="73">
        <f>SUMIFS($J$2:J1005,$C$2:C1005,"&gt;="&amp;Z8,$C$2:C1005,"&lt;="&amp;AA8)</f>
        <v>60</v>
      </c>
      <c r="W8">
        <f>COUNTIFS($C$2:C1005,"&gt;="&amp;Z8,$C$2:C1005,"&lt;="&amp;AA8)</f>
        <v>53</v>
      </c>
      <c r="X8">
        <f t="shared" si="3"/>
        <v>84.056603773584911</v>
      </c>
      <c r="Y8">
        <f t="shared" si="1"/>
        <v>840.56603773584914</v>
      </c>
      <c r="Z8" s="74">
        <v>38930</v>
      </c>
      <c r="AA8" s="74">
        <v>39263</v>
      </c>
      <c r="AB8">
        <f t="shared" si="0"/>
        <v>1516</v>
      </c>
    </row>
    <row r="9" spans="1:28">
      <c r="A9" s="75" t="s">
        <v>227</v>
      </c>
      <c r="B9" s="75" t="s">
        <v>117</v>
      </c>
      <c r="C9" s="76">
        <v>38084</v>
      </c>
      <c r="D9" s="75" t="s">
        <v>151</v>
      </c>
      <c r="E9" s="77" t="s">
        <v>194</v>
      </c>
      <c r="F9" s="75">
        <v>90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Q9" s="3" t="s">
        <v>443</v>
      </c>
      <c r="R9">
        <f t="shared" si="2"/>
        <v>3725</v>
      </c>
      <c r="S9" s="73">
        <f>SUMIFS($G$2:G1006,$C$2:C1006,"&gt;="&amp;Z9,$C$2:C1006,"&lt;="&amp;AA9)</f>
        <v>20</v>
      </c>
      <c r="T9" s="73">
        <f>SUMIFS($H$2:H1006,$C$2:C1006,"&gt;="&amp;Z9,$C$2:C1006,"&lt;="&amp;AA9)</f>
        <v>14</v>
      </c>
      <c r="U9" s="73">
        <f>SUMIFS($I$2:I1006,$C$2:C1006,"&gt;="&amp;Z9,$C$2:C1006,"&lt;="&amp;AA9)-V9</f>
        <v>74</v>
      </c>
      <c r="V9" s="73">
        <f>SUMIFS($J$2:J1006,$C$2:C1006,"&gt;="&amp;Z9,$C$2:C1006,"&lt;="&amp;AA9)</f>
        <v>58</v>
      </c>
      <c r="W9">
        <f>COUNTIFS($C$2:C1006,"&gt;="&amp;Z9,$C$2:C1006,"&lt;="&amp;AA9)</f>
        <v>44</v>
      </c>
      <c r="X9">
        <f t="shared" si="3"/>
        <v>84.659090909090907</v>
      </c>
      <c r="Y9">
        <f t="shared" si="1"/>
        <v>846.59090909090901</v>
      </c>
      <c r="Z9" s="74">
        <v>39295</v>
      </c>
      <c r="AA9" s="74">
        <v>39629</v>
      </c>
      <c r="AB9">
        <f t="shared" si="0"/>
        <v>1586</v>
      </c>
    </row>
    <row r="10" spans="1:28">
      <c r="A10" s="75" t="s">
        <v>227</v>
      </c>
      <c r="B10" s="75" t="s">
        <v>849</v>
      </c>
      <c r="C10" s="76">
        <v>38081</v>
      </c>
      <c r="D10" s="75" t="s">
        <v>229</v>
      </c>
      <c r="E10" s="77" t="s">
        <v>22</v>
      </c>
      <c r="F10" s="75">
        <f>90- 71</f>
        <v>19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Q10" s="3" t="s">
        <v>444</v>
      </c>
      <c r="R10">
        <f t="shared" si="2"/>
        <v>3933</v>
      </c>
      <c r="S10" s="73">
        <f>SUMIFS($G$2:G1007,$C$2:C1007,"&gt;="&amp;Z10,$C$2:C1007,"&lt;="&amp;AA10)</f>
        <v>21</v>
      </c>
      <c r="T10" s="73">
        <f>SUMIFS($H$2:H1007,$C$2:C1007,"&gt;="&amp;Z10,$C$2:C1007,"&lt;="&amp;AA10)</f>
        <v>11</v>
      </c>
      <c r="U10" s="73">
        <f>SUMIFS($I$2:I1007,$C$2:C1007,"&gt;="&amp;Z10,$C$2:C1007,"&lt;="&amp;AA10)-V10</f>
        <v>78</v>
      </c>
      <c r="V10" s="73">
        <f>SUMIFS($J$2:J1007,$C$2:C1007,"&gt;="&amp;Z10,$C$2:C1007,"&lt;="&amp;AA10)</f>
        <v>55</v>
      </c>
      <c r="W10">
        <f>COUNTIFS($C$2:C1007,"&gt;="&amp;Z10,$C$2:C1007,"&lt;="&amp;AA10)</f>
        <v>48</v>
      </c>
      <c r="X10">
        <f t="shared" si="3"/>
        <v>81.9375</v>
      </c>
      <c r="Y10">
        <f t="shared" si="1"/>
        <v>819.375</v>
      </c>
      <c r="Z10" s="74">
        <v>39661</v>
      </c>
      <c r="AA10" s="74">
        <v>39994</v>
      </c>
      <c r="AB10">
        <f t="shared" si="0"/>
        <v>1568</v>
      </c>
    </row>
    <row r="11" spans="1:28">
      <c r="A11" s="75" t="s">
        <v>227</v>
      </c>
      <c r="B11" s="75" t="s">
        <v>255</v>
      </c>
      <c r="C11" s="76">
        <v>38074</v>
      </c>
      <c r="D11" s="75" t="s">
        <v>229</v>
      </c>
      <c r="E11" s="77" t="s">
        <v>53</v>
      </c>
      <c r="F11" s="75">
        <v>90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Q11" s="3" t="s">
        <v>445</v>
      </c>
      <c r="R11">
        <f t="shared" si="2"/>
        <v>3148</v>
      </c>
      <c r="S11" s="73">
        <f>SUMIFS($G$2:G1008,$C$2:C1008,"&gt;="&amp;Z11,$C$2:C1008,"&lt;="&amp;AA11)</f>
        <v>10</v>
      </c>
      <c r="T11" s="73">
        <f>SUMIFS($H$2:H1008,$C$2:C1008,"&gt;="&amp;Z11,$C$2:C1008,"&lt;="&amp;AA11)</f>
        <v>13</v>
      </c>
      <c r="U11" s="73">
        <f>SUMIFS($I$2:I1008,$C$2:C1008,"&gt;="&amp;Z11,$C$2:C1008,"&lt;="&amp;AA11)-V11</f>
        <v>70</v>
      </c>
      <c r="V11" s="73">
        <f>SUMIFS($J$2:J1008,$C$2:C1008,"&gt;="&amp;Z11,$C$2:C1008,"&lt;="&amp;AA11)</f>
        <v>39</v>
      </c>
      <c r="W11">
        <f>COUNTIFS($C$2:C1008,"&gt;="&amp;Z11,$C$2:C1008,"&lt;="&amp;AA11)</f>
        <v>41</v>
      </c>
      <c r="X11">
        <f t="shared" si="3"/>
        <v>76.780487804878049</v>
      </c>
      <c r="Y11">
        <f t="shared" si="1"/>
        <v>767.80487804878044</v>
      </c>
      <c r="Z11" s="74">
        <v>40026</v>
      </c>
      <c r="AA11" s="74">
        <v>40359</v>
      </c>
      <c r="AB11">
        <f t="shared" si="0"/>
        <v>986</v>
      </c>
    </row>
    <row r="12" spans="1:28">
      <c r="A12" s="75" t="s">
        <v>227</v>
      </c>
      <c r="B12" s="75" t="s">
        <v>134</v>
      </c>
      <c r="C12" s="76">
        <v>38069</v>
      </c>
      <c r="D12" s="75" t="s">
        <v>151</v>
      </c>
      <c r="E12" s="77" t="s">
        <v>103</v>
      </c>
      <c r="F12" s="75">
        <v>90</v>
      </c>
      <c r="G12" s="75">
        <v>2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Q12" s="3" t="s">
        <v>446</v>
      </c>
      <c r="R12">
        <f t="shared" si="2"/>
        <v>991</v>
      </c>
      <c r="S12" s="73">
        <f>SUMIFS($G$2:G1009,$C$2:C1009,"&gt;="&amp;Z12,$C$2:C1009,"&lt;="&amp;AA12)</f>
        <v>7</v>
      </c>
      <c r="T12" s="73">
        <f>SUMIFS($H$2:H1009,$C$2:C1009,"&gt;="&amp;Z12,$C$2:C1009,"&lt;="&amp;AA12)</f>
        <v>5</v>
      </c>
      <c r="U12" s="73">
        <f>SUMIFS($I$2:I1009,$C$2:C1009,"&gt;="&amp;Z12,$C$2:C1009,"&lt;="&amp;AA12)-V12</f>
        <v>14</v>
      </c>
      <c r="V12" s="73">
        <f>SUMIFS($J$2:J1009,$C$2:C1009,"&gt;="&amp;Z12,$C$2:C1009,"&lt;="&amp;AA12)</f>
        <v>15</v>
      </c>
      <c r="W12">
        <f>COUNTIFS($C$2:C1009,"&gt;="&amp;Z12,$C$2:C1009,"&lt;="&amp;AA12)</f>
        <v>28</v>
      </c>
      <c r="X12">
        <f t="shared" si="3"/>
        <v>35.392857142857146</v>
      </c>
      <c r="Y12">
        <f t="shared" si="1"/>
        <v>353.92857142857144</v>
      </c>
      <c r="Z12" s="74">
        <v>40391</v>
      </c>
      <c r="AA12" s="74">
        <v>40724</v>
      </c>
      <c r="AB12">
        <f t="shared" si="0"/>
        <v>524</v>
      </c>
    </row>
    <row r="13" spans="1:28">
      <c r="A13" s="75" t="s">
        <v>227</v>
      </c>
      <c r="B13" s="75" t="s">
        <v>290</v>
      </c>
      <c r="C13" s="76">
        <v>38066</v>
      </c>
      <c r="D13" s="75" t="s">
        <v>229</v>
      </c>
      <c r="E13" s="77" t="s">
        <v>26</v>
      </c>
      <c r="F13" s="75">
        <v>69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Q13" s="3" t="s">
        <v>447</v>
      </c>
      <c r="R13">
        <f t="shared" si="2"/>
        <v>2003</v>
      </c>
      <c r="S13" s="73">
        <f>SUMIFS($G$2:G1010,$C$2:C1010,"&gt;="&amp;Z13,$C$2:C1010,"&lt;="&amp;AA13)</f>
        <v>8</v>
      </c>
      <c r="T13" s="73">
        <f>SUMIFS($H$2:H1010,$C$2:C1010,"&gt;="&amp;Z13,$C$2:C1010,"&lt;="&amp;AA13)</f>
        <v>12</v>
      </c>
      <c r="U13" s="73">
        <f>SUMIFS($I$2:I1010,$C$2:C1010,"&gt;="&amp;Z13,$C$2:C1010,"&lt;="&amp;AA13)-V13</f>
        <v>23</v>
      </c>
      <c r="V13" s="73">
        <f>SUMIFS($J$2:J1010,$C$2:C1010,"&gt;="&amp;Z13,$C$2:C1010,"&lt;="&amp;AA13)</f>
        <v>21</v>
      </c>
      <c r="W13">
        <f>COUNTIFS($C$2:C1010,"&gt;="&amp;Z13,$C$2:C1010,"&lt;="&amp;AA13)</f>
        <v>50</v>
      </c>
      <c r="X13">
        <f t="shared" si="3"/>
        <v>40.06</v>
      </c>
      <c r="Y13">
        <f t="shared" si="1"/>
        <v>400.6</v>
      </c>
      <c r="Z13" s="74">
        <v>40756</v>
      </c>
      <c r="AA13" s="74">
        <v>41090</v>
      </c>
      <c r="AB13">
        <f t="shared" si="0"/>
        <v>747</v>
      </c>
    </row>
    <row r="14" spans="1:28">
      <c r="A14" s="75" t="s">
        <v>227</v>
      </c>
      <c r="B14" s="75" t="s">
        <v>251</v>
      </c>
      <c r="C14" s="76">
        <v>38060</v>
      </c>
      <c r="D14" s="75" t="s">
        <v>229</v>
      </c>
      <c r="E14" s="77" t="s">
        <v>107</v>
      </c>
      <c r="F14" s="75">
        <v>90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Q14" s="3" t="s">
        <v>448</v>
      </c>
      <c r="R14">
        <f t="shared" si="2"/>
        <v>1854</v>
      </c>
      <c r="S14" s="73">
        <f>SUMIFS($G$2:G1011,$C$2:C1011,"&gt;="&amp;Z14,$C$2:C1011,"&lt;="&amp;AA14)</f>
        <v>7</v>
      </c>
      <c r="T14" s="73">
        <f>SUMIFS($H$2:H1011,$C$2:C1011,"&gt;="&amp;Z14,$C$2:C1011,"&lt;="&amp;AA14)</f>
        <v>8</v>
      </c>
      <c r="U14" s="73">
        <f>SUMIFS($I$2:I1011,$C$2:C1011,"&gt;="&amp;Z14,$C$2:C1011,"&lt;="&amp;AA14)-V14</f>
        <v>19</v>
      </c>
      <c r="V14" s="73">
        <f>SUMIFS($J$2:J1011,$C$2:C1011,"&gt;="&amp;Z14,$C$2:C1011,"&lt;="&amp;AA14)</f>
        <v>17</v>
      </c>
      <c r="W14">
        <f>COUNTIFS($C$2:C1011,"&gt;="&amp;Z14,$C$2:C1011,"&lt;="&amp;AA14)</f>
        <v>58</v>
      </c>
      <c r="X14">
        <f t="shared" si="3"/>
        <v>31.96551724137931</v>
      </c>
      <c r="Y14">
        <f t="shared" si="1"/>
        <v>319.65517241379308</v>
      </c>
      <c r="Z14" s="74">
        <v>41122</v>
      </c>
      <c r="AA14" s="74">
        <v>41455</v>
      </c>
      <c r="AB14">
        <f t="shared" si="0"/>
        <v>597</v>
      </c>
    </row>
    <row r="15" spans="1:28">
      <c r="A15" s="75" t="s">
        <v>227</v>
      </c>
      <c r="B15" s="75" t="s">
        <v>646</v>
      </c>
      <c r="C15" s="76">
        <v>38056</v>
      </c>
      <c r="D15" s="75" t="s">
        <v>151</v>
      </c>
      <c r="E15" s="77" t="s">
        <v>103</v>
      </c>
      <c r="F15" s="75">
        <v>90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Q15" s="3" t="s">
        <v>449</v>
      </c>
      <c r="R15">
        <f t="shared" si="2"/>
        <v>3062</v>
      </c>
      <c r="S15" s="73">
        <f>SUMIFS($G$2:G1012,$C$2:C1012,"&gt;="&amp;Z15,$C$2:C1012,"&lt;="&amp;AA15)</f>
        <v>9</v>
      </c>
      <c r="T15" s="73">
        <f>SUMIFS($H$2:H1012,$C$2:C1012,"&gt;="&amp;Z15,$C$2:C1012,"&lt;="&amp;AA15)</f>
        <v>5</v>
      </c>
      <c r="U15" s="73">
        <f>SUMIFS($I$2:I1012,$C$2:C1012,"&gt;="&amp;Z15,$C$2:C1012,"&lt;="&amp;AA15)-V15</f>
        <v>55</v>
      </c>
      <c r="V15" s="73">
        <f>SUMIFS($J$2:J1012,$C$2:C1012,"&gt;="&amp;Z15,$C$2:C1012,"&lt;="&amp;AA15)</f>
        <v>26</v>
      </c>
      <c r="W15">
        <f>COUNTIFS($C$2:C1012,"&gt;="&amp;Z15,$C$2:C1012,"&lt;="&amp;AA15)</f>
        <v>46</v>
      </c>
      <c r="X15">
        <f t="shared" si="3"/>
        <v>66.565217391304344</v>
      </c>
      <c r="Y15">
        <f t="shared" si="1"/>
        <v>665.6521739130435</v>
      </c>
      <c r="Z15" s="74">
        <v>41487</v>
      </c>
      <c r="AA15" s="74">
        <v>41820</v>
      </c>
      <c r="AB15">
        <f t="shared" si="0"/>
        <v>709</v>
      </c>
    </row>
    <row r="16" spans="1:28">
      <c r="A16" s="75" t="s">
        <v>227</v>
      </c>
      <c r="B16" s="75" t="s">
        <v>261</v>
      </c>
      <c r="C16" s="76">
        <v>38053</v>
      </c>
      <c r="D16" s="75" t="s">
        <v>229</v>
      </c>
      <c r="E16" s="77" t="s">
        <v>26</v>
      </c>
      <c r="F16" s="75">
        <v>90</v>
      </c>
      <c r="G16" s="75">
        <v>1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Q16" s="3" t="s">
        <v>450</v>
      </c>
      <c r="R16">
        <f t="shared" si="2"/>
        <v>3791</v>
      </c>
      <c r="S16" s="73">
        <f>SUMIFS($G$2:G1013,$C$2:C1013,"&gt;="&amp;Z16,$C$2:C1013,"&lt;="&amp;AA16)</f>
        <v>11</v>
      </c>
      <c r="T16" s="73">
        <f>SUMIFS($H$2:H1013,$C$2:C1013,"&gt;="&amp;Z16,$C$2:C1013,"&lt;="&amp;AA16)</f>
        <v>8</v>
      </c>
      <c r="U16" s="73">
        <f>SUMIFS($I$2:I1013,$C$2:C1013,"&gt;="&amp;Z16,$C$2:C1013,"&lt;="&amp;AA16)-V16</f>
        <v>36</v>
      </c>
      <c r="V16" s="73">
        <f>SUMIFS($J$2:J1013,$C$2:C1013,"&gt;="&amp;Z16,$C$2:C1013,"&lt;="&amp;AA16)</f>
        <v>33</v>
      </c>
      <c r="W16">
        <f>COUNTIFS($C$2:C1013,"&gt;="&amp;Z16,$C$2:C1013,"&lt;="&amp;AA16)</f>
        <v>47</v>
      </c>
      <c r="X16">
        <f>R16/IF(W16=0,1,W16)</f>
        <v>80.659574468085111</v>
      </c>
      <c r="Y16">
        <f t="shared" si="1"/>
        <v>806.59574468085111</v>
      </c>
      <c r="Z16" s="74">
        <v>41852</v>
      </c>
      <c r="AA16" s="74">
        <v>42185</v>
      </c>
      <c r="AB16">
        <f t="shared" si="0"/>
        <v>878</v>
      </c>
    </row>
    <row r="17" spans="1:28">
      <c r="A17" s="75" t="s">
        <v>227</v>
      </c>
      <c r="B17" s="75" t="s">
        <v>647</v>
      </c>
      <c r="C17" s="76">
        <v>38041</v>
      </c>
      <c r="D17" s="75" t="s">
        <v>151</v>
      </c>
      <c r="E17" s="77" t="s">
        <v>33</v>
      </c>
      <c r="F17" s="75">
        <v>90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Q17" s="3" t="s">
        <v>451</v>
      </c>
      <c r="R17">
        <f t="shared" si="2"/>
        <v>1452</v>
      </c>
      <c r="S17" s="73">
        <f>SUMIFS($G$2:G1014,$C$2:C1014,"&gt;="&amp;Z17,$C$2:C1014,"&lt;="&amp;AA17)</f>
        <v>3</v>
      </c>
      <c r="T17" s="73">
        <f>SUMIFS($H$2:H1014,$C$2:C1014,"&gt;="&amp;Z17,$C$2:C1014,"&lt;="&amp;AA17)</f>
        <v>8</v>
      </c>
      <c r="U17" s="73">
        <f>SUMIFS($I$2:I1014,$C$2:C1014,"&gt;="&amp;Z17,$C$2:C1014,"&lt;="&amp;AA17)-V17</f>
        <v>25</v>
      </c>
      <c r="V17" s="73">
        <f>SUMIFS($J$2:J1014,$C$2:C1014,"&gt;="&amp;Z17,$C$2:C1014,"&lt;="&amp;AA17)</f>
        <v>14</v>
      </c>
      <c r="W17">
        <f>COUNTIFS($C$2:C1014,"&gt;="&amp;Z17,$C$2:C1014,"&lt;="&amp;AA17)</f>
        <v>23</v>
      </c>
      <c r="X17">
        <f>R17/IF(W17=0,1,W17)</f>
        <v>63.130434782608695</v>
      </c>
      <c r="Y17">
        <f t="shared" si="1"/>
        <v>631.304347826087</v>
      </c>
      <c r="Z17" s="74">
        <v>42217</v>
      </c>
      <c r="AA17" s="74">
        <v>42551</v>
      </c>
      <c r="AB17">
        <f t="shared" si="0"/>
        <v>391</v>
      </c>
    </row>
    <row r="18" spans="1:28">
      <c r="A18" s="75" t="s">
        <v>227</v>
      </c>
      <c r="B18" s="75" t="s">
        <v>264</v>
      </c>
      <c r="C18" s="76">
        <v>38038</v>
      </c>
      <c r="D18" s="75" t="s">
        <v>229</v>
      </c>
      <c r="E18" s="77" t="s">
        <v>115</v>
      </c>
      <c r="F18" s="75">
        <v>90</v>
      </c>
      <c r="G18" s="75">
        <v>1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1</v>
      </c>
      <c r="N18" s="75">
        <v>0</v>
      </c>
    </row>
    <row r="19" spans="1:28">
      <c r="A19" s="75" t="s">
        <v>227</v>
      </c>
      <c r="B19" s="75" t="s">
        <v>256</v>
      </c>
      <c r="C19" s="76">
        <v>38032</v>
      </c>
      <c r="D19" s="75" t="s">
        <v>229</v>
      </c>
      <c r="E19" s="77" t="s">
        <v>22</v>
      </c>
      <c r="F19" s="75">
        <v>86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</row>
    <row r="20" spans="1:28">
      <c r="A20" s="75" t="s">
        <v>227</v>
      </c>
      <c r="B20" s="75" t="s">
        <v>846</v>
      </c>
      <c r="C20" s="76">
        <v>38025</v>
      </c>
      <c r="D20" s="75" t="s">
        <v>229</v>
      </c>
      <c r="E20" s="77" t="s">
        <v>63</v>
      </c>
      <c r="F20" s="75">
        <v>82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</row>
    <row r="21" spans="1:28">
      <c r="A21" s="75" t="s">
        <v>227</v>
      </c>
      <c r="B21" s="75" t="s">
        <v>247</v>
      </c>
      <c r="C21" s="76">
        <v>38018</v>
      </c>
      <c r="D21" s="75" t="s">
        <v>229</v>
      </c>
      <c r="E21" s="77" t="s">
        <v>82</v>
      </c>
      <c r="F21" s="75">
        <v>90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</row>
    <row r="22" spans="1:28">
      <c r="A22" s="75" t="s">
        <v>227</v>
      </c>
      <c r="B22" s="75" t="s">
        <v>286</v>
      </c>
      <c r="C22" s="76">
        <v>38014</v>
      </c>
      <c r="D22" s="75" t="s">
        <v>229</v>
      </c>
      <c r="E22" s="77" t="s">
        <v>63</v>
      </c>
      <c r="F22" s="75">
        <v>90</v>
      </c>
      <c r="G22" s="75">
        <v>1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</row>
    <row r="23" spans="1:28">
      <c r="A23" s="75" t="s">
        <v>227</v>
      </c>
      <c r="B23" s="75" t="s">
        <v>855</v>
      </c>
      <c r="C23" s="76">
        <v>38011</v>
      </c>
      <c r="D23" s="75" t="s">
        <v>229</v>
      </c>
      <c r="E23" s="77" t="s">
        <v>35</v>
      </c>
      <c r="F23" s="75">
        <v>90</v>
      </c>
      <c r="G23" s="75">
        <v>2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</row>
    <row r="24" spans="1:28">
      <c r="A24" s="75" t="s">
        <v>227</v>
      </c>
      <c r="B24" s="75" t="s">
        <v>844</v>
      </c>
      <c r="C24" s="76">
        <v>38004</v>
      </c>
      <c r="D24" s="75" t="s">
        <v>229</v>
      </c>
      <c r="E24" s="77" t="s">
        <v>24</v>
      </c>
      <c r="F24" s="75">
        <v>90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</row>
    <row r="25" spans="1:28">
      <c r="A25" s="75" t="s">
        <v>227</v>
      </c>
      <c r="B25" s="75" t="s">
        <v>244</v>
      </c>
      <c r="C25" s="76">
        <v>37997</v>
      </c>
      <c r="D25" s="75" t="s">
        <v>229</v>
      </c>
      <c r="E25" s="77" t="s">
        <v>26</v>
      </c>
      <c r="F25" s="75">
        <v>85</v>
      </c>
      <c r="G25" s="75">
        <v>2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</row>
    <row r="26" spans="1:28">
      <c r="A26" s="75" t="s">
        <v>227</v>
      </c>
      <c r="B26" s="75" t="s">
        <v>249</v>
      </c>
      <c r="C26" s="76">
        <v>37992</v>
      </c>
      <c r="D26" s="75" t="s">
        <v>229</v>
      </c>
      <c r="E26" s="77" t="s">
        <v>38</v>
      </c>
      <c r="F26" s="75">
        <v>90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1</v>
      </c>
      <c r="N26" s="75">
        <v>0</v>
      </c>
    </row>
    <row r="27" spans="1:28">
      <c r="A27" s="75" t="s">
        <v>227</v>
      </c>
      <c r="B27" s="75" t="s">
        <v>180</v>
      </c>
      <c r="C27" s="76">
        <v>37976</v>
      </c>
      <c r="D27" s="75" t="s">
        <v>229</v>
      </c>
      <c r="E27" s="77" t="s">
        <v>40</v>
      </c>
      <c r="F27" s="75">
        <v>90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1</v>
      </c>
      <c r="N27" s="75">
        <v>0</v>
      </c>
    </row>
    <row r="28" spans="1:28">
      <c r="A28" s="75" t="s">
        <v>227</v>
      </c>
      <c r="B28" s="75" t="s">
        <v>126</v>
      </c>
      <c r="C28" s="76">
        <v>37964</v>
      </c>
      <c r="D28" s="75" t="s">
        <v>151</v>
      </c>
      <c r="E28" s="77" t="s">
        <v>40</v>
      </c>
      <c r="F28" s="75">
        <v>46</v>
      </c>
      <c r="G28" s="75">
        <v>1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</row>
    <row r="29" spans="1:28">
      <c r="A29" s="75" t="s">
        <v>227</v>
      </c>
      <c r="B29" s="75" t="s">
        <v>852</v>
      </c>
      <c r="C29" s="76">
        <v>37961</v>
      </c>
      <c r="D29" s="75" t="s">
        <v>229</v>
      </c>
      <c r="E29" s="77" t="s">
        <v>24</v>
      </c>
      <c r="F29" s="75">
        <f>90- 74</f>
        <v>16</v>
      </c>
      <c r="G29" s="75">
        <v>1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</row>
    <row r="30" spans="1:28">
      <c r="A30" s="75" t="s">
        <v>227</v>
      </c>
      <c r="B30" s="75" t="s">
        <v>873</v>
      </c>
      <c r="C30" s="76">
        <v>37955</v>
      </c>
      <c r="D30" s="75" t="s">
        <v>229</v>
      </c>
      <c r="E30" s="77" t="s">
        <v>19</v>
      </c>
      <c r="F30" s="75">
        <f>90- 78</f>
        <v>12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</row>
    <row r="31" spans="1:28">
      <c r="A31" s="75" t="s">
        <v>227</v>
      </c>
      <c r="B31" s="75" t="s">
        <v>300</v>
      </c>
      <c r="C31" s="76">
        <v>37951</v>
      </c>
      <c r="D31" s="75" t="s">
        <v>151</v>
      </c>
      <c r="E31" s="77" t="s">
        <v>24</v>
      </c>
      <c r="F31" s="75">
        <v>76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</row>
    <row r="32" spans="1:28">
      <c r="A32" s="75" t="s">
        <v>227</v>
      </c>
      <c r="B32" s="75" t="s">
        <v>237</v>
      </c>
      <c r="C32" s="76">
        <v>37948</v>
      </c>
      <c r="D32" s="75" t="s">
        <v>229</v>
      </c>
      <c r="E32" s="77" t="s">
        <v>82</v>
      </c>
      <c r="F32" s="75">
        <v>0</v>
      </c>
      <c r="G32" s="75"/>
      <c r="H32" s="75"/>
      <c r="I32" s="75"/>
      <c r="J32" s="75"/>
      <c r="K32" s="75"/>
      <c r="L32" s="75"/>
      <c r="M32" s="75"/>
      <c r="N32" s="75"/>
    </row>
    <row r="33" spans="1:14">
      <c r="A33" s="75" t="s">
        <v>227</v>
      </c>
      <c r="B33" s="75" t="s">
        <v>280</v>
      </c>
      <c r="C33" s="76">
        <v>37934</v>
      </c>
      <c r="D33" s="75" t="s">
        <v>229</v>
      </c>
      <c r="E33" s="77" t="s">
        <v>33</v>
      </c>
      <c r="F33" s="75">
        <v>66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</row>
    <row r="34" spans="1:14">
      <c r="A34" s="75" t="s">
        <v>227</v>
      </c>
      <c r="B34" s="75" t="s">
        <v>870</v>
      </c>
      <c r="C34" s="76">
        <v>37929</v>
      </c>
      <c r="D34" s="75" t="s">
        <v>151</v>
      </c>
      <c r="E34" s="77" t="s">
        <v>24</v>
      </c>
      <c r="F34" s="75">
        <v>86</v>
      </c>
      <c r="G34" s="75">
        <v>1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</row>
    <row r="35" spans="1:14">
      <c r="A35" s="75" t="s">
        <v>227</v>
      </c>
      <c r="B35" s="75" t="s">
        <v>233</v>
      </c>
      <c r="C35" s="76">
        <v>37926</v>
      </c>
      <c r="D35" s="75" t="s">
        <v>229</v>
      </c>
      <c r="E35" s="77" t="s">
        <v>22</v>
      </c>
      <c r="F35" s="75">
        <f>90- 78</f>
        <v>12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</row>
    <row r="36" spans="1:14">
      <c r="A36" s="75" t="s">
        <v>227</v>
      </c>
      <c r="B36" s="75" t="s">
        <v>278</v>
      </c>
      <c r="C36" s="76">
        <v>37920</v>
      </c>
      <c r="D36" s="75" t="s">
        <v>229</v>
      </c>
      <c r="E36" s="77" t="s">
        <v>67</v>
      </c>
      <c r="F36" s="75">
        <f>90- 83</f>
        <v>7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</row>
    <row r="37" spans="1:14">
      <c r="A37" s="75" t="s">
        <v>227</v>
      </c>
      <c r="B37" s="75" t="s">
        <v>867</v>
      </c>
      <c r="C37" s="76">
        <v>37916</v>
      </c>
      <c r="D37" s="75" t="s">
        <v>151</v>
      </c>
      <c r="E37" s="77" t="s">
        <v>64</v>
      </c>
      <c r="F37" s="75">
        <v>62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</row>
    <row r="38" spans="1:14">
      <c r="A38" s="75" t="s">
        <v>227</v>
      </c>
      <c r="B38" s="75" t="s">
        <v>266</v>
      </c>
      <c r="C38" s="76">
        <v>37913</v>
      </c>
      <c r="D38" s="75" t="s">
        <v>229</v>
      </c>
      <c r="E38" s="77" t="s">
        <v>31</v>
      </c>
      <c r="F38" s="75">
        <v>90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</row>
    <row r="39" spans="1:14">
      <c r="A39" s="75" t="s">
        <v>227</v>
      </c>
      <c r="B39" s="75" t="s">
        <v>243</v>
      </c>
      <c r="C39" s="76">
        <v>37899</v>
      </c>
      <c r="D39" s="75" t="s">
        <v>229</v>
      </c>
      <c r="E39" s="77" t="s">
        <v>107</v>
      </c>
      <c r="F39" s="75">
        <v>90</v>
      </c>
      <c r="G39" s="75">
        <v>1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1</v>
      </c>
      <c r="N39" s="75">
        <v>0</v>
      </c>
    </row>
    <row r="40" spans="1:14">
      <c r="A40" s="75" t="s">
        <v>227</v>
      </c>
      <c r="B40" s="75" t="s">
        <v>101</v>
      </c>
      <c r="C40" s="76">
        <v>37895</v>
      </c>
      <c r="D40" s="75" t="s">
        <v>151</v>
      </c>
      <c r="E40" s="77" t="s">
        <v>33</v>
      </c>
      <c r="F40" s="75">
        <v>63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</row>
    <row r="41" spans="1:14">
      <c r="A41" s="75" t="s">
        <v>227</v>
      </c>
      <c r="B41" s="75" t="s">
        <v>238</v>
      </c>
      <c r="C41" s="76">
        <v>37892</v>
      </c>
      <c r="D41" s="75" t="s">
        <v>229</v>
      </c>
      <c r="E41" s="77" t="s">
        <v>59</v>
      </c>
      <c r="F41" s="75">
        <v>90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</row>
    <row r="42" spans="1:14">
      <c r="A42" s="75" t="s">
        <v>227</v>
      </c>
      <c r="B42" s="75" t="s">
        <v>842</v>
      </c>
      <c r="C42" s="76">
        <v>37885</v>
      </c>
      <c r="D42" s="75" t="s">
        <v>229</v>
      </c>
      <c r="E42" s="77" t="s">
        <v>22</v>
      </c>
      <c r="F42" s="75">
        <v>90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</row>
    <row r="43" spans="1:14">
      <c r="A43" s="75" t="s">
        <v>227</v>
      </c>
      <c r="B43" s="75" t="s">
        <v>298</v>
      </c>
      <c r="C43" s="76">
        <v>37880</v>
      </c>
      <c r="D43" s="75" t="s">
        <v>151</v>
      </c>
      <c r="E43" s="77" t="s">
        <v>31</v>
      </c>
      <c r="F43" s="75">
        <v>90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</row>
    <row r="44" spans="1:14">
      <c r="A44" s="75" t="s">
        <v>227</v>
      </c>
      <c r="B44" s="75" t="s">
        <v>1002</v>
      </c>
      <c r="C44" s="76">
        <v>37865</v>
      </c>
      <c r="D44" s="75" t="s">
        <v>229</v>
      </c>
      <c r="E44" s="77" t="s">
        <v>82</v>
      </c>
      <c r="F44" s="75">
        <v>90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</row>
    <row r="45" spans="1:14">
      <c r="A45" s="75" t="s">
        <v>76</v>
      </c>
      <c r="B45" s="75" t="s">
        <v>1022</v>
      </c>
      <c r="C45" s="76">
        <v>37825</v>
      </c>
      <c r="D45" s="75" t="s">
        <v>78</v>
      </c>
      <c r="E45" s="77" t="s">
        <v>38</v>
      </c>
      <c r="F45" s="75">
        <v>0</v>
      </c>
      <c r="G45" s="75"/>
      <c r="H45" s="75"/>
      <c r="I45" s="75"/>
      <c r="J45" s="75"/>
      <c r="K45" s="75"/>
      <c r="L45" s="75"/>
      <c r="M45" s="75"/>
    </row>
    <row r="46" spans="1:14">
      <c r="A46" s="75" t="s">
        <v>227</v>
      </c>
      <c r="B46" s="75" t="s">
        <v>232</v>
      </c>
      <c r="C46" s="76">
        <v>38501</v>
      </c>
      <c r="D46" s="75" t="s">
        <v>229</v>
      </c>
      <c r="E46" s="77" t="s">
        <v>22</v>
      </c>
      <c r="F46" s="75">
        <f>90- 65</f>
        <v>25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</row>
    <row r="47" spans="1:14">
      <c r="A47" s="75" t="s">
        <v>227</v>
      </c>
      <c r="B47" s="75" t="s">
        <v>199</v>
      </c>
      <c r="C47" s="76">
        <v>38497</v>
      </c>
      <c r="D47" s="75" t="s">
        <v>151</v>
      </c>
      <c r="E47" s="77" t="s">
        <v>1003</v>
      </c>
      <c r="F47" s="75">
        <v>90</v>
      </c>
      <c r="G47" s="75">
        <v>0</v>
      </c>
      <c r="H47" s="75">
        <v>0</v>
      </c>
      <c r="I47" s="75">
        <v>4</v>
      </c>
      <c r="J47" s="75">
        <v>0</v>
      </c>
      <c r="K47" s="75">
        <v>1</v>
      </c>
      <c r="L47" s="75">
        <v>0</v>
      </c>
      <c r="M47" s="75">
        <v>0</v>
      </c>
      <c r="N47" s="75">
        <v>0</v>
      </c>
    </row>
    <row r="48" spans="1:14">
      <c r="A48" s="75" t="s">
        <v>227</v>
      </c>
      <c r="B48" s="75" t="s">
        <v>256</v>
      </c>
      <c r="C48" s="76">
        <v>38487</v>
      </c>
      <c r="D48" s="75" t="s">
        <v>229</v>
      </c>
      <c r="E48" s="77" t="s">
        <v>53</v>
      </c>
      <c r="F48" s="75">
        <v>90</v>
      </c>
      <c r="G48" s="75">
        <v>0</v>
      </c>
      <c r="H48" s="75">
        <v>0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</row>
    <row r="49" spans="1:14">
      <c r="A49" s="75" t="s">
        <v>227</v>
      </c>
      <c r="B49" s="75" t="s">
        <v>233</v>
      </c>
      <c r="C49" s="76">
        <v>38480</v>
      </c>
      <c r="D49" s="75" t="s">
        <v>229</v>
      </c>
      <c r="E49" s="77" t="s">
        <v>64</v>
      </c>
      <c r="F49" s="75">
        <v>90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</row>
    <row r="50" spans="1:14">
      <c r="A50" s="75" t="s">
        <v>227</v>
      </c>
      <c r="B50" s="75" t="s">
        <v>773</v>
      </c>
      <c r="C50" s="76">
        <v>38476</v>
      </c>
      <c r="D50" s="75" t="s">
        <v>151</v>
      </c>
      <c r="E50" s="77" t="s">
        <v>472</v>
      </c>
      <c r="F50" s="75">
        <v>90</v>
      </c>
      <c r="G50" s="75">
        <v>0</v>
      </c>
      <c r="H50" s="75">
        <v>0</v>
      </c>
      <c r="I50" s="75">
        <v>2</v>
      </c>
      <c r="J50" s="75">
        <v>0</v>
      </c>
      <c r="K50" s="75">
        <v>1</v>
      </c>
      <c r="L50" s="75">
        <v>0</v>
      </c>
      <c r="M50" s="75">
        <v>0</v>
      </c>
      <c r="N50" s="75">
        <v>0</v>
      </c>
    </row>
    <row r="51" spans="1:14">
      <c r="A51" s="75" t="s">
        <v>227</v>
      </c>
      <c r="B51" s="75" t="s">
        <v>228</v>
      </c>
      <c r="C51" s="76">
        <v>38472</v>
      </c>
      <c r="D51" s="75" t="s">
        <v>229</v>
      </c>
      <c r="E51" s="77" t="s">
        <v>38</v>
      </c>
      <c r="F51" s="75">
        <v>90</v>
      </c>
      <c r="G51" s="75">
        <v>0</v>
      </c>
      <c r="H51" s="75">
        <v>0</v>
      </c>
      <c r="I51" s="75">
        <v>0</v>
      </c>
      <c r="J51" s="75">
        <v>0</v>
      </c>
      <c r="K51" s="75">
        <v>0</v>
      </c>
      <c r="L51" s="75">
        <v>0</v>
      </c>
      <c r="M51" s="75">
        <v>1</v>
      </c>
      <c r="N51" s="75">
        <v>0</v>
      </c>
    </row>
    <row r="52" spans="1:14">
      <c r="A52" s="75" t="s">
        <v>227</v>
      </c>
      <c r="B52" s="75" t="s">
        <v>774</v>
      </c>
      <c r="C52" s="76">
        <v>38468</v>
      </c>
      <c r="D52" s="75" t="s">
        <v>151</v>
      </c>
      <c r="E52" s="77" t="s">
        <v>19</v>
      </c>
      <c r="F52" s="75">
        <v>90</v>
      </c>
      <c r="G52" s="75">
        <v>0</v>
      </c>
      <c r="H52" s="75">
        <v>0</v>
      </c>
      <c r="I52" s="75">
        <v>5</v>
      </c>
      <c r="J52" s="75">
        <v>3</v>
      </c>
      <c r="K52" s="75">
        <v>1</v>
      </c>
      <c r="L52" s="75">
        <v>0</v>
      </c>
      <c r="M52" s="75">
        <v>0</v>
      </c>
      <c r="N52" s="75">
        <v>0</v>
      </c>
    </row>
    <row r="53" spans="1:14">
      <c r="A53" s="75" t="s">
        <v>227</v>
      </c>
      <c r="B53" s="75" t="s">
        <v>290</v>
      </c>
      <c r="C53" s="76">
        <v>38465</v>
      </c>
      <c r="D53" s="75" t="s">
        <v>229</v>
      </c>
      <c r="E53" s="77" t="s">
        <v>59</v>
      </c>
      <c r="F53" s="75">
        <v>90</v>
      </c>
      <c r="G53" s="75">
        <v>1</v>
      </c>
      <c r="H53" s="75">
        <v>0</v>
      </c>
      <c r="I53" s="75">
        <v>0</v>
      </c>
      <c r="J53" s="75">
        <v>0</v>
      </c>
      <c r="K53" s="75">
        <v>0</v>
      </c>
      <c r="L53" s="75">
        <v>0</v>
      </c>
      <c r="M53" s="75">
        <v>0</v>
      </c>
      <c r="N53" s="75">
        <v>0</v>
      </c>
    </row>
    <row r="54" spans="1:14">
      <c r="A54" s="75" t="s">
        <v>227</v>
      </c>
      <c r="B54" s="75" t="s">
        <v>255</v>
      </c>
      <c r="C54" s="76">
        <v>38462</v>
      </c>
      <c r="D54" s="75" t="s">
        <v>229</v>
      </c>
      <c r="E54" s="77" t="s">
        <v>31</v>
      </c>
      <c r="F54" s="75">
        <v>90</v>
      </c>
      <c r="G54" s="75">
        <v>0</v>
      </c>
      <c r="H54" s="75">
        <v>0</v>
      </c>
      <c r="I54" s="75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</row>
    <row r="55" spans="1:14">
      <c r="A55" s="75" t="s">
        <v>227</v>
      </c>
      <c r="B55" s="75" t="s">
        <v>242</v>
      </c>
      <c r="C55" s="76">
        <v>38459</v>
      </c>
      <c r="D55" s="75" t="s">
        <v>229</v>
      </c>
      <c r="E55" s="77" t="s">
        <v>85</v>
      </c>
      <c r="F55" s="75">
        <v>90</v>
      </c>
      <c r="G55" s="75">
        <v>0</v>
      </c>
      <c r="H55" s="75">
        <v>0</v>
      </c>
      <c r="I55" s="75">
        <v>0</v>
      </c>
      <c r="J55" s="75">
        <v>0</v>
      </c>
      <c r="K55" s="75">
        <v>0</v>
      </c>
      <c r="L55" s="75">
        <v>0</v>
      </c>
      <c r="M55" s="75">
        <v>0</v>
      </c>
      <c r="N55" s="75">
        <v>0</v>
      </c>
    </row>
    <row r="56" spans="1:14">
      <c r="A56" s="75" t="s">
        <v>227</v>
      </c>
      <c r="B56" s="75" t="s">
        <v>243</v>
      </c>
      <c r="C56" s="76">
        <v>38454</v>
      </c>
      <c r="D56" s="75" t="s">
        <v>151</v>
      </c>
      <c r="E56" s="77" t="s">
        <v>24</v>
      </c>
      <c r="F56" s="75">
        <v>90</v>
      </c>
      <c r="G56" s="75">
        <v>0</v>
      </c>
      <c r="H56" s="75">
        <v>0</v>
      </c>
      <c r="I56" s="75">
        <v>1</v>
      </c>
      <c r="J56" s="75">
        <v>0</v>
      </c>
      <c r="K56" s="75">
        <v>1</v>
      </c>
      <c r="L56" s="75">
        <v>0</v>
      </c>
      <c r="M56" s="75">
        <v>0</v>
      </c>
      <c r="N56" s="75">
        <v>0</v>
      </c>
    </row>
    <row r="57" spans="1:14">
      <c r="A57" s="75" t="s">
        <v>227</v>
      </c>
      <c r="B57" s="75" t="s">
        <v>264</v>
      </c>
      <c r="C57" s="76">
        <v>38448</v>
      </c>
      <c r="D57" s="75" t="s">
        <v>151</v>
      </c>
      <c r="E57" s="77" t="s">
        <v>19</v>
      </c>
      <c r="F57" s="75">
        <v>90</v>
      </c>
      <c r="G57" s="75">
        <v>0</v>
      </c>
      <c r="H57" s="75">
        <v>0</v>
      </c>
      <c r="I57" s="75">
        <v>1</v>
      </c>
      <c r="J57" s="75">
        <v>0</v>
      </c>
      <c r="K57" s="75">
        <v>3</v>
      </c>
      <c r="L57" s="75">
        <v>0</v>
      </c>
      <c r="M57" s="75">
        <v>0</v>
      </c>
      <c r="N57" s="75">
        <v>0</v>
      </c>
    </row>
    <row r="58" spans="1:14">
      <c r="A58" s="75" t="s">
        <v>227</v>
      </c>
      <c r="B58" s="75" t="s">
        <v>249</v>
      </c>
      <c r="C58" s="76">
        <v>38431</v>
      </c>
      <c r="D58" s="75" t="s">
        <v>229</v>
      </c>
      <c r="E58" s="77" t="s">
        <v>82</v>
      </c>
      <c r="F58" s="75">
        <v>90</v>
      </c>
      <c r="G58" s="75">
        <v>0</v>
      </c>
      <c r="H58" s="75">
        <v>0</v>
      </c>
      <c r="I58" s="75">
        <v>0</v>
      </c>
      <c r="J58" s="75">
        <v>0</v>
      </c>
      <c r="K58" s="75">
        <v>0</v>
      </c>
      <c r="L58" s="75">
        <v>0</v>
      </c>
      <c r="M58" s="75">
        <v>1</v>
      </c>
      <c r="N58" s="75">
        <v>0</v>
      </c>
    </row>
    <row r="59" spans="1:14">
      <c r="A59" s="75" t="s">
        <v>227</v>
      </c>
      <c r="B59" s="75" t="s">
        <v>261</v>
      </c>
      <c r="C59" s="76">
        <v>38424</v>
      </c>
      <c r="D59" s="75" t="s">
        <v>229</v>
      </c>
      <c r="E59" s="77" t="s">
        <v>31</v>
      </c>
      <c r="F59" s="75">
        <v>90</v>
      </c>
      <c r="G59" s="75">
        <v>1</v>
      </c>
      <c r="H59" s="75">
        <v>0</v>
      </c>
      <c r="I59" s="75">
        <v>0</v>
      </c>
      <c r="J59" s="75">
        <v>0</v>
      </c>
      <c r="K59" s="75">
        <v>0</v>
      </c>
      <c r="L59" s="75">
        <v>0</v>
      </c>
      <c r="M59" s="75">
        <v>0</v>
      </c>
      <c r="N59" s="75">
        <v>0</v>
      </c>
    </row>
    <row r="60" spans="1:14">
      <c r="A60" s="75" t="s">
        <v>227</v>
      </c>
      <c r="B60" s="75" t="s">
        <v>284</v>
      </c>
      <c r="C60" s="76">
        <v>38419</v>
      </c>
      <c r="D60" s="75" t="s">
        <v>151</v>
      </c>
      <c r="E60" s="77" t="s">
        <v>31</v>
      </c>
      <c r="F60" s="75">
        <v>90</v>
      </c>
      <c r="G60" s="75">
        <v>0</v>
      </c>
      <c r="H60" s="75">
        <v>0</v>
      </c>
      <c r="I60" s="75">
        <v>5</v>
      </c>
      <c r="J60" s="75">
        <v>0</v>
      </c>
      <c r="K60" s="75">
        <v>0</v>
      </c>
      <c r="L60" s="75">
        <v>0</v>
      </c>
      <c r="M60" s="75">
        <v>0</v>
      </c>
      <c r="N60" s="75">
        <v>0</v>
      </c>
    </row>
    <row r="61" spans="1:14">
      <c r="A61" s="75" t="s">
        <v>227</v>
      </c>
      <c r="B61" s="75" t="s">
        <v>259</v>
      </c>
      <c r="C61" s="76">
        <v>38416</v>
      </c>
      <c r="D61" s="75" t="s">
        <v>229</v>
      </c>
      <c r="E61" s="77" t="s">
        <v>38</v>
      </c>
      <c r="F61" s="75">
        <v>90</v>
      </c>
      <c r="G61" s="75">
        <v>0</v>
      </c>
      <c r="H61" s="75">
        <v>0</v>
      </c>
      <c r="I61" s="75">
        <v>0</v>
      </c>
      <c r="J61" s="75">
        <v>0</v>
      </c>
      <c r="K61" s="75">
        <v>0</v>
      </c>
      <c r="L61" s="75">
        <v>0</v>
      </c>
      <c r="M61" s="75">
        <v>0</v>
      </c>
      <c r="N61" s="75">
        <v>0</v>
      </c>
    </row>
    <row r="62" spans="1:14">
      <c r="A62" s="75" t="s">
        <v>227</v>
      </c>
      <c r="B62" s="75" t="s">
        <v>243</v>
      </c>
      <c r="C62" s="76">
        <v>38410</v>
      </c>
      <c r="D62" s="75" t="s">
        <v>229</v>
      </c>
      <c r="E62" s="77" t="s">
        <v>24</v>
      </c>
      <c r="F62" s="75">
        <v>90</v>
      </c>
      <c r="G62" s="75">
        <v>1</v>
      </c>
      <c r="H62" s="75">
        <v>0</v>
      </c>
      <c r="I62" s="75">
        <v>0</v>
      </c>
      <c r="J62" s="75">
        <v>0</v>
      </c>
      <c r="K62" s="75">
        <v>0</v>
      </c>
      <c r="L62" s="75">
        <v>0</v>
      </c>
      <c r="M62" s="75">
        <v>0</v>
      </c>
      <c r="N62" s="75">
        <v>0</v>
      </c>
    </row>
    <row r="63" spans="1:14">
      <c r="A63" s="75" t="s">
        <v>227</v>
      </c>
      <c r="B63" s="75" t="s">
        <v>281</v>
      </c>
      <c r="C63" s="76">
        <v>38406</v>
      </c>
      <c r="D63" s="75" t="s">
        <v>151</v>
      </c>
      <c r="E63" s="77" t="s">
        <v>24</v>
      </c>
      <c r="F63" s="75">
        <v>89</v>
      </c>
      <c r="G63" s="75">
        <v>0</v>
      </c>
      <c r="H63" s="75">
        <v>0</v>
      </c>
      <c r="I63" s="75">
        <v>3</v>
      </c>
      <c r="J63" s="75">
        <v>0</v>
      </c>
      <c r="K63" s="75">
        <v>1</v>
      </c>
      <c r="L63" s="75">
        <v>0</v>
      </c>
      <c r="M63" s="75">
        <v>0</v>
      </c>
      <c r="N63" s="75">
        <v>0</v>
      </c>
    </row>
    <row r="64" spans="1:14">
      <c r="A64" s="75" t="s">
        <v>227</v>
      </c>
      <c r="B64" s="75" t="s">
        <v>288</v>
      </c>
      <c r="C64" s="76">
        <v>38402</v>
      </c>
      <c r="D64" s="75" t="s">
        <v>229</v>
      </c>
      <c r="E64" s="77" t="s">
        <v>31</v>
      </c>
      <c r="F64" s="75">
        <f>90- 72</f>
        <v>18</v>
      </c>
      <c r="G64" s="75">
        <v>0</v>
      </c>
      <c r="H64" s="75">
        <v>0</v>
      </c>
      <c r="I64" s="75">
        <v>0</v>
      </c>
      <c r="J64" s="75">
        <v>0</v>
      </c>
      <c r="K64" s="75">
        <v>0</v>
      </c>
      <c r="L64" s="75">
        <v>0</v>
      </c>
      <c r="M64" s="75">
        <v>0</v>
      </c>
      <c r="N64" s="75">
        <v>0</v>
      </c>
    </row>
    <row r="65" spans="1:14">
      <c r="A65" s="75" t="s">
        <v>227</v>
      </c>
      <c r="B65" s="75" t="s">
        <v>265</v>
      </c>
      <c r="C65" s="76">
        <v>38396</v>
      </c>
      <c r="D65" s="75" t="s">
        <v>229</v>
      </c>
      <c r="E65" s="77" t="s">
        <v>24</v>
      </c>
      <c r="F65" s="75">
        <v>81</v>
      </c>
      <c r="G65" s="75">
        <v>0</v>
      </c>
      <c r="H65" s="75">
        <v>0</v>
      </c>
      <c r="I65" s="75">
        <v>0</v>
      </c>
      <c r="J65" s="75">
        <v>0</v>
      </c>
      <c r="K65" s="75">
        <v>0</v>
      </c>
      <c r="L65" s="75">
        <v>0</v>
      </c>
      <c r="M65" s="75">
        <v>1</v>
      </c>
      <c r="N65" s="75">
        <v>0</v>
      </c>
    </row>
    <row r="66" spans="1:14">
      <c r="A66" s="75" t="s">
        <v>227</v>
      </c>
      <c r="B66" s="75" t="s">
        <v>266</v>
      </c>
      <c r="C66" s="76">
        <v>38389</v>
      </c>
      <c r="D66" s="75" t="s">
        <v>229</v>
      </c>
      <c r="E66" s="77" t="s">
        <v>63</v>
      </c>
      <c r="F66" s="75">
        <v>90</v>
      </c>
      <c r="G66" s="75">
        <v>0</v>
      </c>
      <c r="H66" s="75">
        <v>0</v>
      </c>
      <c r="I66" s="75">
        <v>0</v>
      </c>
      <c r="J66" s="75">
        <v>0</v>
      </c>
      <c r="K66" s="75">
        <v>0</v>
      </c>
      <c r="L66" s="75">
        <v>0</v>
      </c>
      <c r="M66" s="75">
        <v>0</v>
      </c>
      <c r="N66" s="75">
        <v>0</v>
      </c>
    </row>
    <row r="67" spans="1:14">
      <c r="A67" s="75" t="s">
        <v>227</v>
      </c>
      <c r="B67" s="75" t="s">
        <v>857</v>
      </c>
      <c r="C67" s="76">
        <v>38385</v>
      </c>
      <c r="D67" s="75" t="s">
        <v>229</v>
      </c>
      <c r="E67" s="77" t="s">
        <v>154</v>
      </c>
      <c r="F67" s="75">
        <v>87</v>
      </c>
      <c r="G67" s="75">
        <v>0</v>
      </c>
      <c r="H67" s="75">
        <v>0</v>
      </c>
      <c r="I67" s="75">
        <v>0</v>
      </c>
      <c r="J67" s="75">
        <v>0</v>
      </c>
      <c r="K67" s="75">
        <v>0</v>
      </c>
      <c r="L67" s="75">
        <v>0</v>
      </c>
      <c r="M67" s="75">
        <v>0</v>
      </c>
      <c r="N67" s="75">
        <v>0</v>
      </c>
    </row>
    <row r="68" spans="1:14">
      <c r="A68" s="75" t="s">
        <v>227</v>
      </c>
      <c r="B68" s="75" t="s">
        <v>270</v>
      </c>
      <c r="C68" s="76">
        <v>38382</v>
      </c>
      <c r="D68" s="75" t="s">
        <v>229</v>
      </c>
      <c r="E68" s="77" t="s">
        <v>64</v>
      </c>
      <c r="F68" s="75">
        <v>69</v>
      </c>
      <c r="G68" s="75">
        <v>0</v>
      </c>
      <c r="H68" s="75">
        <v>0</v>
      </c>
      <c r="I68" s="75">
        <v>0</v>
      </c>
      <c r="J68" s="75">
        <v>0</v>
      </c>
      <c r="K68" s="75">
        <v>0</v>
      </c>
      <c r="L68" s="75">
        <v>0</v>
      </c>
      <c r="M68" s="75">
        <v>0</v>
      </c>
      <c r="N68" s="75">
        <v>0</v>
      </c>
    </row>
    <row r="69" spans="1:14">
      <c r="A69" s="75" t="s">
        <v>227</v>
      </c>
      <c r="B69" s="75" t="s">
        <v>292</v>
      </c>
      <c r="C69" s="76">
        <v>38375</v>
      </c>
      <c r="D69" s="75" t="s">
        <v>229</v>
      </c>
      <c r="E69" s="77" t="s">
        <v>17</v>
      </c>
      <c r="F69" s="75">
        <v>90</v>
      </c>
      <c r="G69" s="75">
        <v>0</v>
      </c>
      <c r="H69" s="75">
        <v>0</v>
      </c>
      <c r="I69" s="75">
        <v>0</v>
      </c>
      <c r="J69" s="75">
        <v>0</v>
      </c>
      <c r="K69" s="75">
        <v>0</v>
      </c>
      <c r="L69" s="75">
        <v>0</v>
      </c>
      <c r="M69" s="75">
        <v>0</v>
      </c>
      <c r="N69" s="75">
        <v>0</v>
      </c>
    </row>
    <row r="70" spans="1:14">
      <c r="A70" s="75" t="s">
        <v>227</v>
      </c>
      <c r="B70" s="75" t="s">
        <v>180</v>
      </c>
      <c r="C70" s="76">
        <v>38368</v>
      </c>
      <c r="D70" s="75" t="s">
        <v>229</v>
      </c>
      <c r="E70" s="77" t="s">
        <v>26</v>
      </c>
      <c r="F70" s="75">
        <v>90</v>
      </c>
      <c r="G70" s="75">
        <v>1</v>
      </c>
      <c r="H70" s="75">
        <v>0</v>
      </c>
      <c r="I70" s="75">
        <v>0</v>
      </c>
      <c r="J70" s="75">
        <v>0</v>
      </c>
      <c r="K70" s="75">
        <v>0</v>
      </c>
      <c r="L70" s="75">
        <v>0</v>
      </c>
      <c r="M70" s="75">
        <v>0</v>
      </c>
      <c r="N70" s="75">
        <v>0</v>
      </c>
    </row>
    <row r="71" spans="1:14">
      <c r="A71" s="75" t="s">
        <v>227</v>
      </c>
      <c r="B71" s="75" t="s">
        <v>252</v>
      </c>
      <c r="C71" s="76">
        <v>38361</v>
      </c>
      <c r="D71" s="75" t="s">
        <v>229</v>
      </c>
      <c r="E71" s="77" t="s">
        <v>33</v>
      </c>
      <c r="F71" s="75">
        <v>90</v>
      </c>
      <c r="G71" s="75">
        <v>0</v>
      </c>
      <c r="H71" s="75">
        <v>0</v>
      </c>
      <c r="I71" s="75">
        <v>0</v>
      </c>
      <c r="J71" s="75">
        <v>0</v>
      </c>
      <c r="K71" s="75">
        <v>0</v>
      </c>
      <c r="L71" s="75">
        <v>0</v>
      </c>
      <c r="M71" s="75">
        <v>1</v>
      </c>
      <c r="N71" s="75">
        <v>0</v>
      </c>
    </row>
    <row r="72" spans="1:14">
      <c r="A72" s="75" t="s">
        <v>227</v>
      </c>
      <c r="B72" s="75" t="s">
        <v>238</v>
      </c>
      <c r="C72" s="76">
        <v>38358</v>
      </c>
      <c r="D72" s="75" t="s">
        <v>229</v>
      </c>
      <c r="E72" s="77" t="s">
        <v>287</v>
      </c>
      <c r="F72" s="75">
        <v>74</v>
      </c>
      <c r="G72" s="75">
        <v>0</v>
      </c>
      <c r="H72" s="75">
        <v>0</v>
      </c>
      <c r="I72" s="75">
        <v>0</v>
      </c>
      <c r="J72" s="75">
        <v>0</v>
      </c>
      <c r="K72" s="75">
        <v>0</v>
      </c>
      <c r="L72" s="75">
        <v>0</v>
      </c>
      <c r="M72" s="75">
        <v>0</v>
      </c>
      <c r="N72" s="75">
        <v>0</v>
      </c>
    </row>
    <row r="73" spans="1:14">
      <c r="A73" s="75" t="s">
        <v>227</v>
      </c>
      <c r="B73" s="75" t="s">
        <v>251</v>
      </c>
      <c r="C73" s="76">
        <v>38339</v>
      </c>
      <c r="D73" s="75" t="s">
        <v>229</v>
      </c>
      <c r="E73" s="77" t="s">
        <v>33</v>
      </c>
      <c r="F73" s="75">
        <v>90</v>
      </c>
      <c r="G73" s="75">
        <v>0</v>
      </c>
      <c r="H73" s="75">
        <v>0</v>
      </c>
      <c r="I73" s="75">
        <v>0</v>
      </c>
      <c r="J73" s="75">
        <v>0</v>
      </c>
      <c r="K73" s="75">
        <v>0</v>
      </c>
      <c r="L73" s="75">
        <v>0</v>
      </c>
      <c r="M73" s="75">
        <v>0</v>
      </c>
      <c r="N73" s="75">
        <v>0</v>
      </c>
    </row>
    <row r="74" spans="1:14">
      <c r="A74" s="75" t="s">
        <v>227</v>
      </c>
      <c r="B74" s="75" t="s">
        <v>248</v>
      </c>
      <c r="C74" s="76">
        <v>38333</v>
      </c>
      <c r="D74" s="75" t="s">
        <v>229</v>
      </c>
      <c r="E74" s="77" t="s">
        <v>374</v>
      </c>
      <c r="F74" s="75">
        <v>65</v>
      </c>
      <c r="G74" s="75">
        <v>0</v>
      </c>
      <c r="H74" s="75">
        <v>0</v>
      </c>
      <c r="I74" s="75">
        <v>0</v>
      </c>
      <c r="J74" s="75">
        <v>0</v>
      </c>
      <c r="K74" s="75">
        <v>0</v>
      </c>
      <c r="L74" s="75">
        <v>0</v>
      </c>
      <c r="M74" s="75">
        <v>0</v>
      </c>
      <c r="N74" s="75">
        <v>0</v>
      </c>
    </row>
    <row r="75" spans="1:14">
      <c r="A75" s="75" t="s">
        <v>227</v>
      </c>
      <c r="B75" s="75" t="s">
        <v>113</v>
      </c>
      <c r="C75" s="76">
        <v>38328</v>
      </c>
      <c r="D75" s="75" t="s">
        <v>151</v>
      </c>
      <c r="E75" s="77" t="s">
        <v>33</v>
      </c>
      <c r="F75" s="75">
        <f>90- 86</f>
        <v>4</v>
      </c>
      <c r="G75" s="75">
        <v>0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</row>
    <row r="76" spans="1:14">
      <c r="A76" s="75" t="s">
        <v>227</v>
      </c>
      <c r="B76" s="75" t="s">
        <v>280</v>
      </c>
      <c r="C76" s="76">
        <v>38325</v>
      </c>
      <c r="D76" s="75" t="s">
        <v>229</v>
      </c>
      <c r="E76" s="77" t="s">
        <v>38</v>
      </c>
      <c r="F76" s="75">
        <v>90</v>
      </c>
      <c r="G76" s="75">
        <v>1</v>
      </c>
      <c r="H76" s="75">
        <v>0</v>
      </c>
      <c r="I76" s="75">
        <v>0</v>
      </c>
      <c r="J76" s="75">
        <v>0</v>
      </c>
      <c r="K76" s="75">
        <v>0</v>
      </c>
      <c r="L76" s="75">
        <v>0</v>
      </c>
      <c r="M76" s="75">
        <v>0</v>
      </c>
      <c r="N76" s="75">
        <v>0</v>
      </c>
    </row>
    <row r="77" spans="1:14">
      <c r="A77" s="75" t="s">
        <v>227</v>
      </c>
      <c r="B77" s="75" t="s">
        <v>237</v>
      </c>
      <c r="C77" s="76">
        <v>38319</v>
      </c>
      <c r="D77" s="75" t="s">
        <v>229</v>
      </c>
      <c r="E77" s="77" t="s">
        <v>24</v>
      </c>
      <c r="F77" s="75">
        <v>90</v>
      </c>
      <c r="G77" s="75">
        <v>0</v>
      </c>
      <c r="H77" s="75">
        <v>0</v>
      </c>
      <c r="I77" s="75">
        <v>0</v>
      </c>
      <c r="J77" s="75">
        <v>0</v>
      </c>
      <c r="K77" s="75">
        <v>0</v>
      </c>
      <c r="L77" s="75">
        <v>0</v>
      </c>
      <c r="M77" s="75">
        <v>0</v>
      </c>
      <c r="N77" s="75">
        <v>0</v>
      </c>
    </row>
    <row r="78" spans="1:14">
      <c r="A78" s="75" t="s">
        <v>227</v>
      </c>
      <c r="B78" s="75" t="s">
        <v>165</v>
      </c>
      <c r="C78" s="76">
        <v>38315</v>
      </c>
      <c r="D78" s="75" t="s">
        <v>151</v>
      </c>
      <c r="E78" s="77" t="s">
        <v>51</v>
      </c>
      <c r="F78" s="75">
        <v>90</v>
      </c>
      <c r="G78" s="75">
        <v>2</v>
      </c>
      <c r="H78" s="75">
        <v>0</v>
      </c>
      <c r="I78" s="75">
        <v>0</v>
      </c>
      <c r="J78" s="75">
        <v>0</v>
      </c>
      <c r="K78" s="75">
        <v>0</v>
      </c>
      <c r="L78" s="75">
        <v>0</v>
      </c>
      <c r="M78" s="75">
        <v>0</v>
      </c>
      <c r="N78" s="75">
        <v>0</v>
      </c>
    </row>
    <row r="79" spans="1:14">
      <c r="A79" s="75" t="s">
        <v>227</v>
      </c>
      <c r="B79" s="75" t="s">
        <v>286</v>
      </c>
      <c r="C79" s="76">
        <v>38305</v>
      </c>
      <c r="D79" s="75" t="s">
        <v>229</v>
      </c>
      <c r="E79" s="77" t="s">
        <v>63</v>
      </c>
      <c r="F79" s="75">
        <v>76</v>
      </c>
      <c r="G79" s="75">
        <v>0</v>
      </c>
      <c r="H79" s="75">
        <v>0</v>
      </c>
      <c r="I79" s="75">
        <v>0</v>
      </c>
      <c r="J79" s="75">
        <v>0</v>
      </c>
      <c r="K79" s="75">
        <v>0</v>
      </c>
      <c r="L79" s="75">
        <v>0</v>
      </c>
      <c r="M79" s="75">
        <v>0</v>
      </c>
      <c r="N79" s="75">
        <v>0</v>
      </c>
    </row>
    <row r="80" spans="1:14">
      <c r="A80" s="75" t="s">
        <v>227</v>
      </c>
      <c r="B80" s="75" t="s">
        <v>844</v>
      </c>
      <c r="C80" s="76">
        <v>38301</v>
      </c>
      <c r="D80" s="75" t="s">
        <v>229</v>
      </c>
      <c r="E80" s="77" t="s">
        <v>33</v>
      </c>
      <c r="F80" s="75">
        <v>73</v>
      </c>
      <c r="G80" s="75">
        <v>0</v>
      </c>
      <c r="H80" s="75">
        <v>0</v>
      </c>
      <c r="I80" s="75">
        <v>0</v>
      </c>
      <c r="J80" s="75">
        <v>0</v>
      </c>
      <c r="K80" s="75">
        <v>0</v>
      </c>
      <c r="L80" s="75">
        <v>0</v>
      </c>
      <c r="M80" s="75">
        <v>0</v>
      </c>
      <c r="N80" s="75">
        <v>0</v>
      </c>
    </row>
    <row r="81" spans="1:14">
      <c r="A81" s="75" t="s">
        <v>227</v>
      </c>
      <c r="B81" s="75" t="s">
        <v>230</v>
      </c>
      <c r="C81" s="76">
        <v>38298</v>
      </c>
      <c r="D81" s="75" t="s">
        <v>229</v>
      </c>
      <c r="E81" s="77" t="s">
        <v>22</v>
      </c>
      <c r="F81" s="75">
        <v>90</v>
      </c>
      <c r="G81" s="75">
        <v>0</v>
      </c>
      <c r="H81" s="75">
        <v>0</v>
      </c>
      <c r="I81" s="75">
        <v>0</v>
      </c>
      <c r="J81" s="75">
        <v>0</v>
      </c>
      <c r="K81" s="75">
        <v>0</v>
      </c>
      <c r="L81" s="75">
        <v>0</v>
      </c>
      <c r="M81" s="75">
        <v>1</v>
      </c>
      <c r="N81" s="75">
        <v>0</v>
      </c>
    </row>
    <row r="82" spans="1:14">
      <c r="A82" s="75" t="s">
        <v>227</v>
      </c>
      <c r="B82" s="75" t="s">
        <v>459</v>
      </c>
      <c r="C82" s="76">
        <v>38293</v>
      </c>
      <c r="D82" s="75" t="s">
        <v>151</v>
      </c>
      <c r="E82" s="77" t="s">
        <v>85</v>
      </c>
      <c r="F82" s="75">
        <v>75</v>
      </c>
      <c r="G82" s="75">
        <v>0</v>
      </c>
      <c r="H82" s="75">
        <v>0</v>
      </c>
      <c r="I82" s="75">
        <v>0</v>
      </c>
      <c r="J82" s="75">
        <v>0</v>
      </c>
      <c r="K82" s="75">
        <v>0</v>
      </c>
      <c r="L82" s="75">
        <v>0</v>
      </c>
      <c r="M82" s="75">
        <v>1</v>
      </c>
      <c r="N82" s="75">
        <v>0</v>
      </c>
    </row>
    <row r="83" spans="1:14">
      <c r="A83" s="75" t="s">
        <v>227</v>
      </c>
      <c r="B83" s="75" t="s">
        <v>278</v>
      </c>
      <c r="C83" s="76">
        <v>38290</v>
      </c>
      <c r="D83" s="75" t="s">
        <v>229</v>
      </c>
      <c r="E83" s="77" t="s">
        <v>24</v>
      </c>
      <c r="F83" s="75">
        <v>90</v>
      </c>
      <c r="G83" s="75">
        <v>0</v>
      </c>
      <c r="H83" s="75">
        <v>0</v>
      </c>
      <c r="I83" s="75">
        <v>0</v>
      </c>
      <c r="J83" s="75">
        <v>0</v>
      </c>
      <c r="K83" s="75">
        <v>0</v>
      </c>
      <c r="L83" s="75">
        <v>0</v>
      </c>
      <c r="M83" s="75">
        <v>0</v>
      </c>
      <c r="N83" s="75">
        <v>0</v>
      </c>
    </row>
    <row r="84" spans="1:14">
      <c r="A84" s="75" t="s">
        <v>227</v>
      </c>
      <c r="B84" s="75" t="s">
        <v>282</v>
      </c>
      <c r="C84" s="76">
        <v>38287</v>
      </c>
      <c r="D84" s="75" t="s">
        <v>229</v>
      </c>
      <c r="E84" s="77" t="s">
        <v>59</v>
      </c>
      <c r="F84" s="75">
        <v>85</v>
      </c>
      <c r="G84" s="75">
        <v>0</v>
      </c>
      <c r="H84" s="75">
        <v>0</v>
      </c>
      <c r="I84" s="75">
        <v>0</v>
      </c>
      <c r="J84" s="75">
        <v>0</v>
      </c>
      <c r="K84" s="75">
        <v>0</v>
      </c>
      <c r="L84" s="75">
        <v>0</v>
      </c>
      <c r="M84" s="75">
        <v>0</v>
      </c>
      <c r="N84" s="75">
        <v>0</v>
      </c>
    </row>
    <row r="85" spans="1:14">
      <c r="A85" s="75" t="s">
        <v>227</v>
      </c>
      <c r="B85" s="75" t="s">
        <v>264</v>
      </c>
      <c r="C85" s="76">
        <v>38284</v>
      </c>
      <c r="D85" s="75" t="s">
        <v>229</v>
      </c>
      <c r="E85" s="77" t="s">
        <v>33</v>
      </c>
      <c r="F85" s="75">
        <v>90</v>
      </c>
      <c r="G85" s="75">
        <v>0</v>
      </c>
      <c r="H85" s="75">
        <v>0</v>
      </c>
      <c r="I85" s="75">
        <v>0</v>
      </c>
      <c r="J85" s="75">
        <v>0</v>
      </c>
      <c r="K85" s="75">
        <v>0</v>
      </c>
      <c r="L85" s="75">
        <v>0</v>
      </c>
      <c r="M85" s="75">
        <v>0</v>
      </c>
      <c r="N85" s="75">
        <v>0</v>
      </c>
    </row>
    <row r="86" spans="1:14">
      <c r="A86" s="75" t="s">
        <v>227</v>
      </c>
      <c r="B86" s="75" t="s">
        <v>464</v>
      </c>
      <c r="C86" s="76">
        <v>38280</v>
      </c>
      <c r="D86" s="75" t="s">
        <v>151</v>
      </c>
      <c r="E86" s="77" t="s">
        <v>31</v>
      </c>
      <c r="F86" s="75">
        <v>83</v>
      </c>
      <c r="G86" s="75">
        <v>0</v>
      </c>
      <c r="H86" s="75">
        <v>0</v>
      </c>
      <c r="I86" s="75">
        <v>0</v>
      </c>
      <c r="J86" s="75">
        <v>0</v>
      </c>
      <c r="K86" s="75">
        <v>0</v>
      </c>
      <c r="L86" s="75">
        <v>0</v>
      </c>
      <c r="M86" s="75">
        <v>0</v>
      </c>
      <c r="N86" s="75">
        <v>0</v>
      </c>
    </row>
    <row r="87" spans="1:14">
      <c r="A87" s="75" t="s">
        <v>227</v>
      </c>
      <c r="B87" s="75" t="s">
        <v>262</v>
      </c>
      <c r="C87" s="76">
        <v>38277</v>
      </c>
      <c r="D87" s="75" t="s">
        <v>229</v>
      </c>
      <c r="E87" s="77" t="s">
        <v>24</v>
      </c>
      <c r="F87" s="75">
        <f>90- 62</f>
        <v>28</v>
      </c>
      <c r="G87" s="75">
        <v>0</v>
      </c>
      <c r="H87" s="75">
        <v>0</v>
      </c>
      <c r="I87" s="75">
        <v>0</v>
      </c>
      <c r="J87" s="75">
        <v>0</v>
      </c>
      <c r="K87" s="75">
        <v>0</v>
      </c>
      <c r="L87" s="75">
        <v>0</v>
      </c>
      <c r="M87" s="75">
        <v>0</v>
      </c>
      <c r="N87" s="75">
        <v>0</v>
      </c>
    </row>
    <row r="88" spans="1:14">
      <c r="A88" s="75" t="s">
        <v>227</v>
      </c>
      <c r="B88" s="75" t="s">
        <v>244</v>
      </c>
      <c r="C88" s="76">
        <v>38263</v>
      </c>
      <c r="D88" s="75" t="s">
        <v>229</v>
      </c>
      <c r="E88" s="77" t="s">
        <v>26</v>
      </c>
      <c r="F88" s="75">
        <v>90</v>
      </c>
      <c r="G88" s="75">
        <v>1</v>
      </c>
      <c r="H88" s="75">
        <v>0</v>
      </c>
      <c r="I88" s="75">
        <v>0</v>
      </c>
      <c r="J88" s="75">
        <v>0</v>
      </c>
      <c r="K88" s="75">
        <v>0</v>
      </c>
      <c r="L88" s="75">
        <v>0</v>
      </c>
      <c r="M88" s="75">
        <v>0</v>
      </c>
      <c r="N88" s="75">
        <v>0</v>
      </c>
    </row>
    <row r="89" spans="1:14">
      <c r="A89" s="75" t="s">
        <v>227</v>
      </c>
      <c r="B89" s="75" t="s">
        <v>109</v>
      </c>
      <c r="C89" s="76">
        <v>38259</v>
      </c>
      <c r="D89" s="75" t="s">
        <v>151</v>
      </c>
      <c r="E89" s="77" t="s">
        <v>26</v>
      </c>
      <c r="F89" s="75">
        <v>90</v>
      </c>
      <c r="G89" s="75">
        <v>0</v>
      </c>
      <c r="H89" s="75">
        <v>0</v>
      </c>
      <c r="I89" s="75">
        <v>0</v>
      </c>
      <c r="J89" s="75">
        <v>0</v>
      </c>
      <c r="K89" s="75">
        <v>0</v>
      </c>
      <c r="L89" s="75">
        <v>0</v>
      </c>
      <c r="M89" s="75">
        <v>0</v>
      </c>
      <c r="N89" s="75">
        <v>0</v>
      </c>
    </row>
    <row r="90" spans="1:14">
      <c r="A90" s="75" t="s">
        <v>227</v>
      </c>
      <c r="B90" s="75" t="s">
        <v>245</v>
      </c>
      <c r="C90" s="76">
        <v>38256</v>
      </c>
      <c r="D90" s="75" t="s">
        <v>229</v>
      </c>
      <c r="E90" s="77" t="s">
        <v>38</v>
      </c>
      <c r="F90" s="75">
        <v>90</v>
      </c>
      <c r="G90" s="75">
        <v>0</v>
      </c>
      <c r="H90" s="75">
        <v>0</v>
      </c>
      <c r="I90" s="75">
        <v>0</v>
      </c>
      <c r="J90" s="75">
        <v>0</v>
      </c>
      <c r="K90" s="75">
        <v>0</v>
      </c>
      <c r="L90" s="75">
        <v>0</v>
      </c>
      <c r="M90" s="75">
        <v>0</v>
      </c>
      <c r="N90" s="75">
        <v>0</v>
      </c>
    </row>
    <row r="91" spans="1:14">
      <c r="A91" s="75" t="s">
        <v>227</v>
      </c>
      <c r="B91" s="75" t="s">
        <v>868</v>
      </c>
      <c r="C91" s="76">
        <v>38252</v>
      </c>
      <c r="D91" s="75" t="s">
        <v>229</v>
      </c>
      <c r="E91" s="77" t="s">
        <v>40</v>
      </c>
      <c r="F91" s="75">
        <v>90</v>
      </c>
      <c r="G91" s="75">
        <v>0</v>
      </c>
      <c r="H91" s="75">
        <v>0</v>
      </c>
      <c r="I91" s="75">
        <v>0</v>
      </c>
      <c r="J91" s="75">
        <v>0</v>
      </c>
      <c r="K91" s="75">
        <v>0</v>
      </c>
      <c r="L91" s="75">
        <v>0</v>
      </c>
      <c r="M91" s="75">
        <v>0</v>
      </c>
      <c r="N91" s="75">
        <v>0</v>
      </c>
    </row>
    <row r="92" spans="1:14">
      <c r="A92" s="75" t="s">
        <v>227</v>
      </c>
      <c r="B92" s="75" t="s">
        <v>247</v>
      </c>
      <c r="C92" s="76">
        <v>38249</v>
      </c>
      <c r="D92" s="75" t="s">
        <v>229</v>
      </c>
      <c r="E92" s="77" t="s">
        <v>82</v>
      </c>
      <c r="F92" s="75">
        <v>90</v>
      </c>
      <c r="G92" s="75">
        <v>1</v>
      </c>
      <c r="H92" s="75">
        <v>0</v>
      </c>
      <c r="I92" s="75">
        <v>0</v>
      </c>
      <c r="J92" s="75">
        <v>0</v>
      </c>
      <c r="K92" s="75">
        <v>0</v>
      </c>
      <c r="L92" s="75">
        <v>0</v>
      </c>
      <c r="M92" s="75">
        <v>0</v>
      </c>
      <c r="N92" s="75">
        <v>0</v>
      </c>
    </row>
    <row r="93" spans="1:14">
      <c r="A93" s="75" t="s">
        <v>227</v>
      </c>
      <c r="B93" s="75" t="s">
        <v>285</v>
      </c>
      <c r="C93" s="76">
        <v>38241</v>
      </c>
      <c r="D93" s="75" t="s">
        <v>229</v>
      </c>
      <c r="E93" s="77" t="s">
        <v>53</v>
      </c>
      <c r="F93" s="75">
        <v>90</v>
      </c>
      <c r="G93" s="75">
        <v>0</v>
      </c>
      <c r="H93" s="75">
        <v>0</v>
      </c>
      <c r="I93" s="75">
        <v>0</v>
      </c>
      <c r="J93" s="75">
        <v>0</v>
      </c>
      <c r="K93" s="75">
        <v>0</v>
      </c>
      <c r="L93" s="75">
        <v>0</v>
      </c>
      <c r="M93" s="75">
        <v>0</v>
      </c>
      <c r="N93" s="75">
        <v>0</v>
      </c>
    </row>
    <row r="94" spans="1:14">
      <c r="A94" s="75" t="s">
        <v>76</v>
      </c>
      <c r="B94" s="75" t="s">
        <v>166</v>
      </c>
      <c r="C94" s="76">
        <v>38127</v>
      </c>
      <c r="D94" s="75" t="s">
        <v>78</v>
      </c>
      <c r="E94" s="77" t="s">
        <v>33</v>
      </c>
      <c r="F94" s="75">
        <v>46</v>
      </c>
      <c r="G94" s="75">
        <v>0</v>
      </c>
      <c r="H94" s="75">
        <v>0</v>
      </c>
      <c r="I94" s="75">
        <v>0</v>
      </c>
      <c r="J94" s="75">
        <v>0</v>
      </c>
      <c r="K94" s="75">
        <v>0</v>
      </c>
      <c r="L94" s="75">
        <v>0</v>
      </c>
      <c r="M94" s="75">
        <v>0</v>
      </c>
      <c r="N94" s="75">
        <v>0</v>
      </c>
    </row>
    <row r="95" spans="1:14">
      <c r="A95" s="75" t="s">
        <v>76</v>
      </c>
      <c r="B95" s="75" t="s">
        <v>167</v>
      </c>
      <c r="C95" s="76">
        <v>38105</v>
      </c>
      <c r="D95" s="75" t="s">
        <v>78</v>
      </c>
      <c r="E95" s="77" t="s">
        <v>154</v>
      </c>
      <c r="F95" s="75">
        <v>90</v>
      </c>
      <c r="G95" s="75">
        <v>1</v>
      </c>
      <c r="H95" s="75">
        <v>0</v>
      </c>
      <c r="I95" s="75">
        <v>0</v>
      </c>
      <c r="J95" s="75">
        <v>0</v>
      </c>
      <c r="K95" s="75">
        <v>0</v>
      </c>
      <c r="L95" s="75">
        <v>0</v>
      </c>
      <c r="M95" s="75">
        <v>0</v>
      </c>
      <c r="N95" s="75">
        <v>0</v>
      </c>
    </row>
    <row r="96" spans="1:14">
      <c r="A96" s="75" t="s">
        <v>76</v>
      </c>
      <c r="B96" s="75" t="s">
        <v>168</v>
      </c>
      <c r="C96" s="76">
        <v>38035</v>
      </c>
      <c r="D96" s="75" t="s">
        <v>78</v>
      </c>
      <c r="E96" s="77" t="s">
        <v>33</v>
      </c>
      <c r="F96" s="75">
        <v>90</v>
      </c>
      <c r="G96" s="75">
        <v>0</v>
      </c>
      <c r="H96" s="75">
        <v>0</v>
      </c>
      <c r="I96" s="75">
        <v>0</v>
      </c>
      <c r="J96" s="75">
        <v>0</v>
      </c>
      <c r="K96" s="75">
        <v>0</v>
      </c>
      <c r="L96" s="75">
        <v>0</v>
      </c>
      <c r="M96" s="75">
        <v>0</v>
      </c>
      <c r="N96" s="75">
        <v>0</v>
      </c>
    </row>
    <row r="97" spans="1:14">
      <c r="A97" s="75" t="s">
        <v>227</v>
      </c>
      <c r="B97" s="75" t="s">
        <v>230</v>
      </c>
      <c r="C97" s="76">
        <v>38851</v>
      </c>
      <c r="D97" s="75" t="s">
        <v>229</v>
      </c>
      <c r="E97" s="77" t="s">
        <v>63</v>
      </c>
      <c r="F97" s="75">
        <v>90</v>
      </c>
      <c r="G97" s="75">
        <v>1</v>
      </c>
      <c r="H97" s="75">
        <v>0</v>
      </c>
      <c r="I97" s="75">
        <v>0</v>
      </c>
      <c r="J97" s="75">
        <v>0</v>
      </c>
      <c r="K97" s="75">
        <v>0</v>
      </c>
      <c r="L97" s="75">
        <v>0</v>
      </c>
      <c r="M97" s="75">
        <v>0</v>
      </c>
      <c r="N97" s="75">
        <v>0</v>
      </c>
    </row>
    <row r="98" spans="1:14">
      <c r="A98" s="75" t="s">
        <v>227</v>
      </c>
      <c r="B98" s="75" t="s">
        <v>280</v>
      </c>
      <c r="C98" s="76">
        <v>38844</v>
      </c>
      <c r="D98" s="75" t="s">
        <v>229</v>
      </c>
      <c r="E98" s="77" t="s">
        <v>79</v>
      </c>
      <c r="F98" s="75">
        <v>90</v>
      </c>
      <c r="G98" s="75">
        <v>1</v>
      </c>
      <c r="H98" s="75">
        <v>0</v>
      </c>
      <c r="I98" s="75">
        <v>0</v>
      </c>
      <c r="J98" s="75">
        <v>0</v>
      </c>
      <c r="K98" s="75">
        <v>0</v>
      </c>
      <c r="L98" s="75">
        <v>0</v>
      </c>
      <c r="M98" s="75">
        <v>0</v>
      </c>
      <c r="N98" s="75">
        <v>0</v>
      </c>
    </row>
    <row r="99" spans="1:14">
      <c r="A99" s="75" t="s">
        <v>227</v>
      </c>
      <c r="B99" s="75" t="s">
        <v>285</v>
      </c>
      <c r="C99" s="76">
        <v>38837</v>
      </c>
      <c r="D99" s="75" t="s">
        <v>229</v>
      </c>
      <c r="E99" s="77" t="s">
        <v>19</v>
      </c>
      <c r="F99" s="75">
        <v>0</v>
      </c>
      <c r="G99" s="75"/>
      <c r="H99" s="75"/>
      <c r="I99" s="75"/>
      <c r="J99" s="75"/>
      <c r="K99" s="75"/>
      <c r="L99" s="75"/>
      <c r="M99" s="75"/>
      <c r="N99" s="75"/>
    </row>
    <row r="100" spans="1:14">
      <c r="A100" s="75" t="s">
        <v>227</v>
      </c>
      <c r="B100" s="75" t="s">
        <v>459</v>
      </c>
      <c r="C100" s="76">
        <v>38833</v>
      </c>
      <c r="D100" s="75" t="s">
        <v>151</v>
      </c>
      <c r="E100" s="77" t="s">
        <v>110</v>
      </c>
      <c r="F100" s="75">
        <v>90</v>
      </c>
      <c r="G100" s="75">
        <v>0</v>
      </c>
      <c r="H100" s="75">
        <v>0</v>
      </c>
      <c r="I100" s="75">
        <v>1</v>
      </c>
      <c r="J100" s="75">
        <v>0</v>
      </c>
      <c r="K100" s="75">
        <v>1</v>
      </c>
      <c r="L100" s="75">
        <v>0</v>
      </c>
      <c r="M100" s="75">
        <v>0</v>
      </c>
      <c r="N100" s="75">
        <v>0</v>
      </c>
    </row>
    <row r="101" spans="1:14">
      <c r="A101" s="75" t="s">
        <v>227</v>
      </c>
      <c r="B101" s="75" t="s">
        <v>857</v>
      </c>
      <c r="C101" s="76">
        <v>38829</v>
      </c>
      <c r="D101" s="75" t="s">
        <v>229</v>
      </c>
      <c r="E101" s="77" t="s">
        <v>107</v>
      </c>
      <c r="F101" s="75">
        <f>90- 13</f>
        <v>77</v>
      </c>
      <c r="G101" s="75">
        <v>0</v>
      </c>
      <c r="H101" s="75">
        <v>0</v>
      </c>
      <c r="I101" s="75">
        <v>0</v>
      </c>
      <c r="J101" s="75">
        <v>0</v>
      </c>
      <c r="K101" s="75">
        <v>0</v>
      </c>
      <c r="L101" s="75">
        <v>0</v>
      </c>
      <c r="M101" s="75">
        <v>0</v>
      </c>
      <c r="N101" s="75">
        <v>0</v>
      </c>
    </row>
    <row r="102" spans="1:14">
      <c r="A102" s="75" t="s">
        <v>227</v>
      </c>
      <c r="B102" s="75" t="s">
        <v>464</v>
      </c>
      <c r="C102" s="76">
        <v>38825</v>
      </c>
      <c r="D102" s="75" t="s">
        <v>151</v>
      </c>
      <c r="E102" s="77" t="s">
        <v>64</v>
      </c>
      <c r="F102" s="75">
        <v>90</v>
      </c>
      <c r="G102" s="75">
        <v>0</v>
      </c>
      <c r="H102" s="75">
        <v>0</v>
      </c>
      <c r="I102" s="75">
        <v>2</v>
      </c>
      <c r="J102" s="75">
        <v>0</v>
      </c>
      <c r="K102" s="75">
        <v>2</v>
      </c>
      <c r="L102" s="75">
        <v>0</v>
      </c>
      <c r="M102" s="75">
        <v>0</v>
      </c>
      <c r="N102" s="75">
        <v>0</v>
      </c>
    </row>
    <row r="103" spans="1:14">
      <c r="A103" s="75" t="s">
        <v>227</v>
      </c>
      <c r="B103" s="75" t="s">
        <v>264</v>
      </c>
      <c r="C103" s="76">
        <v>38821</v>
      </c>
      <c r="D103" s="75" t="s">
        <v>229</v>
      </c>
      <c r="E103" s="77" t="s">
        <v>31</v>
      </c>
      <c r="F103" s="75">
        <v>90</v>
      </c>
      <c r="G103" s="75">
        <v>0</v>
      </c>
      <c r="H103" s="75">
        <v>0</v>
      </c>
      <c r="I103" s="75">
        <v>0</v>
      </c>
      <c r="J103" s="75">
        <v>0</v>
      </c>
      <c r="K103" s="75">
        <v>0</v>
      </c>
      <c r="L103" s="75">
        <v>0</v>
      </c>
      <c r="M103" s="75">
        <v>0</v>
      </c>
      <c r="N103" s="75">
        <v>0</v>
      </c>
    </row>
    <row r="104" spans="1:14">
      <c r="A104" s="75" t="s">
        <v>227</v>
      </c>
      <c r="B104" s="75" t="s">
        <v>255</v>
      </c>
      <c r="C104" s="76">
        <v>38816</v>
      </c>
      <c r="D104" s="75" t="s">
        <v>229</v>
      </c>
      <c r="E104" s="77" t="s">
        <v>103</v>
      </c>
      <c r="F104" s="75">
        <v>90</v>
      </c>
      <c r="G104" s="75">
        <v>3</v>
      </c>
      <c r="H104" s="75">
        <v>0</v>
      </c>
      <c r="I104" s="75">
        <v>0</v>
      </c>
      <c r="J104" s="75">
        <v>0</v>
      </c>
      <c r="K104" s="75">
        <v>0</v>
      </c>
      <c r="L104" s="75">
        <v>0</v>
      </c>
      <c r="M104" s="75">
        <v>0</v>
      </c>
      <c r="N104" s="75">
        <v>0</v>
      </c>
    </row>
    <row r="105" spans="1:14">
      <c r="A105" s="75" t="s">
        <v>227</v>
      </c>
      <c r="B105" s="75" t="s">
        <v>52</v>
      </c>
      <c r="C105" s="76">
        <v>38811</v>
      </c>
      <c r="D105" s="75" t="s">
        <v>151</v>
      </c>
      <c r="E105" s="77" t="s">
        <v>26</v>
      </c>
      <c r="F105" s="75">
        <v>90</v>
      </c>
      <c r="G105" s="75">
        <v>0</v>
      </c>
      <c r="H105" s="75">
        <v>0</v>
      </c>
      <c r="I105" s="75">
        <v>2</v>
      </c>
      <c r="J105" s="75">
        <v>1</v>
      </c>
      <c r="K105" s="75">
        <v>0</v>
      </c>
      <c r="L105" s="75">
        <v>0</v>
      </c>
      <c r="M105" s="75">
        <v>0</v>
      </c>
      <c r="N105" s="75">
        <v>0</v>
      </c>
    </row>
    <row r="106" spans="1:14">
      <c r="A106" s="75" t="s">
        <v>227</v>
      </c>
      <c r="B106" s="75" t="s">
        <v>256</v>
      </c>
      <c r="C106" s="76">
        <v>38808</v>
      </c>
      <c r="D106" s="75" t="s">
        <v>229</v>
      </c>
      <c r="E106" s="77" t="s">
        <v>17</v>
      </c>
      <c r="F106" s="75">
        <v>0</v>
      </c>
      <c r="G106" s="75"/>
      <c r="H106" s="75"/>
      <c r="I106" s="75"/>
      <c r="J106" s="75"/>
      <c r="K106" s="75"/>
      <c r="L106" s="75"/>
      <c r="M106" s="75"/>
      <c r="N106" s="75"/>
    </row>
    <row r="107" spans="1:14">
      <c r="A107" s="75" t="s">
        <v>227</v>
      </c>
      <c r="B107" s="75" t="s">
        <v>28</v>
      </c>
      <c r="C107" s="76">
        <v>38805</v>
      </c>
      <c r="D107" s="75" t="s">
        <v>151</v>
      </c>
      <c r="E107" s="77" t="s">
        <v>33</v>
      </c>
      <c r="F107" s="75">
        <v>90</v>
      </c>
      <c r="G107" s="75">
        <v>0</v>
      </c>
      <c r="H107" s="75">
        <v>0</v>
      </c>
      <c r="I107" s="75">
        <v>1</v>
      </c>
      <c r="J107" s="75">
        <v>0</v>
      </c>
      <c r="K107" s="75">
        <v>0</v>
      </c>
      <c r="L107" s="75">
        <v>0</v>
      </c>
      <c r="M107" s="75">
        <v>0</v>
      </c>
      <c r="N107" s="75">
        <v>0</v>
      </c>
    </row>
    <row r="108" spans="1:14">
      <c r="A108" s="75" t="s">
        <v>227</v>
      </c>
      <c r="B108" s="75" t="s">
        <v>248</v>
      </c>
      <c r="C108" s="76">
        <v>38801</v>
      </c>
      <c r="D108" s="75" t="s">
        <v>229</v>
      </c>
      <c r="E108" s="77" t="s">
        <v>26</v>
      </c>
      <c r="F108" s="75">
        <v>90</v>
      </c>
      <c r="G108" s="75">
        <v>1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0</v>
      </c>
    </row>
    <row r="109" spans="1:14">
      <c r="A109" s="75" t="s">
        <v>227</v>
      </c>
      <c r="B109" s="75" t="s">
        <v>232</v>
      </c>
      <c r="C109" s="76">
        <v>38795</v>
      </c>
      <c r="D109" s="75" t="s">
        <v>229</v>
      </c>
      <c r="E109" s="77" t="s">
        <v>95</v>
      </c>
      <c r="F109" s="75">
        <v>90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0</v>
      </c>
      <c r="M109" s="75">
        <v>0</v>
      </c>
      <c r="N109" s="75">
        <v>0</v>
      </c>
    </row>
    <row r="110" spans="1:14">
      <c r="A110" s="75" t="s">
        <v>227</v>
      </c>
      <c r="B110" s="75" t="s">
        <v>251</v>
      </c>
      <c r="C110" s="76">
        <v>38788</v>
      </c>
      <c r="D110" s="75" t="s">
        <v>229</v>
      </c>
      <c r="E110" s="77" t="s">
        <v>33</v>
      </c>
      <c r="F110" s="75">
        <v>90</v>
      </c>
      <c r="G110" s="75">
        <v>0</v>
      </c>
      <c r="H110" s="75">
        <v>0</v>
      </c>
      <c r="I110" s="75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0</v>
      </c>
    </row>
    <row r="111" spans="1:14">
      <c r="A111" s="75" t="s">
        <v>227</v>
      </c>
      <c r="B111" s="75" t="s">
        <v>509</v>
      </c>
      <c r="C111" s="76">
        <v>38784</v>
      </c>
      <c r="D111" s="75" t="s">
        <v>151</v>
      </c>
      <c r="E111" s="77" t="s">
        <v>103</v>
      </c>
      <c r="F111" s="75">
        <v>85</v>
      </c>
      <c r="G111" s="75">
        <v>1</v>
      </c>
      <c r="H111" s="75">
        <v>0</v>
      </c>
      <c r="I111" s="75">
        <v>1</v>
      </c>
      <c r="J111" s="75">
        <v>0</v>
      </c>
      <c r="K111" s="75">
        <v>1</v>
      </c>
      <c r="L111" s="75">
        <v>0</v>
      </c>
      <c r="M111" s="75">
        <v>0</v>
      </c>
      <c r="N111" s="75">
        <v>0</v>
      </c>
    </row>
    <row r="112" spans="1:14">
      <c r="A112" s="75" t="s">
        <v>227</v>
      </c>
      <c r="B112" s="75" t="s">
        <v>856</v>
      </c>
      <c r="C112" s="76">
        <v>38780</v>
      </c>
      <c r="D112" s="75" t="s">
        <v>229</v>
      </c>
      <c r="E112" s="77" t="s">
        <v>59</v>
      </c>
      <c r="F112" s="75">
        <f>90- 46</f>
        <v>44</v>
      </c>
      <c r="G112" s="75">
        <v>0</v>
      </c>
      <c r="H112" s="75">
        <v>0</v>
      </c>
      <c r="I112" s="75">
        <v>0</v>
      </c>
      <c r="J112" s="75">
        <v>0</v>
      </c>
      <c r="K112" s="75">
        <v>0</v>
      </c>
      <c r="L112" s="75">
        <v>0</v>
      </c>
      <c r="M112" s="75">
        <v>0</v>
      </c>
      <c r="N112" s="75">
        <v>0</v>
      </c>
    </row>
    <row r="113" spans="1:14">
      <c r="A113" s="75" t="s">
        <v>227</v>
      </c>
      <c r="B113" s="75" t="s">
        <v>252</v>
      </c>
      <c r="C113" s="76">
        <v>38774</v>
      </c>
      <c r="D113" s="75" t="s">
        <v>229</v>
      </c>
      <c r="E113" s="77" t="s">
        <v>82</v>
      </c>
      <c r="F113" s="75">
        <v>90</v>
      </c>
      <c r="G113" s="75">
        <v>0</v>
      </c>
      <c r="H113" s="75">
        <v>0</v>
      </c>
      <c r="I113" s="75">
        <v>0</v>
      </c>
      <c r="J113" s="75">
        <v>0</v>
      </c>
      <c r="K113" s="75">
        <v>0</v>
      </c>
      <c r="L113" s="75">
        <v>0</v>
      </c>
      <c r="M113" s="75">
        <v>0</v>
      </c>
      <c r="N113" s="75">
        <v>0</v>
      </c>
    </row>
    <row r="114" spans="1:14">
      <c r="A114" s="75" t="s">
        <v>227</v>
      </c>
      <c r="B114" s="75" t="s">
        <v>473</v>
      </c>
      <c r="C114" s="76">
        <v>38769</v>
      </c>
      <c r="D114" s="75" t="s">
        <v>151</v>
      </c>
      <c r="E114" s="77" t="s">
        <v>22</v>
      </c>
      <c r="F114" s="75">
        <v>90</v>
      </c>
      <c r="G114" s="75">
        <v>0</v>
      </c>
      <c r="H114" s="75">
        <v>0</v>
      </c>
      <c r="I114" s="75">
        <v>1</v>
      </c>
      <c r="J114" s="75">
        <v>0</v>
      </c>
      <c r="K114" s="75">
        <v>1</v>
      </c>
      <c r="L114" s="75">
        <v>0</v>
      </c>
      <c r="M114" s="75">
        <v>0</v>
      </c>
      <c r="N114" s="75">
        <v>0</v>
      </c>
    </row>
    <row r="115" spans="1:14">
      <c r="A115" s="75" t="s">
        <v>227</v>
      </c>
      <c r="B115" s="75" t="s">
        <v>288</v>
      </c>
      <c r="C115" s="76">
        <v>38766</v>
      </c>
      <c r="D115" s="75" t="s">
        <v>229</v>
      </c>
      <c r="E115" s="77" t="s">
        <v>31</v>
      </c>
      <c r="F115" s="75">
        <v>85</v>
      </c>
      <c r="G115" s="75">
        <v>0</v>
      </c>
      <c r="H115" s="75">
        <v>0</v>
      </c>
      <c r="I115" s="75">
        <v>0</v>
      </c>
      <c r="J115" s="75">
        <v>0</v>
      </c>
      <c r="K115" s="75">
        <v>0</v>
      </c>
      <c r="L115" s="75">
        <v>0</v>
      </c>
      <c r="M115" s="75">
        <v>0</v>
      </c>
      <c r="N115" s="75">
        <v>0</v>
      </c>
    </row>
    <row r="116" spans="1:14">
      <c r="A116" s="75" t="s">
        <v>227</v>
      </c>
      <c r="B116" s="75" t="s">
        <v>265</v>
      </c>
      <c r="C116" s="76">
        <v>38760</v>
      </c>
      <c r="D116" s="75" t="s">
        <v>229</v>
      </c>
      <c r="E116" s="77" t="s">
        <v>154</v>
      </c>
      <c r="F116" s="75">
        <v>90</v>
      </c>
      <c r="G116" s="75">
        <v>0</v>
      </c>
      <c r="H116" s="75">
        <v>0</v>
      </c>
      <c r="I116" s="75">
        <v>0</v>
      </c>
      <c r="J116" s="75">
        <v>0</v>
      </c>
      <c r="K116" s="75">
        <v>0</v>
      </c>
      <c r="L116" s="75">
        <v>0</v>
      </c>
      <c r="M116" s="75">
        <v>0</v>
      </c>
      <c r="N116" s="75">
        <v>0</v>
      </c>
    </row>
    <row r="117" spans="1:14">
      <c r="A117" s="75" t="s">
        <v>227</v>
      </c>
      <c r="B117" s="75" t="s">
        <v>866</v>
      </c>
      <c r="C117" s="76">
        <v>38756</v>
      </c>
      <c r="D117" s="75" t="s">
        <v>229</v>
      </c>
      <c r="E117" s="77" t="s">
        <v>35</v>
      </c>
      <c r="F117" s="75">
        <v>90</v>
      </c>
      <c r="G117" s="75">
        <v>1</v>
      </c>
      <c r="H117" s="75">
        <v>0</v>
      </c>
      <c r="I117" s="75">
        <v>0</v>
      </c>
      <c r="J117" s="75">
        <v>0</v>
      </c>
      <c r="K117" s="75">
        <v>0</v>
      </c>
      <c r="L117" s="75">
        <v>0</v>
      </c>
      <c r="M117" s="75">
        <v>0</v>
      </c>
      <c r="N117" s="75">
        <v>0</v>
      </c>
    </row>
    <row r="118" spans="1:14">
      <c r="A118" s="75" t="s">
        <v>227</v>
      </c>
      <c r="B118" s="75" t="s">
        <v>245</v>
      </c>
      <c r="C118" s="76">
        <v>38753</v>
      </c>
      <c r="D118" s="75" t="s">
        <v>229</v>
      </c>
      <c r="E118" s="77" t="s">
        <v>33</v>
      </c>
      <c r="F118" s="75">
        <v>90</v>
      </c>
      <c r="G118" s="75">
        <v>0</v>
      </c>
      <c r="H118" s="75">
        <v>0</v>
      </c>
      <c r="I118" s="75">
        <v>0</v>
      </c>
      <c r="J118" s="75">
        <v>0</v>
      </c>
      <c r="K118" s="75">
        <v>0</v>
      </c>
      <c r="L118" s="75">
        <v>0</v>
      </c>
      <c r="M118" s="75">
        <v>0</v>
      </c>
      <c r="N118" s="75">
        <v>0</v>
      </c>
    </row>
    <row r="119" spans="1:14">
      <c r="A119" s="75" t="s">
        <v>227</v>
      </c>
      <c r="B119" s="75" t="s">
        <v>261</v>
      </c>
      <c r="C119" s="76">
        <v>38745</v>
      </c>
      <c r="D119" s="75" t="s">
        <v>229</v>
      </c>
      <c r="E119" s="77" t="s">
        <v>22</v>
      </c>
      <c r="F119" s="75">
        <v>90</v>
      </c>
      <c r="G119" s="75">
        <v>0</v>
      </c>
      <c r="H119" s="75">
        <v>0</v>
      </c>
      <c r="I119" s="75">
        <v>0</v>
      </c>
      <c r="J119" s="75">
        <v>0</v>
      </c>
      <c r="K119" s="75">
        <v>0</v>
      </c>
      <c r="L119" s="75">
        <v>0</v>
      </c>
      <c r="M119" s="75">
        <v>0</v>
      </c>
      <c r="N119" s="75">
        <v>0</v>
      </c>
    </row>
    <row r="120" spans="1:14">
      <c r="A120" s="75" t="s">
        <v>227</v>
      </c>
      <c r="B120" s="75" t="s">
        <v>242</v>
      </c>
      <c r="C120" s="76">
        <v>38739</v>
      </c>
      <c r="D120" s="75" t="s">
        <v>229</v>
      </c>
      <c r="E120" s="77" t="s">
        <v>67</v>
      </c>
      <c r="F120" s="75">
        <v>87</v>
      </c>
      <c r="G120" s="75">
        <v>2</v>
      </c>
      <c r="H120" s="75">
        <v>0</v>
      </c>
      <c r="I120" s="75">
        <v>0</v>
      </c>
      <c r="J120" s="75">
        <v>0</v>
      </c>
      <c r="K120" s="75">
        <v>0</v>
      </c>
      <c r="L120" s="75">
        <v>0</v>
      </c>
      <c r="M120" s="75">
        <v>0</v>
      </c>
      <c r="N120" s="75">
        <v>0</v>
      </c>
    </row>
    <row r="121" spans="1:14">
      <c r="A121" s="75" t="s">
        <v>227</v>
      </c>
      <c r="B121" s="75" t="s">
        <v>869</v>
      </c>
      <c r="C121" s="76">
        <v>38735</v>
      </c>
      <c r="D121" s="75" t="s">
        <v>229</v>
      </c>
      <c r="E121" s="77" t="s">
        <v>31</v>
      </c>
      <c r="F121" s="75">
        <f>90- 63</f>
        <v>27</v>
      </c>
      <c r="G121" s="75">
        <v>0</v>
      </c>
      <c r="H121" s="75">
        <v>0</v>
      </c>
      <c r="I121" s="75">
        <v>0</v>
      </c>
      <c r="J121" s="75">
        <v>0</v>
      </c>
      <c r="K121" s="75">
        <v>0</v>
      </c>
      <c r="L121" s="75">
        <v>0</v>
      </c>
      <c r="M121" s="75">
        <v>0</v>
      </c>
      <c r="N121" s="75">
        <v>0</v>
      </c>
    </row>
    <row r="122" spans="1:14">
      <c r="A122" s="75" t="s">
        <v>227</v>
      </c>
      <c r="B122" s="75" t="s">
        <v>249</v>
      </c>
      <c r="C122" s="76">
        <v>38732</v>
      </c>
      <c r="D122" s="75" t="s">
        <v>229</v>
      </c>
      <c r="E122" s="77" t="s">
        <v>17</v>
      </c>
      <c r="F122" s="75">
        <v>90</v>
      </c>
      <c r="G122" s="75">
        <v>0</v>
      </c>
      <c r="H122" s="75">
        <v>0</v>
      </c>
      <c r="I122" s="75">
        <v>0</v>
      </c>
      <c r="J122" s="75">
        <v>0</v>
      </c>
      <c r="K122" s="75">
        <v>0</v>
      </c>
      <c r="L122" s="75">
        <v>0</v>
      </c>
      <c r="M122" s="75">
        <v>0</v>
      </c>
      <c r="N122" s="75">
        <v>0</v>
      </c>
    </row>
    <row r="123" spans="1:14">
      <c r="A123" s="75" t="s">
        <v>227</v>
      </c>
      <c r="B123" s="75" t="s">
        <v>290</v>
      </c>
      <c r="C123" s="76">
        <v>38725</v>
      </c>
      <c r="D123" s="75" t="s">
        <v>229</v>
      </c>
      <c r="E123" s="77" t="s">
        <v>289</v>
      </c>
      <c r="F123" s="75">
        <v>73</v>
      </c>
      <c r="G123" s="75">
        <v>1</v>
      </c>
      <c r="H123" s="75">
        <v>0</v>
      </c>
      <c r="I123" s="75">
        <v>0</v>
      </c>
      <c r="J123" s="75">
        <v>0</v>
      </c>
      <c r="K123" s="75">
        <v>0</v>
      </c>
      <c r="L123" s="75">
        <v>0</v>
      </c>
      <c r="M123" s="75">
        <v>0</v>
      </c>
      <c r="N123" s="75">
        <v>0</v>
      </c>
    </row>
    <row r="124" spans="1:14">
      <c r="A124" s="75" t="s">
        <v>227</v>
      </c>
      <c r="B124" s="75" t="s">
        <v>292</v>
      </c>
      <c r="C124" s="76">
        <v>38707</v>
      </c>
      <c r="D124" s="75" t="s">
        <v>229</v>
      </c>
      <c r="E124" s="77" t="s">
        <v>67</v>
      </c>
      <c r="F124" s="75">
        <v>87</v>
      </c>
      <c r="G124" s="75">
        <v>0</v>
      </c>
      <c r="H124" s="75">
        <v>0</v>
      </c>
      <c r="I124" s="75">
        <v>0</v>
      </c>
      <c r="J124" s="75">
        <v>0</v>
      </c>
      <c r="K124" s="75">
        <v>0</v>
      </c>
      <c r="L124" s="75">
        <v>0</v>
      </c>
      <c r="M124" s="75">
        <v>0</v>
      </c>
      <c r="N124" s="75">
        <v>0</v>
      </c>
    </row>
    <row r="125" spans="1:14">
      <c r="A125" s="75" t="s">
        <v>227</v>
      </c>
      <c r="B125" s="75" t="s">
        <v>868</v>
      </c>
      <c r="C125" s="76">
        <v>38704</v>
      </c>
      <c r="D125" s="75" t="s">
        <v>229</v>
      </c>
      <c r="E125" s="77" t="s">
        <v>51</v>
      </c>
      <c r="F125" s="75">
        <v>90</v>
      </c>
      <c r="G125" s="75">
        <v>0</v>
      </c>
      <c r="H125" s="75">
        <v>0</v>
      </c>
      <c r="I125" s="75">
        <v>0</v>
      </c>
      <c r="J125" s="75">
        <v>0</v>
      </c>
      <c r="K125" s="75">
        <v>0</v>
      </c>
      <c r="L125" s="75">
        <v>0</v>
      </c>
      <c r="M125" s="75">
        <v>0</v>
      </c>
      <c r="N125" s="75">
        <v>0</v>
      </c>
    </row>
    <row r="126" spans="1:14">
      <c r="A126" s="75" t="s">
        <v>227</v>
      </c>
      <c r="B126" s="75" t="s">
        <v>243</v>
      </c>
      <c r="C126" s="76">
        <v>38697</v>
      </c>
      <c r="D126" s="75" t="s">
        <v>229</v>
      </c>
      <c r="E126" s="77" t="s">
        <v>69</v>
      </c>
      <c r="F126" s="75">
        <v>90</v>
      </c>
      <c r="G126" s="75">
        <v>0</v>
      </c>
      <c r="H126" s="75">
        <v>0</v>
      </c>
      <c r="I126" s="75">
        <v>0</v>
      </c>
      <c r="J126" s="75">
        <v>0</v>
      </c>
      <c r="K126" s="75">
        <v>0</v>
      </c>
      <c r="L126" s="75">
        <v>0</v>
      </c>
      <c r="M126" s="75">
        <v>0</v>
      </c>
      <c r="N126" s="75">
        <v>0</v>
      </c>
    </row>
    <row r="127" spans="1:14">
      <c r="A127" s="75" t="s">
        <v>227</v>
      </c>
      <c r="B127" s="75" t="s">
        <v>748</v>
      </c>
      <c r="C127" s="76">
        <v>38692</v>
      </c>
      <c r="D127" s="75" t="s">
        <v>151</v>
      </c>
      <c r="E127" s="77" t="s">
        <v>115</v>
      </c>
      <c r="F127" s="75">
        <v>90</v>
      </c>
      <c r="G127" s="75">
        <v>2</v>
      </c>
      <c r="H127" s="75">
        <v>0</v>
      </c>
      <c r="I127" s="75">
        <v>3</v>
      </c>
      <c r="J127" s="75">
        <v>1</v>
      </c>
      <c r="K127" s="75">
        <v>0</v>
      </c>
      <c r="L127" s="75">
        <v>0</v>
      </c>
      <c r="M127" s="75">
        <v>0</v>
      </c>
      <c r="N127" s="75">
        <v>0</v>
      </c>
    </row>
    <row r="128" spans="1:14">
      <c r="A128" s="75" t="s">
        <v>227</v>
      </c>
      <c r="B128" s="75" t="s">
        <v>237</v>
      </c>
      <c r="C128" s="76">
        <v>38689</v>
      </c>
      <c r="D128" s="75" t="s">
        <v>229</v>
      </c>
      <c r="E128" s="77" t="s">
        <v>85</v>
      </c>
      <c r="F128" s="75">
        <f>90- 65</f>
        <v>25</v>
      </c>
      <c r="G128" s="75">
        <v>0</v>
      </c>
      <c r="H128" s="75">
        <v>0</v>
      </c>
      <c r="I128" s="75">
        <v>0</v>
      </c>
      <c r="J128" s="75">
        <v>0</v>
      </c>
      <c r="K128" s="75">
        <v>0</v>
      </c>
      <c r="L128" s="75">
        <v>0</v>
      </c>
      <c r="M128" s="75">
        <v>0</v>
      </c>
      <c r="N128" s="75">
        <v>0</v>
      </c>
    </row>
    <row r="129" spans="1:14">
      <c r="A129" s="75" t="s">
        <v>227</v>
      </c>
      <c r="B129" s="75" t="s">
        <v>645</v>
      </c>
      <c r="C129" s="76">
        <v>38679</v>
      </c>
      <c r="D129" s="75" t="s">
        <v>151</v>
      </c>
      <c r="E129" s="77" t="s">
        <v>95</v>
      </c>
      <c r="F129" s="75">
        <v>18</v>
      </c>
      <c r="G129" s="75">
        <v>0</v>
      </c>
      <c r="H129" s="75">
        <v>0</v>
      </c>
      <c r="I129" s="75">
        <v>0</v>
      </c>
      <c r="J129" s="75">
        <v>0</v>
      </c>
      <c r="K129" s="75">
        <v>0</v>
      </c>
      <c r="L129" s="75">
        <v>0</v>
      </c>
      <c r="M129" s="75">
        <v>0</v>
      </c>
      <c r="N129" s="75">
        <v>0</v>
      </c>
    </row>
    <row r="130" spans="1:14">
      <c r="A130" s="75" t="s">
        <v>227</v>
      </c>
      <c r="B130" s="75" t="s">
        <v>228</v>
      </c>
      <c r="C130" s="76">
        <v>38676</v>
      </c>
      <c r="D130" s="75" t="s">
        <v>229</v>
      </c>
      <c r="E130" s="77" t="s">
        <v>74</v>
      </c>
      <c r="F130" s="75">
        <v>74</v>
      </c>
      <c r="G130" s="75">
        <v>0</v>
      </c>
      <c r="H130" s="75">
        <v>0</v>
      </c>
      <c r="I130" s="75">
        <v>0</v>
      </c>
      <c r="J130" s="75">
        <v>0</v>
      </c>
      <c r="K130" s="75">
        <v>0</v>
      </c>
      <c r="L130" s="75">
        <v>0</v>
      </c>
      <c r="M130" s="75">
        <v>1</v>
      </c>
      <c r="N130" s="75">
        <v>0</v>
      </c>
    </row>
    <row r="131" spans="1:14">
      <c r="A131" s="75" t="s">
        <v>76</v>
      </c>
      <c r="B131" s="75" t="s">
        <v>1023</v>
      </c>
      <c r="C131" s="76">
        <v>38668</v>
      </c>
      <c r="D131" s="75" t="s">
        <v>78</v>
      </c>
      <c r="E131" s="77" t="s">
        <v>1024</v>
      </c>
      <c r="F131" s="75">
        <v>90</v>
      </c>
      <c r="G131" s="75">
        <v>2</v>
      </c>
      <c r="H131" s="75">
        <v>0</v>
      </c>
      <c r="I131" s="75">
        <v>0</v>
      </c>
      <c r="J131" s="75">
        <v>0</v>
      </c>
      <c r="K131" s="75">
        <v>0</v>
      </c>
      <c r="L131" s="75">
        <v>0</v>
      </c>
      <c r="M131" s="75">
        <v>0</v>
      </c>
      <c r="N131" s="75">
        <v>0</v>
      </c>
    </row>
    <row r="132" spans="1:14">
      <c r="A132" s="75" t="s">
        <v>227</v>
      </c>
      <c r="B132" s="75" t="s">
        <v>180</v>
      </c>
      <c r="C132" s="76">
        <v>38662</v>
      </c>
      <c r="D132" s="75" t="s">
        <v>229</v>
      </c>
      <c r="E132" s="77" t="s">
        <v>175</v>
      </c>
      <c r="F132" s="75">
        <v>80</v>
      </c>
      <c r="G132" s="75">
        <v>1</v>
      </c>
      <c r="H132" s="75">
        <v>0</v>
      </c>
      <c r="I132" s="75">
        <v>0</v>
      </c>
      <c r="J132" s="75">
        <v>0</v>
      </c>
      <c r="K132" s="75">
        <v>0</v>
      </c>
      <c r="L132" s="75">
        <v>0</v>
      </c>
      <c r="M132" s="75">
        <v>0</v>
      </c>
      <c r="N132" s="75">
        <v>0</v>
      </c>
    </row>
    <row r="133" spans="1:14">
      <c r="A133" s="75" t="s">
        <v>227</v>
      </c>
      <c r="B133" s="75" t="s">
        <v>773</v>
      </c>
      <c r="C133" s="76">
        <v>38657</v>
      </c>
      <c r="D133" s="75" t="s">
        <v>151</v>
      </c>
      <c r="E133" s="77" t="s">
        <v>17</v>
      </c>
      <c r="F133" s="75">
        <v>90</v>
      </c>
      <c r="G133" s="75">
        <v>0</v>
      </c>
      <c r="H133" s="75">
        <v>0</v>
      </c>
      <c r="I133" s="75">
        <v>0</v>
      </c>
      <c r="J133" s="75">
        <v>0</v>
      </c>
      <c r="K133" s="75">
        <v>1</v>
      </c>
      <c r="L133" s="75">
        <v>0</v>
      </c>
      <c r="M133" s="75">
        <v>0</v>
      </c>
      <c r="N133" s="75">
        <v>0</v>
      </c>
    </row>
    <row r="134" spans="1:14">
      <c r="A134" s="75" t="s">
        <v>227</v>
      </c>
      <c r="B134" s="75" t="s">
        <v>233</v>
      </c>
      <c r="C134" s="76">
        <v>38654</v>
      </c>
      <c r="D134" s="75" t="s">
        <v>229</v>
      </c>
      <c r="E134" s="77" t="s">
        <v>26</v>
      </c>
      <c r="F134" s="75">
        <v>90</v>
      </c>
      <c r="G134" s="75">
        <v>1</v>
      </c>
      <c r="H134" s="75">
        <v>0</v>
      </c>
      <c r="I134" s="75">
        <v>0</v>
      </c>
      <c r="J134" s="75">
        <v>0</v>
      </c>
      <c r="K134" s="75">
        <v>0</v>
      </c>
      <c r="L134" s="75">
        <v>0</v>
      </c>
      <c r="M134" s="75">
        <v>0</v>
      </c>
      <c r="N134" s="75">
        <v>0</v>
      </c>
    </row>
    <row r="135" spans="1:14">
      <c r="A135" s="75" t="s">
        <v>227</v>
      </c>
      <c r="B135" s="75" t="s">
        <v>852</v>
      </c>
      <c r="C135" s="76">
        <v>38651</v>
      </c>
      <c r="D135" s="75" t="s">
        <v>229</v>
      </c>
      <c r="E135" s="77" t="s">
        <v>107</v>
      </c>
      <c r="F135" s="75">
        <f>90- 67</f>
        <v>23</v>
      </c>
      <c r="G135" s="75">
        <v>0</v>
      </c>
      <c r="H135" s="75">
        <v>0</v>
      </c>
      <c r="I135" s="75">
        <v>0</v>
      </c>
      <c r="J135" s="75">
        <v>0</v>
      </c>
      <c r="K135" s="75">
        <v>0</v>
      </c>
      <c r="L135" s="75">
        <v>0</v>
      </c>
      <c r="M135" s="75">
        <v>0</v>
      </c>
      <c r="N135" s="75">
        <v>0</v>
      </c>
    </row>
    <row r="136" spans="1:14">
      <c r="A136" s="75" t="s">
        <v>227</v>
      </c>
      <c r="B136" s="75" t="s">
        <v>235</v>
      </c>
      <c r="C136" s="76">
        <v>38648</v>
      </c>
      <c r="D136" s="75" t="s">
        <v>229</v>
      </c>
      <c r="E136" s="77" t="s">
        <v>63</v>
      </c>
      <c r="F136" s="75">
        <v>90</v>
      </c>
      <c r="G136" s="75">
        <v>0</v>
      </c>
      <c r="H136" s="75">
        <v>0</v>
      </c>
      <c r="I136" s="75">
        <v>0</v>
      </c>
      <c r="J136" s="75">
        <v>0</v>
      </c>
      <c r="K136" s="75">
        <v>0</v>
      </c>
      <c r="L136" s="75">
        <v>0</v>
      </c>
      <c r="M136" s="75">
        <v>0</v>
      </c>
      <c r="N136" s="75">
        <v>0</v>
      </c>
    </row>
    <row r="137" spans="1:14">
      <c r="A137" s="75" t="s">
        <v>227</v>
      </c>
      <c r="B137" s="75" t="s">
        <v>774</v>
      </c>
      <c r="C137" s="76">
        <v>38644</v>
      </c>
      <c r="D137" s="75" t="s">
        <v>151</v>
      </c>
      <c r="E137" s="77" t="s">
        <v>33</v>
      </c>
      <c r="F137" s="75">
        <v>90</v>
      </c>
      <c r="G137" s="75">
        <v>0</v>
      </c>
      <c r="H137" s="75">
        <v>0</v>
      </c>
      <c r="I137" s="75">
        <v>5</v>
      </c>
      <c r="J137" s="75">
        <v>2</v>
      </c>
      <c r="K137" s="75">
        <v>1</v>
      </c>
      <c r="L137" s="75">
        <v>0</v>
      </c>
      <c r="M137" s="75">
        <v>0</v>
      </c>
      <c r="N137" s="75">
        <v>0</v>
      </c>
    </row>
    <row r="138" spans="1:14">
      <c r="A138" s="75" t="s">
        <v>227</v>
      </c>
      <c r="B138" s="75" t="s">
        <v>262</v>
      </c>
      <c r="C138" s="76">
        <v>38641</v>
      </c>
      <c r="D138" s="75" t="s">
        <v>229</v>
      </c>
      <c r="E138" s="77" t="s">
        <v>82</v>
      </c>
      <c r="F138" s="75">
        <f>90- 68</f>
        <v>22</v>
      </c>
      <c r="G138" s="75">
        <v>0</v>
      </c>
      <c r="H138" s="75">
        <v>0</v>
      </c>
      <c r="I138" s="75">
        <v>0</v>
      </c>
      <c r="J138" s="75">
        <v>0</v>
      </c>
      <c r="K138" s="75">
        <v>0</v>
      </c>
      <c r="L138" s="75">
        <v>0</v>
      </c>
      <c r="M138" s="75">
        <v>0</v>
      </c>
      <c r="N138" s="75">
        <v>0</v>
      </c>
    </row>
    <row r="139" spans="1:14">
      <c r="A139" s="75" t="s">
        <v>227</v>
      </c>
      <c r="B139" s="75" t="s">
        <v>244</v>
      </c>
      <c r="C139" s="76">
        <v>38627</v>
      </c>
      <c r="D139" s="75" t="s">
        <v>229</v>
      </c>
      <c r="E139" s="77" t="s">
        <v>63</v>
      </c>
      <c r="F139" s="75">
        <v>0</v>
      </c>
      <c r="G139" s="75"/>
      <c r="H139" s="75"/>
      <c r="I139" s="75"/>
      <c r="J139" s="75"/>
      <c r="K139" s="75"/>
      <c r="L139" s="75"/>
      <c r="M139" s="75"/>
      <c r="N139" s="75"/>
    </row>
    <row r="140" spans="1:14">
      <c r="A140" s="75" t="s">
        <v>227</v>
      </c>
      <c r="B140" s="75" t="s">
        <v>749</v>
      </c>
      <c r="C140" s="76">
        <v>38623</v>
      </c>
      <c r="D140" s="75" t="s">
        <v>151</v>
      </c>
      <c r="E140" s="77" t="s">
        <v>53</v>
      </c>
      <c r="F140" s="75">
        <v>73</v>
      </c>
      <c r="G140" s="75">
        <v>0</v>
      </c>
      <c r="H140" s="75">
        <v>0</v>
      </c>
      <c r="I140" s="75">
        <v>1</v>
      </c>
      <c r="J140" s="75">
        <v>0</v>
      </c>
      <c r="K140" s="75">
        <v>5</v>
      </c>
      <c r="L140" s="75">
        <v>0</v>
      </c>
      <c r="M140" s="75">
        <v>1</v>
      </c>
      <c r="N140" s="75">
        <v>0</v>
      </c>
    </row>
    <row r="141" spans="1:14">
      <c r="A141" s="75" t="s">
        <v>227</v>
      </c>
      <c r="B141" s="75" t="s">
        <v>871</v>
      </c>
      <c r="C141" s="76">
        <v>38620</v>
      </c>
      <c r="D141" s="75" t="s">
        <v>229</v>
      </c>
      <c r="E141" s="77" t="s">
        <v>82</v>
      </c>
      <c r="F141" s="75">
        <v>90</v>
      </c>
      <c r="G141" s="75">
        <v>0</v>
      </c>
      <c r="H141" s="75">
        <v>0</v>
      </c>
      <c r="I141" s="75">
        <v>0</v>
      </c>
      <c r="J141" s="75">
        <v>0</v>
      </c>
      <c r="K141" s="75">
        <v>0</v>
      </c>
      <c r="L141" s="75">
        <v>0</v>
      </c>
      <c r="M141" s="75">
        <v>0</v>
      </c>
      <c r="N141" s="75">
        <v>0</v>
      </c>
    </row>
    <row r="142" spans="1:14">
      <c r="A142" s="75" t="s">
        <v>227</v>
      </c>
      <c r="B142" s="75" t="s">
        <v>266</v>
      </c>
      <c r="C142" s="76">
        <v>38616</v>
      </c>
      <c r="D142" s="75" t="s">
        <v>229</v>
      </c>
      <c r="E142" s="77" t="s">
        <v>19</v>
      </c>
      <c r="F142" s="75">
        <v>90</v>
      </c>
      <c r="G142" s="75">
        <v>1</v>
      </c>
      <c r="H142" s="75">
        <v>0</v>
      </c>
      <c r="I142" s="75">
        <v>0</v>
      </c>
      <c r="J142" s="75">
        <v>0</v>
      </c>
      <c r="K142" s="75">
        <v>0</v>
      </c>
      <c r="L142" s="75">
        <v>0</v>
      </c>
      <c r="M142" s="75">
        <v>0</v>
      </c>
      <c r="N142" s="75">
        <v>0</v>
      </c>
    </row>
    <row r="143" spans="1:14">
      <c r="A143" s="75" t="s">
        <v>227</v>
      </c>
      <c r="B143" s="75" t="s">
        <v>278</v>
      </c>
      <c r="C143" s="76">
        <v>38613</v>
      </c>
      <c r="D143" s="75" t="s">
        <v>229</v>
      </c>
      <c r="E143" s="77" t="s">
        <v>85</v>
      </c>
      <c r="F143" s="75">
        <v>90</v>
      </c>
      <c r="G143" s="75">
        <v>0</v>
      </c>
      <c r="H143" s="75">
        <v>0</v>
      </c>
      <c r="I143" s="75">
        <v>0</v>
      </c>
      <c r="J143" s="75">
        <v>0</v>
      </c>
      <c r="K143" s="75">
        <v>0</v>
      </c>
      <c r="L143" s="75">
        <v>0</v>
      </c>
      <c r="M143" s="75">
        <v>0</v>
      </c>
      <c r="N143" s="75">
        <v>0</v>
      </c>
    </row>
    <row r="144" spans="1:14">
      <c r="A144" s="75" t="s">
        <v>227</v>
      </c>
      <c r="B144" s="75" t="s">
        <v>648</v>
      </c>
      <c r="C144" s="76">
        <v>38608</v>
      </c>
      <c r="D144" s="75" t="s">
        <v>151</v>
      </c>
      <c r="E144" s="77" t="s">
        <v>26</v>
      </c>
      <c r="F144" s="75">
        <v>90</v>
      </c>
      <c r="G144" s="75">
        <v>2</v>
      </c>
      <c r="H144" s="75">
        <v>0</v>
      </c>
      <c r="I144" s="75">
        <v>2</v>
      </c>
      <c r="J144" s="75">
        <v>1</v>
      </c>
      <c r="K144" s="75">
        <v>1</v>
      </c>
      <c r="L144" s="75">
        <v>0</v>
      </c>
      <c r="M144" s="75">
        <v>0</v>
      </c>
      <c r="N144" s="75">
        <v>0</v>
      </c>
    </row>
    <row r="145" spans="1:14">
      <c r="A145" s="75" t="s">
        <v>227</v>
      </c>
      <c r="B145" s="75" t="s">
        <v>286</v>
      </c>
      <c r="C145" s="76">
        <v>38605</v>
      </c>
      <c r="D145" s="75" t="s">
        <v>229</v>
      </c>
      <c r="E145" s="77" t="s">
        <v>26</v>
      </c>
      <c r="F145" s="75">
        <f>90- 72</f>
        <v>18</v>
      </c>
      <c r="G145" s="75">
        <v>1</v>
      </c>
      <c r="H145" s="75">
        <v>0</v>
      </c>
      <c r="I145" s="75">
        <v>0</v>
      </c>
      <c r="J145" s="75">
        <v>0</v>
      </c>
      <c r="K145" s="75">
        <v>0</v>
      </c>
      <c r="L145" s="75">
        <v>0</v>
      </c>
      <c r="M145" s="75">
        <v>0</v>
      </c>
      <c r="N145" s="75">
        <v>0</v>
      </c>
    </row>
    <row r="146" spans="1:14">
      <c r="A146" s="75" t="s">
        <v>227</v>
      </c>
      <c r="B146" s="75" t="s">
        <v>864</v>
      </c>
      <c r="C146" s="76">
        <v>38592</v>
      </c>
      <c r="D146" s="75" t="s">
        <v>229</v>
      </c>
      <c r="E146" s="77" t="s">
        <v>22</v>
      </c>
      <c r="F146" s="75">
        <v>0</v>
      </c>
      <c r="G146" s="75"/>
      <c r="H146" s="75"/>
      <c r="I146" s="75"/>
      <c r="J146" s="75"/>
      <c r="K146" s="75"/>
      <c r="L146" s="75"/>
      <c r="M146" s="75"/>
      <c r="N146" s="75"/>
    </row>
    <row r="147" spans="1:14">
      <c r="A147" s="75" t="s">
        <v>76</v>
      </c>
      <c r="B147" s="75" t="s">
        <v>183</v>
      </c>
      <c r="C147" s="76">
        <v>38532</v>
      </c>
      <c r="D147" s="75" t="s">
        <v>184</v>
      </c>
      <c r="E147" s="77" t="s">
        <v>103</v>
      </c>
      <c r="F147" s="75">
        <v>84</v>
      </c>
      <c r="G147" s="75">
        <v>1</v>
      </c>
      <c r="H147" s="75">
        <v>0</v>
      </c>
      <c r="I147" s="75">
        <v>2</v>
      </c>
      <c r="J147" s="75">
        <v>2</v>
      </c>
      <c r="K147" s="75">
        <v>2</v>
      </c>
      <c r="L147" s="75">
        <v>2</v>
      </c>
      <c r="M147" s="75">
        <v>0</v>
      </c>
      <c r="N147" s="75">
        <v>0</v>
      </c>
    </row>
    <row r="148" spans="1:14">
      <c r="A148" s="75" t="s">
        <v>76</v>
      </c>
      <c r="B148" s="75" t="s">
        <v>88</v>
      </c>
      <c r="C148" s="76">
        <v>38528</v>
      </c>
      <c r="D148" s="75" t="s">
        <v>184</v>
      </c>
      <c r="E148" s="77" t="s">
        <v>79</v>
      </c>
      <c r="F148" s="75">
        <v>77</v>
      </c>
      <c r="G148" s="75">
        <v>0</v>
      </c>
      <c r="H148" s="75">
        <v>0</v>
      </c>
      <c r="I148" s="75">
        <v>0</v>
      </c>
      <c r="J148" s="75">
        <v>0</v>
      </c>
      <c r="K148" s="75">
        <v>2</v>
      </c>
      <c r="L148" s="75">
        <v>0</v>
      </c>
      <c r="M148" s="75">
        <v>0</v>
      </c>
      <c r="N148" s="75">
        <v>0</v>
      </c>
    </row>
    <row r="149" spans="1:14">
      <c r="A149" s="75" t="s">
        <v>76</v>
      </c>
      <c r="B149" s="75" t="s">
        <v>185</v>
      </c>
      <c r="C149" s="76">
        <v>38525</v>
      </c>
      <c r="D149" s="75" t="s">
        <v>184</v>
      </c>
      <c r="E149" s="77" t="s">
        <v>53</v>
      </c>
      <c r="F149" s="75">
        <v>62</v>
      </c>
      <c r="G149" s="75">
        <v>0</v>
      </c>
      <c r="H149" s="75">
        <v>0</v>
      </c>
      <c r="I149" s="75">
        <v>3</v>
      </c>
      <c r="J149" s="75">
        <v>1</v>
      </c>
      <c r="K149" s="75">
        <v>1</v>
      </c>
      <c r="L149" s="75">
        <v>2</v>
      </c>
      <c r="M149" s="75">
        <v>0</v>
      </c>
      <c r="N149" s="75">
        <v>0</v>
      </c>
    </row>
    <row r="150" spans="1:14">
      <c r="A150" s="75" t="s">
        <v>76</v>
      </c>
      <c r="B150" s="75" t="s">
        <v>186</v>
      </c>
      <c r="C150" s="76">
        <v>38522</v>
      </c>
      <c r="D150" s="75" t="s">
        <v>184</v>
      </c>
      <c r="E150" s="77" t="s">
        <v>17</v>
      </c>
      <c r="F150" s="75">
        <v>75</v>
      </c>
      <c r="G150" s="75">
        <v>0</v>
      </c>
      <c r="H150" s="75">
        <v>0</v>
      </c>
      <c r="I150" s="75">
        <v>2</v>
      </c>
      <c r="J150" s="75">
        <v>1</v>
      </c>
      <c r="K150" s="75">
        <v>1</v>
      </c>
      <c r="L150" s="75">
        <v>0</v>
      </c>
      <c r="M150" s="75">
        <v>0</v>
      </c>
      <c r="N150" s="75">
        <v>0</v>
      </c>
    </row>
    <row r="151" spans="1:14">
      <c r="A151" s="75" t="s">
        <v>76</v>
      </c>
      <c r="B151" s="75" t="s">
        <v>187</v>
      </c>
      <c r="C151" s="76">
        <v>38519</v>
      </c>
      <c r="D151" s="75" t="s">
        <v>184</v>
      </c>
      <c r="E151" s="77" t="s">
        <v>59</v>
      </c>
      <c r="F151" s="75">
        <v>76</v>
      </c>
      <c r="G151" s="75">
        <v>0</v>
      </c>
      <c r="H151" s="75">
        <v>1</v>
      </c>
      <c r="I151" s="75">
        <v>2</v>
      </c>
      <c r="J151" s="75">
        <v>2</v>
      </c>
      <c r="K151" s="75">
        <v>0</v>
      </c>
      <c r="L151" s="75">
        <v>3</v>
      </c>
      <c r="M151" s="75">
        <v>0</v>
      </c>
      <c r="N151" s="75">
        <v>0</v>
      </c>
    </row>
    <row r="152" spans="1:14">
      <c r="A152" s="75" t="s">
        <v>227</v>
      </c>
      <c r="B152" s="75" t="s">
        <v>199</v>
      </c>
      <c r="C152" s="76">
        <v>39225</v>
      </c>
      <c r="D152" s="75" t="s">
        <v>151</v>
      </c>
      <c r="E152" s="77" t="s">
        <v>63</v>
      </c>
      <c r="F152" s="75">
        <v>90</v>
      </c>
      <c r="G152" s="75">
        <v>0</v>
      </c>
      <c r="H152" s="75">
        <v>1</v>
      </c>
      <c r="I152" s="75">
        <v>1</v>
      </c>
      <c r="J152" s="75">
        <v>1</v>
      </c>
      <c r="K152" s="75">
        <v>0</v>
      </c>
      <c r="L152" s="75">
        <v>0</v>
      </c>
      <c r="M152" s="75">
        <v>0</v>
      </c>
      <c r="N152" s="75">
        <v>0</v>
      </c>
    </row>
    <row r="153" spans="1:14">
      <c r="A153" s="75" t="s">
        <v>227</v>
      </c>
      <c r="B153" s="75" t="s">
        <v>199</v>
      </c>
      <c r="C153" s="76">
        <v>39225</v>
      </c>
      <c r="D153" s="75" t="s">
        <v>151</v>
      </c>
      <c r="E153" s="77" t="s">
        <v>63</v>
      </c>
      <c r="F153" s="75">
        <v>90</v>
      </c>
      <c r="G153" s="75">
        <v>0</v>
      </c>
      <c r="H153" s="75">
        <v>1</v>
      </c>
      <c r="I153" s="75">
        <v>1</v>
      </c>
      <c r="J153" s="75">
        <v>1</v>
      </c>
      <c r="K153" s="75">
        <v>0</v>
      </c>
      <c r="L153" s="75">
        <v>0</v>
      </c>
      <c r="M153" s="75">
        <v>0</v>
      </c>
      <c r="N153" s="75">
        <v>0</v>
      </c>
    </row>
    <row r="154" spans="1:14">
      <c r="A154" s="75" t="s">
        <v>227</v>
      </c>
      <c r="B154" s="75" t="s">
        <v>234</v>
      </c>
      <c r="C154" s="76">
        <v>39215</v>
      </c>
      <c r="D154" s="75" t="s">
        <v>229</v>
      </c>
      <c r="E154" s="77" t="s">
        <v>22</v>
      </c>
      <c r="F154" s="75">
        <v>90</v>
      </c>
      <c r="G154" s="75">
        <v>0</v>
      </c>
      <c r="H154" s="75">
        <v>1</v>
      </c>
      <c r="I154" s="75">
        <v>3</v>
      </c>
      <c r="J154" s="75">
        <v>1</v>
      </c>
      <c r="K154" s="75">
        <v>3</v>
      </c>
      <c r="L154" s="75">
        <v>0</v>
      </c>
      <c r="M154" s="75">
        <v>0</v>
      </c>
      <c r="N154" s="75">
        <v>0</v>
      </c>
    </row>
    <row r="155" spans="1:14">
      <c r="A155" s="75" t="s">
        <v>227</v>
      </c>
      <c r="B155" s="75" t="s">
        <v>248</v>
      </c>
      <c r="C155" s="76">
        <v>39208</v>
      </c>
      <c r="D155" s="75" t="s">
        <v>229</v>
      </c>
      <c r="E155" s="77" t="s">
        <v>33</v>
      </c>
      <c r="F155" s="75">
        <v>90</v>
      </c>
      <c r="G155" s="75">
        <v>0</v>
      </c>
      <c r="H155" s="75">
        <v>0</v>
      </c>
      <c r="I155" s="75">
        <v>2</v>
      </c>
      <c r="J155" s="75">
        <v>2</v>
      </c>
      <c r="K155" s="75">
        <v>3</v>
      </c>
      <c r="L155" s="75">
        <v>0</v>
      </c>
      <c r="M155" s="75">
        <v>0</v>
      </c>
      <c r="N155" s="75">
        <v>0</v>
      </c>
    </row>
    <row r="156" spans="1:14">
      <c r="A156" s="75" t="s">
        <v>227</v>
      </c>
      <c r="B156" s="75" t="s">
        <v>284</v>
      </c>
      <c r="C156" s="76">
        <v>39204</v>
      </c>
      <c r="D156" s="75" t="s">
        <v>151</v>
      </c>
      <c r="E156" s="77" t="s">
        <v>59</v>
      </c>
      <c r="F156" s="75">
        <v>85</v>
      </c>
      <c r="G156" s="75">
        <v>1</v>
      </c>
      <c r="H156" s="75">
        <v>0</v>
      </c>
      <c r="I156" s="75">
        <v>4</v>
      </c>
      <c r="J156" s="75">
        <v>2</v>
      </c>
      <c r="K156" s="75">
        <v>0</v>
      </c>
      <c r="L156" s="75">
        <v>0</v>
      </c>
      <c r="M156" s="75">
        <v>0</v>
      </c>
      <c r="N156" s="75">
        <v>0</v>
      </c>
    </row>
    <row r="157" spans="1:14">
      <c r="A157" s="75" t="s">
        <v>227</v>
      </c>
      <c r="B157" s="75" t="s">
        <v>254</v>
      </c>
      <c r="C157" s="76">
        <v>39200</v>
      </c>
      <c r="D157" s="75" t="s">
        <v>229</v>
      </c>
      <c r="E157" s="77" t="s">
        <v>24</v>
      </c>
      <c r="F157" s="75">
        <v>0</v>
      </c>
      <c r="G157" s="75"/>
      <c r="H157" s="75"/>
      <c r="I157" s="75"/>
      <c r="J157" s="75"/>
      <c r="K157" s="75"/>
      <c r="L157" s="75"/>
      <c r="M157" s="75"/>
      <c r="N157" s="75"/>
    </row>
    <row r="158" spans="1:14">
      <c r="A158" s="75" t="s">
        <v>227</v>
      </c>
      <c r="B158" s="75" t="s">
        <v>281</v>
      </c>
      <c r="C158" s="76">
        <v>39196</v>
      </c>
      <c r="D158" s="75" t="s">
        <v>151</v>
      </c>
      <c r="E158" s="77" t="s">
        <v>69</v>
      </c>
      <c r="F158" s="75">
        <v>90</v>
      </c>
      <c r="G158" s="75">
        <v>2</v>
      </c>
      <c r="H158" s="75">
        <v>0</v>
      </c>
      <c r="I158" s="75">
        <v>7</v>
      </c>
      <c r="J158" s="75">
        <v>2</v>
      </c>
      <c r="K158" s="75">
        <v>2</v>
      </c>
      <c r="L158" s="75">
        <v>0</v>
      </c>
      <c r="M158" s="75">
        <v>1</v>
      </c>
      <c r="N158" s="75">
        <v>0</v>
      </c>
    </row>
    <row r="159" spans="1:14">
      <c r="A159" s="75" t="s">
        <v>227</v>
      </c>
      <c r="B159" s="75" t="s">
        <v>864</v>
      </c>
      <c r="C159" s="76">
        <v>39190</v>
      </c>
      <c r="D159" s="75" t="s">
        <v>229</v>
      </c>
      <c r="E159" s="77" t="s">
        <v>370</v>
      </c>
      <c r="F159" s="75">
        <v>90</v>
      </c>
      <c r="G159" s="75">
        <v>2</v>
      </c>
      <c r="H159" s="75">
        <v>0</v>
      </c>
      <c r="I159" s="75">
        <v>2</v>
      </c>
      <c r="J159" s="75">
        <v>1</v>
      </c>
      <c r="K159" s="75">
        <v>0</v>
      </c>
      <c r="L159" s="75">
        <v>0</v>
      </c>
      <c r="M159" s="75">
        <v>0</v>
      </c>
      <c r="N159" s="75">
        <v>0</v>
      </c>
    </row>
    <row r="160" spans="1:14">
      <c r="A160" s="75" t="s">
        <v>227</v>
      </c>
      <c r="B160" s="75" t="s">
        <v>857</v>
      </c>
      <c r="C160" s="76">
        <v>39187</v>
      </c>
      <c r="D160" s="75" t="s">
        <v>229</v>
      </c>
      <c r="E160" s="77" t="s">
        <v>107</v>
      </c>
      <c r="F160" s="75">
        <v>90</v>
      </c>
      <c r="G160" s="75">
        <v>1</v>
      </c>
      <c r="H160" s="75">
        <v>2</v>
      </c>
      <c r="I160" s="75">
        <v>6</v>
      </c>
      <c r="J160" s="75">
        <v>5</v>
      </c>
      <c r="K160" s="75">
        <v>1</v>
      </c>
      <c r="L160" s="75">
        <v>0</v>
      </c>
      <c r="M160" s="75">
        <v>0</v>
      </c>
      <c r="N160" s="75">
        <v>0</v>
      </c>
    </row>
    <row r="161" spans="1:14">
      <c r="A161" s="75" t="s">
        <v>227</v>
      </c>
      <c r="B161" s="75" t="s">
        <v>473</v>
      </c>
      <c r="C161" s="76">
        <v>39183</v>
      </c>
      <c r="D161" s="75" t="s">
        <v>151</v>
      </c>
      <c r="E161" s="77" t="s">
        <v>82</v>
      </c>
      <c r="F161" s="75">
        <v>90</v>
      </c>
      <c r="G161" s="75">
        <v>0</v>
      </c>
      <c r="H161" s="75">
        <v>1</v>
      </c>
      <c r="I161" s="75">
        <v>3</v>
      </c>
      <c r="J161" s="75">
        <v>2</v>
      </c>
      <c r="K161" s="75">
        <v>0</v>
      </c>
      <c r="L161" s="75">
        <v>0</v>
      </c>
      <c r="M161" s="75">
        <v>0</v>
      </c>
      <c r="N161" s="75">
        <v>0</v>
      </c>
    </row>
    <row r="162" spans="1:14">
      <c r="A162" s="75" t="s">
        <v>227</v>
      </c>
      <c r="B162" s="75" t="s">
        <v>856</v>
      </c>
      <c r="C162" s="76">
        <v>39179</v>
      </c>
      <c r="D162" s="75" t="s">
        <v>229</v>
      </c>
      <c r="E162" s="77" t="s">
        <v>26</v>
      </c>
      <c r="F162" s="75">
        <v>90</v>
      </c>
      <c r="G162" s="75">
        <v>0</v>
      </c>
      <c r="H162" s="75">
        <v>1</v>
      </c>
      <c r="I162" s="75">
        <v>0</v>
      </c>
      <c r="J162" s="75">
        <v>0</v>
      </c>
      <c r="K162" s="75">
        <v>0</v>
      </c>
      <c r="L162" s="75">
        <v>0</v>
      </c>
      <c r="M162" s="75">
        <v>0</v>
      </c>
      <c r="N162" s="75">
        <v>0</v>
      </c>
    </row>
    <row r="163" spans="1:14">
      <c r="A163" s="75" t="s">
        <v>227</v>
      </c>
      <c r="B163" s="75" t="s">
        <v>509</v>
      </c>
      <c r="C163" s="76">
        <v>39175</v>
      </c>
      <c r="D163" s="75" t="s">
        <v>151</v>
      </c>
      <c r="E163" s="77" t="s">
        <v>53</v>
      </c>
      <c r="F163" s="75">
        <v>90</v>
      </c>
      <c r="G163" s="75">
        <v>1</v>
      </c>
      <c r="H163" s="75">
        <v>0</v>
      </c>
      <c r="I163" s="75">
        <v>3</v>
      </c>
      <c r="J163" s="75">
        <v>0</v>
      </c>
      <c r="K163" s="75">
        <v>0</v>
      </c>
      <c r="L163" s="75">
        <v>0</v>
      </c>
      <c r="M163" s="75">
        <v>0</v>
      </c>
      <c r="N163" s="75">
        <v>0</v>
      </c>
    </row>
    <row r="164" spans="1:14">
      <c r="A164" s="75" t="s">
        <v>227</v>
      </c>
      <c r="B164" s="75" t="s">
        <v>249</v>
      </c>
      <c r="C164" s="76">
        <v>39172</v>
      </c>
      <c r="D164" s="75" t="s">
        <v>229</v>
      </c>
      <c r="E164" s="77" t="s">
        <v>22</v>
      </c>
      <c r="F164" s="75">
        <v>90</v>
      </c>
      <c r="G164" s="75">
        <v>0</v>
      </c>
      <c r="H164" s="75">
        <v>0</v>
      </c>
      <c r="I164" s="75">
        <v>1</v>
      </c>
      <c r="J164" s="75">
        <v>0</v>
      </c>
      <c r="K164" s="75">
        <v>1</v>
      </c>
      <c r="L164" s="75">
        <v>0</v>
      </c>
      <c r="M164" s="75">
        <v>0</v>
      </c>
      <c r="N164" s="75">
        <v>0</v>
      </c>
    </row>
    <row r="165" spans="1:14">
      <c r="A165" s="75" t="s">
        <v>227</v>
      </c>
      <c r="B165" s="75" t="s">
        <v>282</v>
      </c>
      <c r="C165" s="76">
        <v>39159</v>
      </c>
      <c r="D165" s="75" t="s">
        <v>229</v>
      </c>
      <c r="E165" s="77" t="s">
        <v>31</v>
      </c>
      <c r="F165" s="75">
        <v>90</v>
      </c>
      <c r="G165" s="75">
        <v>0</v>
      </c>
      <c r="H165" s="75">
        <v>1</v>
      </c>
      <c r="I165" s="75">
        <v>4</v>
      </c>
      <c r="J165" s="75">
        <v>1</v>
      </c>
      <c r="K165" s="75">
        <v>1</v>
      </c>
      <c r="L165" s="75">
        <v>0</v>
      </c>
      <c r="M165" s="75">
        <v>0</v>
      </c>
      <c r="N165" s="75">
        <v>0</v>
      </c>
    </row>
    <row r="166" spans="1:14">
      <c r="A166" s="75" t="s">
        <v>227</v>
      </c>
      <c r="B166" s="75" t="s">
        <v>243</v>
      </c>
      <c r="C166" s="76">
        <v>39152</v>
      </c>
      <c r="D166" s="75" t="s">
        <v>229</v>
      </c>
      <c r="E166" s="77" t="s">
        <v>85</v>
      </c>
      <c r="F166" s="75">
        <v>90</v>
      </c>
      <c r="G166" s="75">
        <v>0</v>
      </c>
      <c r="H166" s="75">
        <v>0</v>
      </c>
      <c r="I166" s="75">
        <v>0</v>
      </c>
      <c r="J166" s="75">
        <v>0</v>
      </c>
      <c r="K166" s="75">
        <v>2</v>
      </c>
      <c r="L166" s="75">
        <v>0</v>
      </c>
      <c r="M166" s="75">
        <v>0</v>
      </c>
      <c r="N166" s="75">
        <v>0</v>
      </c>
    </row>
    <row r="167" spans="1:14">
      <c r="A167" s="75" t="s">
        <v>227</v>
      </c>
      <c r="B167" s="75" t="s">
        <v>243</v>
      </c>
      <c r="C167" s="76">
        <v>39152</v>
      </c>
      <c r="D167" s="75" t="s">
        <v>229</v>
      </c>
      <c r="E167" s="77" t="s">
        <v>85</v>
      </c>
      <c r="F167" s="75">
        <v>90</v>
      </c>
      <c r="G167" s="75">
        <v>0</v>
      </c>
      <c r="H167" s="75">
        <v>0</v>
      </c>
      <c r="I167" s="75">
        <v>0</v>
      </c>
      <c r="J167" s="75">
        <v>0</v>
      </c>
      <c r="K167" s="75">
        <v>2</v>
      </c>
      <c r="L167" s="75">
        <v>0</v>
      </c>
      <c r="M167" s="75">
        <v>0</v>
      </c>
      <c r="N167" s="75">
        <v>0</v>
      </c>
    </row>
    <row r="168" spans="1:14">
      <c r="A168" s="75" t="s">
        <v>227</v>
      </c>
      <c r="B168" s="75" t="s">
        <v>109</v>
      </c>
      <c r="C168" s="76">
        <v>39148</v>
      </c>
      <c r="D168" s="75" t="s">
        <v>151</v>
      </c>
      <c r="E168" s="77" t="s">
        <v>31</v>
      </c>
      <c r="F168" s="75">
        <v>90</v>
      </c>
      <c r="G168" s="75">
        <v>1</v>
      </c>
      <c r="H168" s="75">
        <v>0</v>
      </c>
      <c r="I168" s="75">
        <v>14</v>
      </c>
      <c r="J168" s="75">
        <v>1</v>
      </c>
      <c r="K168" s="75">
        <v>1</v>
      </c>
      <c r="L168" s="75">
        <v>0</v>
      </c>
      <c r="M168" s="75">
        <v>0</v>
      </c>
      <c r="N168" s="75">
        <v>0</v>
      </c>
    </row>
    <row r="169" spans="1:14">
      <c r="A169" s="75" t="s">
        <v>227</v>
      </c>
      <c r="B169" s="75" t="s">
        <v>255</v>
      </c>
      <c r="C169" s="76">
        <v>39144</v>
      </c>
      <c r="D169" s="75" t="s">
        <v>229</v>
      </c>
      <c r="E169" s="77" t="s">
        <v>26</v>
      </c>
      <c r="F169" s="75">
        <v>90</v>
      </c>
      <c r="G169" s="75">
        <v>0</v>
      </c>
      <c r="H169" s="75">
        <v>0</v>
      </c>
      <c r="I169" s="75">
        <v>2</v>
      </c>
      <c r="J169" s="75">
        <v>1</v>
      </c>
      <c r="K169" s="75">
        <v>1</v>
      </c>
      <c r="L169" s="75">
        <v>0</v>
      </c>
      <c r="M169" s="75">
        <v>0</v>
      </c>
      <c r="N169" s="75">
        <v>0</v>
      </c>
    </row>
    <row r="170" spans="1:14">
      <c r="A170" s="75" t="s">
        <v>227</v>
      </c>
      <c r="B170" s="75" t="s">
        <v>252</v>
      </c>
      <c r="C170" s="76">
        <v>39141</v>
      </c>
      <c r="D170" s="75" t="s">
        <v>229</v>
      </c>
      <c r="E170" s="77" t="s">
        <v>33</v>
      </c>
      <c r="F170" s="75">
        <v>90</v>
      </c>
      <c r="G170" s="75">
        <v>0</v>
      </c>
      <c r="H170" s="75">
        <v>0</v>
      </c>
      <c r="I170" s="75">
        <v>4</v>
      </c>
      <c r="J170" s="75">
        <v>2</v>
      </c>
      <c r="K170" s="75">
        <v>0</v>
      </c>
      <c r="L170" s="75">
        <v>0</v>
      </c>
      <c r="M170" s="75">
        <v>0</v>
      </c>
      <c r="N170" s="75">
        <v>0</v>
      </c>
    </row>
    <row r="171" spans="1:14">
      <c r="A171" s="75" t="s">
        <v>227</v>
      </c>
      <c r="B171" s="75" t="s">
        <v>261</v>
      </c>
      <c r="C171" s="76">
        <v>39138</v>
      </c>
      <c r="D171" s="75" t="s">
        <v>229</v>
      </c>
      <c r="E171" s="77" t="s">
        <v>31</v>
      </c>
      <c r="F171" s="75">
        <v>90</v>
      </c>
      <c r="G171" s="75">
        <v>0</v>
      </c>
      <c r="H171" s="75">
        <v>0</v>
      </c>
      <c r="I171" s="75">
        <v>3</v>
      </c>
      <c r="J171" s="75">
        <v>2</v>
      </c>
      <c r="K171" s="75">
        <v>1</v>
      </c>
      <c r="L171" s="75">
        <v>0</v>
      </c>
      <c r="M171" s="75">
        <v>0</v>
      </c>
      <c r="N171" s="75">
        <v>0</v>
      </c>
    </row>
    <row r="172" spans="1:14">
      <c r="A172" s="75" t="s">
        <v>227</v>
      </c>
      <c r="B172" s="75" t="s">
        <v>113</v>
      </c>
      <c r="C172" s="76">
        <v>39133</v>
      </c>
      <c r="D172" s="75" t="s">
        <v>151</v>
      </c>
      <c r="E172" s="77" t="s">
        <v>33</v>
      </c>
      <c r="F172" s="75">
        <v>90</v>
      </c>
      <c r="G172" s="75">
        <v>0</v>
      </c>
      <c r="H172" s="75">
        <v>0</v>
      </c>
      <c r="I172" s="75">
        <v>3</v>
      </c>
      <c r="J172" s="75">
        <v>1</v>
      </c>
      <c r="K172" s="75">
        <v>0</v>
      </c>
      <c r="L172" s="75">
        <v>0</v>
      </c>
      <c r="M172" s="75">
        <v>0</v>
      </c>
      <c r="N172" s="75">
        <v>0</v>
      </c>
    </row>
    <row r="173" spans="1:14">
      <c r="A173" s="75" t="s">
        <v>227</v>
      </c>
      <c r="B173" s="75" t="s">
        <v>242</v>
      </c>
      <c r="C173" s="76">
        <v>39130</v>
      </c>
      <c r="D173" s="75" t="s">
        <v>229</v>
      </c>
      <c r="E173" s="77" t="s">
        <v>619</v>
      </c>
      <c r="F173" s="75">
        <v>90</v>
      </c>
      <c r="G173" s="75">
        <v>0</v>
      </c>
      <c r="H173" s="75">
        <v>0</v>
      </c>
      <c r="I173" s="75">
        <v>2</v>
      </c>
      <c r="J173" s="75">
        <v>0</v>
      </c>
      <c r="K173" s="75">
        <v>3</v>
      </c>
      <c r="L173" s="75">
        <v>0</v>
      </c>
      <c r="M173" s="75">
        <v>0</v>
      </c>
      <c r="N173" s="75">
        <v>0</v>
      </c>
    </row>
    <row r="174" spans="1:14">
      <c r="A174" s="75" t="s">
        <v>227</v>
      </c>
      <c r="B174" s="75" t="s">
        <v>285</v>
      </c>
      <c r="C174" s="76">
        <v>39124</v>
      </c>
      <c r="D174" s="75" t="s">
        <v>229</v>
      </c>
      <c r="E174" s="77" t="s">
        <v>63</v>
      </c>
      <c r="F174" s="75">
        <v>90</v>
      </c>
      <c r="G174" s="75">
        <v>0</v>
      </c>
      <c r="H174" s="75">
        <v>0</v>
      </c>
      <c r="I174" s="75">
        <v>3</v>
      </c>
      <c r="J174" s="75">
        <v>1</v>
      </c>
      <c r="K174" s="75">
        <v>0</v>
      </c>
      <c r="L174" s="75">
        <v>0</v>
      </c>
      <c r="M174" s="75">
        <v>0</v>
      </c>
      <c r="N174" s="75">
        <v>0</v>
      </c>
    </row>
    <row r="175" spans="1:14">
      <c r="A175" s="75" t="s">
        <v>227</v>
      </c>
      <c r="B175" s="75" t="s">
        <v>249</v>
      </c>
      <c r="C175" s="76">
        <v>39113</v>
      </c>
      <c r="D175" s="75" t="s">
        <v>876</v>
      </c>
      <c r="E175" s="77" t="s">
        <v>74</v>
      </c>
      <c r="F175" s="75">
        <v>90</v>
      </c>
      <c r="G175" s="75">
        <v>0</v>
      </c>
      <c r="H175" s="75">
        <v>0</v>
      </c>
      <c r="I175" s="75">
        <v>0</v>
      </c>
      <c r="J175" s="75">
        <v>0</v>
      </c>
      <c r="K175" s="75">
        <v>0</v>
      </c>
      <c r="L175" s="75">
        <v>0</v>
      </c>
      <c r="M175" s="75">
        <v>0</v>
      </c>
      <c r="N175" s="75">
        <v>0</v>
      </c>
    </row>
    <row r="176" spans="1:14">
      <c r="A176" s="75" t="s">
        <v>227</v>
      </c>
      <c r="B176" s="75" t="s">
        <v>290</v>
      </c>
      <c r="C176" s="76">
        <v>39110</v>
      </c>
      <c r="D176" s="75" t="s">
        <v>229</v>
      </c>
      <c r="E176" s="77" t="s">
        <v>31</v>
      </c>
      <c r="F176" s="75">
        <v>90</v>
      </c>
      <c r="G176" s="75">
        <v>0</v>
      </c>
      <c r="H176" s="75">
        <v>0</v>
      </c>
      <c r="I176" s="75">
        <v>1</v>
      </c>
      <c r="J176" s="75">
        <v>0</v>
      </c>
      <c r="K176" s="75">
        <v>3</v>
      </c>
      <c r="L176" s="75">
        <v>0</v>
      </c>
      <c r="M176" s="75">
        <v>0</v>
      </c>
      <c r="N176" s="75">
        <v>0</v>
      </c>
    </row>
    <row r="177" spans="1:14">
      <c r="A177" s="75" t="s">
        <v>227</v>
      </c>
      <c r="B177" s="75" t="s">
        <v>230</v>
      </c>
      <c r="C177" s="76">
        <v>39107</v>
      </c>
      <c r="D177" s="75" t="s">
        <v>876</v>
      </c>
      <c r="E177" s="77" t="s">
        <v>53</v>
      </c>
      <c r="F177" s="75">
        <v>90</v>
      </c>
      <c r="G177" s="75">
        <v>0</v>
      </c>
      <c r="H177" s="75">
        <v>0</v>
      </c>
      <c r="I177" s="75">
        <v>0</v>
      </c>
      <c r="J177" s="75">
        <v>0</v>
      </c>
      <c r="K177" s="75">
        <v>0</v>
      </c>
      <c r="L177" s="75">
        <v>0</v>
      </c>
      <c r="M177" s="75">
        <v>0</v>
      </c>
      <c r="N177" s="75">
        <v>0</v>
      </c>
    </row>
    <row r="178" spans="1:14">
      <c r="A178" s="75" t="s">
        <v>227</v>
      </c>
      <c r="B178" s="75" t="s">
        <v>245</v>
      </c>
      <c r="C178" s="76">
        <v>39103</v>
      </c>
      <c r="D178" s="75" t="s">
        <v>229</v>
      </c>
      <c r="E178" s="77" t="s">
        <v>33</v>
      </c>
      <c r="F178" s="75">
        <v>90</v>
      </c>
      <c r="G178" s="75">
        <v>0</v>
      </c>
      <c r="H178" s="75">
        <v>0</v>
      </c>
      <c r="I178" s="75">
        <v>3</v>
      </c>
      <c r="J178" s="75">
        <v>1</v>
      </c>
      <c r="K178" s="75">
        <v>0</v>
      </c>
      <c r="L178" s="75">
        <v>0</v>
      </c>
      <c r="M178" s="75">
        <v>0</v>
      </c>
      <c r="N178" s="75">
        <v>0</v>
      </c>
    </row>
    <row r="179" spans="1:14">
      <c r="A179" s="75" t="s">
        <v>227</v>
      </c>
      <c r="B179" s="75" t="s">
        <v>232</v>
      </c>
      <c r="C179" s="76">
        <v>39074</v>
      </c>
      <c r="D179" s="75" t="s">
        <v>229</v>
      </c>
      <c r="E179" s="77" t="s">
        <v>67</v>
      </c>
      <c r="F179" s="75">
        <v>90</v>
      </c>
      <c r="G179" s="75">
        <v>1</v>
      </c>
      <c r="H179" s="75">
        <v>0</v>
      </c>
      <c r="I179" s="75">
        <v>1</v>
      </c>
      <c r="J179" s="75">
        <v>0</v>
      </c>
      <c r="K179" s="75">
        <v>2</v>
      </c>
      <c r="L179" s="75">
        <v>0</v>
      </c>
      <c r="M179" s="75">
        <v>0</v>
      </c>
      <c r="N179" s="75">
        <v>0</v>
      </c>
    </row>
    <row r="180" spans="1:14">
      <c r="A180" s="75" t="s">
        <v>227</v>
      </c>
      <c r="B180" s="75" t="s">
        <v>279</v>
      </c>
      <c r="C180" s="76">
        <v>39071</v>
      </c>
      <c r="D180" s="75" t="s">
        <v>229</v>
      </c>
      <c r="E180" s="77" t="s">
        <v>59</v>
      </c>
      <c r="F180" s="75">
        <v>90</v>
      </c>
      <c r="G180" s="75">
        <v>2</v>
      </c>
      <c r="H180" s="75">
        <v>0</v>
      </c>
      <c r="I180" s="75">
        <v>8</v>
      </c>
      <c r="J180" s="75">
        <v>3</v>
      </c>
      <c r="K180" s="75">
        <v>1</v>
      </c>
      <c r="L180" s="75">
        <v>0</v>
      </c>
      <c r="M180" s="75">
        <v>0</v>
      </c>
      <c r="N180" s="75">
        <v>0</v>
      </c>
    </row>
    <row r="181" spans="1:14">
      <c r="A181" s="75" t="s">
        <v>227</v>
      </c>
      <c r="B181" s="75" t="s">
        <v>228</v>
      </c>
      <c r="C181" s="76">
        <v>39067</v>
      </c>
      <c r="D181" s="75" t="s">
        <v>229</v>
      </c>
      <c r="E181" s="77" t="s">
        <v>53</v>
      </c>
      <c r="F181" s="75">
        <v>90</v>
      </c>
      <c r="G181" s="75">
        <v>0</v>
      </c>
      <c r="H181" s="75">
        <v>0</v>
      </c>
      <c r="I181" s="75">
        <v>2</v>
      </c>
      <c r="J181" s="75">
        <v>0</v>
      </c>
      <c r="K181" s="75">
        <v>2</v>
      </c>
      <c r="L181" s="75">
        <v>0</v>
      </c>
      <c r="M181" s="75">
        <v>0</v>
      </c>
      <c r="N181" s="75">
        <v>0</v>
      </c>
    </row>
    <row r="182" spans="1:14">
      <c r="A182" s="75" t="s">
        <v>227</v>
      </c>
      <c r="B182" s="75" t="s">
        <v>71</v>
      </c>
      <c r="C182" s="76">
        <v>39057</v>
      </c>
      <c r="D182" s="75" t="s">
        <v>151</v>
      </c>
      <c r="E182" s="77" t="s">
        <v>135</v>
      </c>
      <c r="F182" s="75">
        <f>90- 53</f>
        <v>37</v>
      </c>
      <c r="G182" s="75">
        <v>0</v>
      </c>
      <c r="H182" s="75">
        <v>0</v>
      </c>
      <c r="I182" s="75">
        <v>0</v>
      </c>
      <c r="J182" s="75">
        <v>0</v>
      </c>
      <c r="K182" s="75">
        <v>1</v>
      </c>
      <c r="L182" s="75">
        <v>0</v>
      </c>
      <c r="M182" s="75">
        <v>0</v>
      </c>
      <c r="N182" s="75">
        <v>0</v>
      </c>
    </row>
    <row r="183" spans="1:14">
      <c r="A183" s="75" t="s">
        <v>227</v>
      </c>
      <c r="B183" s="75" t="s">
        <v>868</v>
      </c>
      <c r="C183" s="76">
        <v>39046</v>
      </c>
      <c r="D183" s="75" t="s">
        <v>229</v>
      </c>
      <c r="E183" s="77" t="s">
        <v>31</v>
      </c>
      <c r="F183" s="75">
        <v>90</v>
      </c>
      <c r="G183" s="75">
        <v>0</v>
      </c>
      <c r="H183" s="75">
        <v>0</v>
      </c>
      <c r="I183" s="75">
        <v>10</v>
      </c>
      <c r="J183" s="75">
        <v>3</v>
      </c>
      <c r="K183" s="75">
        <v>0</v>
      </c>
      <c r="L183" s="75">
        <v>0</v>
      </c>
      <c r="M183" s="75">
        <v>0</v>
      </c>
      <c r="N183" s="75">
        <v>0</v>
      </c>
    </row>
    <row r="184" spans="1:14">
      <c r="A184" s="75" t="s">
        <v>227</v>
      </c>
      <c r="B184" s="75" t="s">
        <v>1025</v>
      </c>
      <c r="C184" s="76">
        <v>39042</v>
      </c>
      <c r="D184" s="75" t="s">
        <v>151</v>
      </c>
      <c r="E184" s="77" t="s">
        <v>17</v>
      </c>
      <c r="F184" s="75">
        <v>90</v>
      </c>
      <c r="G184" s="75">
        <v>0</v>
      </c>
      <c r="H184" s="75">
        <v>0</v>
      </c>
      <c r="I184" s="75">
        <v>8</v>
      </c>
      <c r="J184" s="75">
        <v>2</v>
      </c>
      <c r="K184" s="75">
        <v>4</v>
      </c>
      <c r="L184" s="75">
        <v>0</v>
      </c>
      <c r="M184" s="75">
        <v>0</v>
      </c>
      <c r="N184" s="75">
        <v>0</v>
      </c>
    </row>
    <row r="185" spans="1:14">
      <c r="A185" s="75" t="s">
        <v>227</v>
      </c>
      <c r="B185" s="75" t="s">
        <v>852</v>
      </c>
      <c r="C185" s="76">
        <v>39039</v>
      </c>
      <c r="D185" s="75" t="s">
        <v>229</v>
      </c>
      <c r="E185" s="77" t="s">
        <v>33</v>
      </c>
      <c r="F185" s="75">
        <v>90</v>
      </c>
      <c r="G185" s="75">
        <v>0</v>
      </c>
      <c r="H185" s="75">
        <v>0</v>
      </c>
      <c r="I185" s="75">
        <v>1</v>
      </c>
      <c r="J185" s="75">
        <v>1</v>
      </c>
      <c r="K185" s="75">
        <v>1</v>
      </c>
      <c r="L185" s="75">
        <v>0</v>
      </c>
      <c r="M185" s="75">
        <v>0</v>
      </c>
      <c r="N185" s="75">
        <v>0</v>
      </c>
    </row>
    <row r="186" spans="1:14">
      <c r="A186" s="75" t="s">
        <v>227</v>
      </c>
      <c r="B186" s="75" t="s">
        <v>230</v>
      </c>
      <c r="C186" s="76">
        <v>39032</v>
      </c>
      <c r="D186" s="75" t="s">
        <v>229</v>
      </c>
      <c r="E186" s="77" t="s">
        <v>40</v>
      </c>
      <c r="F186" s="75">
        <v>90</v>
      </c>
      <c r="G186" s="75">
        <v>0</v>
      </c>
      <c r="H186" s="75">
        <v>1</v>
      </c>
      <c r="I186" s="75">
        <v>7</v>
      </c>
      <c r="J186" s="75">
        <v>3</v>
      </c>
      <c r="K186" s="75">
        <v>2</v>
      </c>
      <c r="L186" s="75">
        <v>0</v>
      </c>
      <c r="M186" s="75">
        <v>0</v>
      </c>
      <c r="N186" s="75">
        <v>0</v>
      </c>
    </row>
    <row r="187" spans="1:14">
      <c r="A187" s="75" t="s">
        <v>227</v>
      </c>
      <c r="B187" s="75" t="s">
        <v>259</v>
      </c>
      <c r="C187" s="76">
        <v>39026</v>
      </c>
      <c r="D187" s="75" t="s">
        <v>229</v>
      </c>
      <c r="E187" s="77" t="s">
        <v>158</v>
      </c>
      <c r="F187" s="75">
        <v>90</v>
      </c>
      <c r="G187" s="75">
        <v>0</v>
      </c>
      <c r="H187" s="75">
        <v>0</v>
      </c>
      <c r="I187" s="75">
        <v>3</v>
      </c>
      <c r="J187" s="75">
        <v>1</v>
      </c>
      <c r="K187" s="75">
        <v>1</v>
      </c>
      <c r="L187" s="75">
        <v>0</v>
      </c>
      <c r="M187" s="75">
        <v>0</v>
      </c>
      <c r="N187" s="75">
        <v>0</v>
      </c>
    </row>
    <row r="188" spans="1:14">
      <c r="A188" s="75" t="s">
        <v>227</v>
      </c>
      <c r="B188" s="75" t="s">
        <v>468</v>
      </c>
      <c r="C188" s="76">
        <v>39022</v>
      </c>
      <c r="D188" s="75" t="s">
        <v>151</v>
      </c>
      <c r="E188" s="77" t="s">
        <v>103</v>
      </c>
      <c r="F188" s="75">
        <v>90</v>
      </c>
      <c r="G188" s="75">
        <v>3</v>
      </c>
      <c r="H188" s="75">
        <v>0</v>
      </c>
      <c r="I188" s="75">
        <v>2</v>
      </c>
      <c r="J188" s="75">
        <v>0</v>
      </c>
      <c r="K188" s="75">
        <v>1</v>
      </c>
      <c r="L188" s="75">
        <v>0</v>
      </c>
      <c r="M188" s="75">
        <v>0</v>
      </c>
      <c r="N188" s="75">
        <v>0</v>
      </c>
    </row>
    <row r="189" spans="1:14">
      <c r="A189" s="75" t="s">
        <v>227</v>
      </c>
      <c r="B189" s="75" t="s">
        <v>264</v>
      </c>
      <c r="C189" s="76">
        <v>39018</v>
      </c>
      <c r="D189" s="75" t="s">
        <v>229</v>
      </c>
      <c r="E189" s="77" t="s">
        <v>531</v>
      </c>
      <c r="F189" s="75">
        <v>90</v>
      </c>
      <c r="G189" s="75">
        <v>1</v>
      </c>
      <c r="H189" s="75">
        <v>0</v>
      </c>
      <c r="I189" s="75">
        <v>6</v>
      </c>
      <c r="J189" s="75">
        <v>3</v>
      </c>
      <c r="K189" s="75">
        <v>2</v>
      </c>
      <c r="L189" s="75">
        <v>0</v>
      </c>
      <c r="M189" s="75">
        <v>0</v>
      </c>
      <c r="N189" s="75">
        <v>0</v>
      </c>
    </row>
    <row r="190" spans="1:14">
      <c r="A190" s="75" t="s">
        <v>227</v>
      </c>
      <c r="B190" s="75" t="s">
        <v>237</v>
      </c>
      <c r="C190" s="76">
        <v>39015</v>
      </c>
      <c r="D190" s="75" t="s">
        <v>229</v>
      </c>
      <c r="E190" s="77" t="s">
        <v>24</v>
      </c>
      <c r="F190" s="75">
        <v>90</v>
      </c>
      <c r="G190" s="75">
        <v>0</v>
      </c>
      <c r="H190" s="75">
        <v>0</v>
      </c>
      <c r="I190" s="75">
        <v>5</v>
      </c>
      <c r="J190" s="75">
        <v>1</v>
      </c>
      <c r="K190" s="75">
        <v>0</v>
      </c>
      <c r="L190" s="75">
        <v>0</v>
      </c>
      <c r="M190" s="75">
        <v>0</v>
      </c>
      <c r="N190" s="75">
        <v>0</v>
      </c>
    </row>
    <row r="191" spans="1:14">
      <c r="A191" s="75" t="s">
        <v>227</v>
      </c>
      <c r="B191" s="75" t="s">
        <v>235</v>
      </c>
      <c r="C191" s="76">
        <v>39012</v>
      </c>
      <c r="D191" s="75" t="s">
        <v>229</v>
      </c>
      <c r="E191" s="77" t="s">
        <v>135</v>
      </c>
      <c r="F191" s="75">
        <v>90</v>
      </c>
      <c r="G191" s="75">
        <v>0</v>
      </c>
      <c r="H191" s="75">
        <v>0</v>
      </c>
      <c r="I191" s="75">
        <v>3</v>
      </c>
      <c r="J191" s="75">
        <v>0</v>
      </c>
      <c r="K191" s="75">
        <v>1</v>
      </c>
      <c r="L191" s="75">
        <v>0</v>
      </c>
      <c r="M191" s="75">
        <v>0</v>
      </c>
      <c r="N191" s="75">
        <v>0</v>
      </c>
    </row>
    <row r="192" spans="1:14">
      <c r="A192" s="75" t="s">
        <v>227</v>
      </c>
      <c r="B192" s="75" t="s">
        <v>465</v>
      </c>
      <c r="C192" s="76">
        <v>39007</v>
      </c>
      <c r="D192" s="75" t="s">
        <v>151</v>
      </c>
      <c r="E192" s="77" t="s">
        <v>24</v>
      </c>
      <c r="F192" s="75">
        <v>90</v>
      </c>
      <c r="G192" s="75">
        <v>1</v>
      </c>
      <c r="H192" s="75">
        <v>0</v>
      </c>
      <c r="I192" s="75">
        <v>2</v>
      </c>
      <c r="J192" s="75">
        <v>1</v>
      </c>
      <c r="K192" s="75">
        <v>0</v>
      </c>
      <c r="L192" s="75">
        <v>0</v>
      </c>
      <c r="M192" s="75">
        <v>0</v>
      </c>
      <c r="N192" s="75">
        <v>0</v>
      </c>
    </row>
    <row r="193" spans="1:14">
      <c r="A193" s="75" t="s">
        <v>227</v>
      </c>
      <c r="B193" s="75" t="s">
        <v>278</v>
      </c>
      <c r="C193" s="76">
        <v>39004</v>
      </c>
      <c r="D193" s="75" t="s">
        <v>229</v>
      </c>
      <c r="E193" s="77" t="s">
        <v>22</v>
      </c>
      <c r="F193" s="75">
        <v>90</v>
      </c>
      <c r="G193" s="75">
        <v>0</v>
      </c>
      <c r="H193" s="75">
        <v>0</v>
      </c>
      <c r="I193" s="75">
        <v>3</v>
      </c>
      <c r="J193" s="75">
        <v>0</v>
      </c>
      <c r="K193" s="75">
        <v>1</v>
      </c>
      <c r="L193" s="75">
        <v>0</v>
      </c>
      <c r="M193" s="75">
        <v>1</v>
      </c>
      <c r="N193" s="75">
        <v>0</v>
      </c>
    </row>
    <row r="194" spans="1:14">
      <c r="A194" s="75" t="s">
        <v>227</v>
      </c>
      <c r="B194" s="75" t="s">
        <v>286</v>
      </c>
      <c r="C194" s="76">
        <v>38991</v>
      </c>
      <c r="D194" s="75" t="s">
        <v>229</v>
      </c>
      <c r="E194" s="77" t="s">
        <v>33</v>
      </c>
      <c r="F194" s="75">
        <v>90</v>
      </c>
      <c r="G194" s="75">
        <v>0</v>
      </c>
      <c r="H194" s="75">
        <v>0</v>
      </c>
      <c r="I194" s="75">
        <v>6</v>
      </c>
      <c r="J194" s="75">
        <v>2</v>
      </c>
      <c r="K194" s="75">
        <v>1</v>
      </c>
      <c r="L194" s="75">
        <v>0</v>
      </c>
      <c r="M194" s="75">
        <v>0</v>
      </c>
      <c r="N194" s="75">
        <v>0</v>
      </c>
    </row>
    <row r="195" spans="1:14">
      <c r="A195" s="75" t="s">
        <v>227</v>
      </c>
      <c r="B195" s="75" t="s">
        <v>15</v>
      </c>
      <c r="C195" s="76">
        <v>38986</v>
      </c>
      <c r="D195" s="75" t="s">
        <v>151</v>
      </c>
      <c r="E195" s="77" t="s">
        <v>33</v>
      </c>
      <c r="F195" s="75">
        <v>90</v>
      </c>
      <c r="G195" s="75">
        <v>0</v>
      </c>
      <c r="H195" s="75">
        <v>0</v>
      </c>
      <c r="I195" s="75">
        <v>5</v>
      </c>
      <c r="J195" s="75">
        <v>4</v>
      </c>
      <c r="K195" s="75">
        <v>1</v>
      </c>
      <c r="L195" s="75">
        <v>0</v>
      </c>
      <c r="M195" s="75">
        <v>0</v>
      </c>
      <c r="N195" s="75">
        <v>0</v>
      </c>
    </row>
    <row r="196" spans="1:14">
      <c r="A196" s="75" t="s">
        <v>227</v>
      </c>
      <c r="B196" s="75" t="s">
        <v>292</v>
      </c>
      <c r="C196" s="76">
        <v>38983</v>
      </c>
      <c r="D196" s="75" t="s">
        <v>229</v>
      </c>
      <c r="E196" s="77" t="s">
        <v>33</v>
      </c>
      <c r="F196" s="75">
        <v>90</v>
      </c>
      <c r="G196" s="75">
        <v>0</v>
      </c>
      <c r="H196" s="75">
        <v>0</v>
      </c>
      <c r="I196" s="75">
        <v>9</v>
      </c>
      <c r="J196" s="75">
        <v>3</v>
      </c>
      <c r="K196" s="75">
        <v>2</v>
      </c>
      <c r="L196" s="75">
        <v>0</v>
      </c>
      <c r="M196" s="75">
        <v>0</v>
      </c>
      <c r="N196" s="75">
        <v>0</v>
      </c>
    </row>
    <row r="197" spans="1:14">
      <c r="A197" s="75" t="s">
        <v>227</v>
      </c>
      <c r="B197" s="75" t="s">
        <v>869</v>
      </c>
      <c r="C197" s="76">
        <v>38980</v>
      </c>
      <c r="D197" s="75" t="s">
        <v>229</v>
      </c>
      <c r="E197" s="77" t="s">
        <v>31</v>
      </c>
      <c r="F197" s="75">
        <v>90</v>
      </c>
      <c r="G197" s="75">
        <v>0</v>
      </c>
      <c r="H197" s="75">
        <v>0</v>
      </c>
      <c r="I197" s="75">
        <v>5</v>
      </c>
      <c r="J197" s="75">
        <v>3</v>
      </c>
      <c r="K197" s="75">
        <v>2</v>
      </c>
      <c r="L197" s="75">
        <v>0</v>
      </c>
      <c r="M197" s="75">
        <v>0</v>
      </c>
      <c r="N197" s="75">
        <v>0</v>
      </c>
    </row>
    <row r="198" spans="1:14">
      <c r="A198" s="75" t="s">
        <v>227</v>
      </c>
      <c r="B198" s="75" t="s">
        <v>280</v>
      </c>
      <c r="C198" s="76">
        <v>38977</v>
      </c>
      <c r="D198" s="75" t="s">
        <v>229</v>
      </c>
      <c r="E198" s="77" t="s">
        <v>82</v>
      </c>
      <c r="F198" s="75" t="s">
        <v>221</v>
      </c>
      <c r="G198" s="75">
        <v>1</v>
      </c>
      <c r="H198" s="75">
        <v>0</v>
      </c>
      <c r="I198" s="75">
        <v>2</v>
      </c>
      <c r="J198" s="75">
        <v>2</v>
      </c>
      <c r="K198" s="75">
        <v>0</v>
      </c>
      <c r="L198" s="75">
        <v>0</v>
      </c>
      <c r="M198" s="75">
        <v>0</v>
      </c>
      <c r="N198" s="75">
        <v>0</v>
      </c>
    </row>
    <row r="199" spans="1:14">
      <c r="A199" s="75" t="s">
        <v>227</v>
      </c>
      <c r="B199" s="75" t="s">
        <v>1026</v>
      </c>
      <c r="C199" s="76">
        <v>38973</v>
      </c>
      <c r="D199" s="75" t="s">
        <v>151</v>
      </c>
      <c r="E199" s="77" t="s">
        <v>59</v>
      </c>
      <c r="F199" s="75">
        <v>90</v>
      </c>
      <c r="G199" s="75">
        <v>1</v>
      </c>
      <c r="H199" s="75">
        <v>1</v>
      </c>
      <c r="I199" s="75">
        <v>2</v>
      </c>
      <c r="J199" s="75">
        <v>1</v>
      </c>
      <c r="K199" s="75">
        <v>2</v>
      </c>
      <c r="L199" s="75">
        <v>0</v>
      </c>
      <c r="M199" s="75">
        <v>0</v>
      </c>
      <c r="N199" s="75">
        <v>0</v>
      </c>
    </row>
    <row r="200" spans="1:14">
      <c r="A200" s="75" t="s">
        <v>227</v>
      </c>
      <c r="B200" s="75" t="s">
        <v>266</v>
      </c>
      <c r="C200" s="76">
        <v>38970</v>
      </c>
      <c r="D200" s="75" t="s">
        <v>229</v>
      </c>
      <c r="E200" s="77" t="s">
        <v>63</v>
      </c>
      <c r="F200" s="75">
        <v>90</v>
      </c>
      <c r="G200" s="75">
        <v>0</v>
      </c>
      <c r="H200" s="75">
        <v>1</v>
      </c>
      <c r="I200" s="75">
        <v>4</v>
      </c>
      <c r="J200" s="75">
        <v>0</v>
      </c>
      <c r="K200" s="75">
        <v>1</v>
      </c>
      <c r="L200" s="75">
        <v>0</v>
      </c>
      <c r="M200" s="75">
        <v>0</v>
      </c>
      <c r="N200" s="75">
        <v>0</v>
      </c>
    </row>
    <row r="201" spans="1:14">
      <c r="A201" s="75" t="s">
        <v>76</v>
      </c>
      <c r="B201" s="75" t="s">
        <v>207</v>
      </c>
      <c r="C201" s="76">
        <v>38965</v>
      </c>
      <c r="D201" s="75" t="s">
        <v>78</v>
      </c>
      <c r="E201" s="77" t="s">
        <v>82</v>
      </c>
      <c r="F201" s="75">
        <v>72</v>
      </c>
      <c r="G201" s="75">
        <v>0</v>
      </c>
      <c r="H201" s="75">
        <v>0</v>
      </c>
      <c r="I201" s="75">
        <v>0</v>
      </c>
      <c r="J201" s="75">
        <v>0</v>
      </c>
      <c r="K201" s="75">
        <v>0</v>
      </c>
      <c r="L201" s="75">
        <v>0</v>
      </c>
      <c r="M201" s="75">
        <v>0</v>
      </c>
      <c r="N201" s="75">
        <v>0</v>
      </c>
    </row>
    <row r="202" spans="1:14">
      <c r="A202" s="75" t="s">
        <v>76</v>
      </c>
      <c r="B202" s="75" t="s">
        <v>183</v>
      </c>
      <c r="C202" s="76">
        <v>38963</v>
      </c>
      <c r="D202" s="75" t="s">
        <v>78</v>
      </c>
      <c r="E202" s="77" t="s">
        <v>59</v>
      </c>
      <c r="F202" s="75">
        <f>90- 59</f>
        <v>31</v>
      </c>
      <c r="G202" s="75">
        <v>1</v>
      </c>
      <c r="H202" s="75">
        <v>0</v>
      </c>
      <c r="I202" s="75">
        <v>0</v>
      </c>
      <c r="J202" s="75">
        <v>0</v>
      </c>
      <c r="K202" s="75">
        <v>0</v>
      </c>
      <c r="L202" s="75">
        <v>0</v>
      </c>
      <c r="M202" s="75">
        <v>0</v>
      </c>
      <c r="N202" s="75">
        <v>0</v>
      </c>
    </row>
    <row r="203" spans="1:14">
      <c r="A203" s="75" t="s">
        <v>227</v>
      </c>
      <c r="B203" s="75" t="s">
        <v>673</v>
      </c>
      <c r="C203" s="76">
        <v>38951</v>
      </c>
      <c r="D203" s="75" t="s">
        <v>151</v>
      </c>
      <c r="E203" s="77" t="s">
        <v>38</v>
      </c>
      <c r="F203" s="75">
        <v>90</v>
      </c>
      <c r="G203" s="75">
        <v>0</v>
      </c>
      <c r="H203" s="75">
        <v>0</v>
      </c>
      <c r="I203" s="75">
        <v>0</v>
      </c>
      <c r="J203" s="75">
        <v>0</v>
      </c>
      <c r="K203" s="75">
        <v>0</v>
      </c>
      <c r="L203" s="75">
        <v>0</v>
      </c>
      <c r="M203" s="75">
        <v>1</v>
      </c>
      <c r="N203" s="75">
        <v>0</v>
      </c>
    </row>
    <row r="204" spans="1:14">
      <c r="A204" s="75" t="s">
        <v>227</v>
      </c>
      <c r="B204" s="75" t="s">
        <v>1027</v>
      </c>
      <c r="C204" s="76">
        <v>38938</v>
      </c>
      <c r="D204" s="75" t="s">
        <v>151</v>
      </c>
      <c r="E204" s="77" t="s">
        <v>31</v>
      </c>
      <c r="F204" s="75">
        <v>90</v>
      </c>
      <c r="G204" s="75">
        <v>0</v>
      </c>
      <c r="H204" s="75">
        <v>0</v>
      </c>
      <c r="I204" s="75">
        <v>0</v>
      </c>
      <c r="J204" s="75">
        <v>0</v>
      </c>
      <c r="K204" s="75">
        <v>0</v>
      </c>
      <c r="L204" s="75">
        <v>0</v>
      </c>
      <c r="M204" s="75">
        <v>0</v>
      </c>
      <c r="N204" s="75">
        <v>0</v>
      </c>
    </row>
    <row r="205" spans="1:14">
      <c r="A205" s="75" t="s">
        <v>76</v>
      </c>
      <c r="B205" s="75" t="s">
        <v>210</v>
      </c>
      <c r="C205" s="76">
        <v>38899</v>
      </c>
      <c r="D205" s="75" t="s">
        <v>89</v>
      </c>
      <c r="E205" s="77" t="s">
        <v>64</v>
      </c>
      <c r="F205" s="75">
        <v>78</v>
      </c>
      <c r="G205" s="75">
        <v>0</v>
      </c>
      <c r="H205" s="75">
        <v>0</v>
      </c>
      <c r="I205" s="75">
        <v>0</v>
      </c>
      <c r="J205" s="75">
        <v>0</v>
      </c>
      <c r="K205" s="75">
        <v>1</v>
      </c>
      <c r="L205" s="75">
        <v>3</v>
      </c>
      <c r="M205" s="75">
        <v>0</v>
      </c>
      <c r="N205" s="75">
        <v>0</v>
      </c>
    </row>
    <row r="206" spans="1:14">
      <c r="A206" s="75" t="s">
        <v>76</v>
      </c>
      <c r="B206" s="75" t="s">
        <v>211</v>
      </c>
      <c r="C206" s="76">
        <v>38895</v>
      </c>
      <c r="D206" s="75" t="s">
        <v>89</v>
      </c>
      <c r="E206" s="77" t="s">
        <v>59</v>
      </c>
      <c r="F206" s="75">
        <v>82</v>
      </c>
      <c r="G206" s="75">
        <v>0</v>
      </c>
      <c r="H206" s="75">
        <v>1</v>
      </c>
      <c r="I206" s="75">
        <v>0</v>
      </c>
      <c r="J206" s="75">
        <v>0</v>
      </c>
      <c r="K206" s="75">
        <v>2</v>
      </c>
      <c r="L206" s="75">
        <v>6</v>
      </c>
      <c r="M206" s="75">
        <v>0</v>
      </c>
      <c r="N206" s="75">
        <v>0</v>
      </c>
    </row>
    <row r="207" spans="1:14">
      <c r="A207" s="75" t="s">
        <v>76</v>
      </c>
      <c r="B207" s="75" t="s">
        <v>185</v>
      </c>
      <c r="C207" s="76">
        <v>38890</v>
      </c>
      <c r="D207" s="75" t="s">
        <v>89</v>
      </c>
      <c r="E207" s="77" t="s">
        <v>154</v>
      </c>
      <c r="F207" s="75">
        <v>70</v>
      </c>
      <c r="G207" s="75">
        <v>0</v>
      </c>
      <c r="H207" s="75">
        <v>0</v>
      </c>
      <c r="I207" s="75">
        <v>2</v>
      </c>
      <c r="J207" s="75">
        <v>1</v>
      </c>
      <c r="K207" s="75">
        <v>0</v>
      </c>
      <c r="L207" s="75">
        <v>0</v>
      </c>
      <c r="M207" s="75">
        <v>0</v>
      </c>
      <c r="N207" s="75">
        <v>0</v>
      </c>
    </row>
    <row r="208" spans="1:14">
      <c r="A208" s="75" t="s">
        <v>76</v>
      </c>
      <c r="B208" s="75" t="s">
        <v>212</v>
      </c>
      <c r="C208" s="76">
        <v>38886</v>
      </c>
      <c r="D208" s="75" t="s">
        <v>89</v>
      </c>
      <c r="E208" s="77" t="s">
        <v>19</v>
      </c>
      <c r="F208" s="75">
        <v>90</v>
      </c>
      <c r="G208" s="75">
        <v>0</v>
      </c>
      <c r="H208" s="75">
        <v>0</v>
      </c>
      <c r="I208" s="75">
        <v>4</v>
      </c>
      <c r="J208" s="75">
        <v>1</v>
      </c>
      <c r="K208" s="75">
        <v>2</v>
      </c>
      <c r="L208" s="75">
        <v>3</v>
      </c>
      <c r="M208" s="75">
        <v>0</v>
      </c>
      <c r="N208" s="75">
        <v>0</v>
      </c>
    </row>
    <row r="209" spans="1:14">
      <c r="A209" s="75" t="s">
        <v>76</v>
      </c>
      <c r="B209" s="75" t="s">
        <v>213</v>
      </c>
      <c r="C209" s="76">
        <v>38881</v>
      </c>
      <c r="D209" s="75" t="s">
        <v>89</v>
      </c>
      <c r="E209" s="77" t="s">
        <v>31</v>
      </c>
      <c r="F209" s="75">
        <v>90</v>
      </c>
      <c r="G209" s="75">
        <v>1</v>
      </c>
      <c r="H209" s="75">
        <v>0</v>
      </c>
      <c r="I209" s="75">
        <v>4</v>
      </c>
      <c r="J209" s="75">
        <v>2</v>
      </c>
      <c r="K209" s="75">
        <v>2</v>
      </c>
      <c r="L209" s="75">
        <v>5</v>
      </c>
      <c r="M209" s="75">
        <v>0</v>
      </c>
      <c r="N209" s="75">
        <v>0</v>
      </c>
    </row>
    <row r="210" spans="1:14">
      <c r="A210" s="75" t="s">
        <v>76</v>
      </c>
      <c r="B210" s="75" t="s">
        <v>214</v>
      </c>
      <c r="C210" s="76">
        <v>38872</v>
      </c>
      <c r="D210" s="75" t="s">
        <v>78</v>
      </c>
      <c r="E210" s="77" t="s">
        <v>51</v>
      </c>
      <c r="F210" s="75">
        <v>90</v>
      </c>
      <c r="G210" s="75">
        <v>1</v>
      </c>
      <c r="H210" s="75">
        <v>0</v>
      </c>
      <c r="I210" s="75">
        <v>0</v>
      </c>
      <c r="J210" s="75">
        <v>0</v>
      </c>
      <c r="K210" s="75">
        <v>0</v>
      </c>
      <c r="L210" s="75">
        <v>0</v>
      </c>
      <c r="M210" s="75">
        <v>0</v>
      </c>
      <c r="N210" s="75">
        <v>0</v>
      </c>
    </row>
    <row r="211" spans="1:14">
      <c r="A211" s="75" t="s">
        <v>76</v>
      </c>
      <c r="B211" s="75" t="s">
        <v>656</v>
      </c>
      <c r="C211" s="76">
        <v>38777</v>
      </c>
      <c r="D211" s="75" t="s">
        <v>78</v>
      </c>
      <c r="E211" s="77" t="s">
        <v>24</v>
      </c>
      <c r="F211" s="75">
        <v>73</v>
      </c>
      <c r="G211" s="75">
        <v>0</v>
      </c>
      <c r="H211" s="75">
        <v>0</v>
      </c>
      <c r="I211" s="75">
        <v>0</v>
      </c>
      <c r="J211" s="75">
        <v>0</v>
      </c>
      <c r="K211" s="75">
        <v>0</v>
      </c>
      <c r="L211" s="75">
        <v>0</v>
      </c>
      <c r="M211" s="75">
        <v>0</v>
      </c>
      <c r="N211" s="75">
        <v>0</v>
      </c>
    </row>
    <row r="212" spans="1:14">
      <c r="A212" s="75" t="s">
        <v>76</v>
      </c>
      <c r="B212" s="75" t="s">
        <v>215</v>
      </c>
      <c r="C212" s="76">
        <v>38637</v>
      </c>
      <c r="D212" s="75" t="s">
        <v>216</v>
      </c>
      <c r="E212" s="77" t="s">
        <v>59</v>
      </c>
      <c r="F212" s="75">
        <v>90</v>
      </c>
      <c r="G212" s="75">
        <v>0</v>
      </c>
      <c r="H212" s="75">
        <v>0</v>
      </c>
      <c r="I212" s="75">
        <v>0</v>
      </c>
      <c r="J212" s="75">
        <v>0</v>
      </c>
      <c r="K212" s="75">
        <v>0</v>
      </c>
      <c r="L212" s="75">
        <v>0</v>
      </c>
      <c r="M212" s="75">
        <v>0</v>
      </c>
      <c r="N212" s="75">
        <v>0</v>
      </c>
    </row>
    <row r="213" spans="1:14">
      <c r="A213" s="75" t="s">
        <v>76</v>
      </c>
      <c r="B213" s="75" t="s">
        <v>401</v>
      </c>
      <c r="C213" s="76">
        <v>38599</v>
      </c>
      <c r="D213" s="75" t="s">
        <v>216</v>
      </c>
      <c r="E213" s="77" t="s">
        <v>35</v>
      </c>
      <c r="F213" s="75">
        <v>90</v>
      </c>
      <c r="G213" s="75">
        <v>0</v>
      </c>
      <c r="H213" s="75">
        <v>1</v>
      </c>
      <c r="I213" s="75">
        <v>2</v>
      </c>
      <c r="J213" s="75">
        <v>0</v>
      </c>
      <c r="K213" s="75">
        <v>0</v>
      </c>
      <c r="L213" s="75">
        <v>0</v>
      </c>
      <c r="M213" s="75">
        <v>0</v>
      </c>
      <c r="N213" s="75">
        <v>0</v>
      </c>
    </row>
    <row r="214" spans="1:14">
      <c r="A214" s="75" t="s">
        <v>76</v>
      </c>
      <c r="B214" s="75" t="s">
        <v>239</v>
      </c>
      <c r="C214" s="76">
        <v>38438</v>
      </c>
      <c r="D214" s="75" t="s">
        <v>216</v>
      </c>
      <c r="E214" s="77" t="s">
        <v>31</v>
      </c>
      <c r="F214" s="75">
        <v>90</v>
      </c>
      <c r="G214" s="75">
        <v>1</v>
      </c>
      <c r="H214" s="75">
        <v>0</v>
      </c>
      <c r="I214" s="75">
        <v>0</v>
      </c>
      <c r="J214" s="75">
        <v>0</v>
      </c>
      <c r="K214" s="75">
        <v>0</v>
      </c>
      <c r="L214" s="75">
        <v>0</v>
      </c>
      <c r="M214" s="75">
        <v>0</v>
      </c>
      <c r="N214" s="75">
        <v>0</v>
      </c>
    </row>
    <row r="215" spans="1:14">
      <c r="A215" s="75" t="s">
        <v>76</v>
      </c>
      <c r="B215" s="75" t="s">
        <v>1028</v>
      </c>
      <c r="C215" s="76">
        <v>38269</v>
      </c>
      <c r="D215" s="75" t="s">
        <v>216</v>
      </c>
      <c r="E215" s="77" t="s">
        <v>370</v>
      </c>
      <c r="F215" s="75">
        <v>90</v>
      </c>
      <c r="G215" s="75">
        <v>2</v>
      </c>
      <c r="H215" s="75">
        <v>0</v>
      </c>
      <c r="I215" s="75">
        <v>0</v>
      </c>
      <c r="J215" s="75">
        <v>0</v>
      </c>
      <c r="K215" s="75">
        <v>0</v>
      </c>
      <c r="L215" s="75">
        <v>0</v>
      </c>
      <c r="M215" s="75">
        <v>0</v>
      </c>
      <c r="N215" s="75">
        <v>0</v>
      </c>
    </row>
    <row r="216" spans="1:14">
      <c r="A216" s="75" t="s">
        <v>76</v>
      </c>
      <c r="B216" s="75" t="s">
        <v>222</v>
      </c>
      <c r="C216" s="76">
        <v>37944</v>
      </c>
      <c r="D216" s="75" t="s">
        <v>216</v>
      </c>
      <c r="E216" s="77" t="s">
        <v>131</v>
      </c>
      <c r="F216" s="75">
        <v>90</v>
      </c>
      <c r="G216" s="75">
        <v>1</v>
      </c>
      <c r="H216" s="75">
        <v>0</v>
      </c>
      <c r="I216" s="75">
        <v>0</v>
      </c>
      <c r="J216" s="75">
        <v>0</v>
      </c>
      <c r="K216" s="75">
        <v>0</v>
      </c>
      <c r="L216" s="75">
        <v>0</v>
      </c>
      <c r="M216" s="75">
        <v>0</v>
      </c>
      <c r="N216" s="75">
        <v>0</v>
      </c>
    </row>
    <row r="217" spans="1:14">
      <c r="A217" s="75" t="s">
        <v>76</v>
      </c>
      <c r="B217" s="75" t="s">
        <v>225</v>
      </c>
      <c r="C217" s="76">
        <v>37871</v>
      </c>
      <c r="D217" s="75" t="s">
        <v>216</v>
      </c>
      <c r="E217" s="77" t="s">
        <v>38</v>
      </c>
      <c r="F217" s="75">
        <v>90</v>
      </c>
      <c r="G217" s="75">
        <v>1</v>
      </c>
      <c r="H217" s="75">
        <v>0</v>
      </c>
      <c r="I217" s="75">
        <v>0</v>
      </c>
      <c r="J217" s="75">
        <v>0</v>
      </c>
      <c r="K217" s="75">
        <v>0</v>
      </c>
      <c r="L217" s="75">
        <v>0</v>
      </c>
      <c r="M217" s="75">
        <v>0</v>
      </c>
      <c r="N217" s="75">
        <v>0</v>
      </c>
    </row>
    <row r="218" spans="1:14">
      <c r="A218" s="75" t="s">
        <v>227</v>
      </c>
      <c r="B218" s="75" t="s">
        <v>180</v>
      </c>
      <c r="C218" s="76">
        <v>39586</v>
      </c>
      <c r="D218" s="75" t="s">
        <v>229</v>
      </c>
      <c r="E218" s="77" t="s">
        <v>103</v>
      </c>
      <c r="F218" s="75">
        <v>90</v>
      </c>
      <c r="G218" s="75">
        <v>0</v>
      </c>
      <c r="H218" s="75">
        <v>3</v>
      </c>
      <c r="I218" s="75">
        <v>5</v>
      </c>
      <c r="J218" s="75">
        <v>2</v>
      </c>
      <c r="K218" s="75">
        <v>1</v>
      </c>
      <c r="L218" s="75">
        <v>3</v>
      </c>
      <c r="M218" s="75">
        <v>0</v>
      </c>
      <c r="N218" s="75">
        <v>0</v>
      </c>
    </row>
    <row r="219" spans="1:14">
      <c r="A219" s="75" t="s">
        <v>227</v>
      </c>
      <c r="B219" s="75" t="s">
        <v>241</v>
      </c>
      <c r="C219" s="76">
        <v>39579</v>
      </c>
      <c r="D219" s="75" t="s">
        <v>229</v>
      </c>
      <c r="E219" s="77" t="s">
        <v>74</v>
      </c>
      <c r="F219" s="75">
        <v>90</v>
      </c>
      <c r="G219" s="75">
        <v>0</v>
      </c>
      <c r="H219" s="75">
        <v>0</v>
      </c>
      <c r="I219" s="75">
        <v>4</v>
      </c>
      <c r="J219" s="75">
        <v>1</v>
      </c>
      <c r="K219" s="75">
        <v>2</v>
      </c>
      <c r="L219" s="75">
        <v>5</v>
      </c>
      <c r="M219" s="75">
        <v>1</v>
      </c>
      <c r="N219" s="75">
        <v>0</v>
      </c>
    </row>
    <row r="220" spans="1:14">
      <c r="A220" s="75" t="s">
        <v>227</v>
      </c>
      <c r="B220" s="75" t="s">
        <v>264</v>
      </c>
      <c r="C220" s="76">
        <v>39572</v>
      </c>
      <c r="D220" s="75" t="s">
        <v>229</v>
      </c>
      <c r="E220" s="77" t="s">
        <v>63</v>
      </c>
      <c r="F220" s="75">
        <v>90</v>
      </c>
      <c r="G220" s="75">
        <v>1</v>
      </c>
      <c r="H220" s="75">
        <v>1</v>
      </c>
      <c r="I220" s="75">
        <v>2</v>
      </c>
      <c r="J220" s="75">
        <v>1</v>
      </c>
      <c r="K220" s="75">
        <v>3</v>
      </c>
      <c r="L220" s="75">
        <v>3</v>
      </c>
      <c r="M220" s="75">
        <v>0</v>
      </c>
      <c r="N220" s="75">
        <v>0</v>
      </c>
    </row>
    <row r="221" spans="1:14">
      <c r="A221" s="75" t="s">
        <v>227</v>
      </c>
      <c r="B221" s="75" t="s">
        <v>292</v>
      </c>
      <c r="C221" s="76">
        <v>39565</v>
      </c>
      <c r="D221" s="75" t="s">
        <v>229</v>
      </c>
      <c r="E221" s="77" t="s">
        <v>154</v>
      </c>
      <c r="F221" s="75">
        <v>90</v>
      </c>
      <c r="G221" s="75">
        <v>0</v>
      </c>
      <c r="H221" s="75">
        <v>1</v>
      </c>
      <c r="I221" s="75">
        <v>3</v>
      </c>
      <c r="J221" s="75">
        <v>1</v>
      </c>
      <c r="K221" s="75">
        <v>2</v>
      </c>
      <c r="L221" s="75">
        <v>4</v>
      </c>
      <c r="M221" s="75">
        <v>0</v>
      </c>
      <c r="N221" s="75">
        <v>0</v>
      </c>
    </row>
    <row r="222" spans="1:14">
      <c r="A222" s="75" t="s">
        <v>227</v>
      </c>
      <c r="B222" s="75" t="s">
        <v>292</v>
      </c>
      <c r="C222" s="76">
        <v>39565</v>
      </c>
      <c r="D222" s="75" t="s">
        <v>229</v>
      </c>
      <c r="E222" s="77" t="s">
        <v>154</v>
      </c>
      <c r="F222" s="75">
        <v>90</v>
      </c>
      <c r="G222" s="75">
        <v>0</v>
      </c>
      <c r="H222" s="75">
        <v>1</v>
      </c>
      <c r="I222" s="75">
        <v>3</v>
      </c>
      <c r="J222" s="75">
        <v>1</v>
      </c>
      <c r="K222" s="75">
        <v>2</v>
      </c>
      <c r="L222" s="75">
        <v>4</v>
      </c>
      <c r="M222" s="75">
        <v>0</v>
      </c>
      <c r="N222" s="75">
        <v>0</v>
      </c>
    </row>
    <row r="223" spans="1:14">
      <c r="A223" s="75" t="s">
        <v>227</v>
      </c>
      <c r="B223" s="75" t="s">
        <v>244</v>
      </c>
      <c r="C223" s="76">
        <v>39558</v>
      </c>
      <c r="D223" s="75" t="s">
        <v>229</v>
      </c>
      <c r="E223" s="77" t="s">
        <v>175</v>
      </c>
      <c r="F223" s="75">
        <v>90</v>
      </c>
      <c r="G223" s="75">
        <v>3</v>
      </c>
      <c r="H223" s="75">
        <v>0</v>
      </c>
      <c r="I223" s="75">
        <v>5</v>
      </c>
      <c r="J223" s="75">
        <v>4</v>
      </c>
      <c r="K223" s="75">
        <v>3</v>
      </c>
      <c r="L223" s="75">
        <v>2</v>
      </c>
      <c r="M223" s="75">
        <v>0</v>
      </c>
      <c r="N223" s="75">
        <v>0</v>
      </c>
    </row>
    <row r="224" spans="1:14">
      <c r="A224" s="75" t="s">
        <v>227</v>
      </c>
      <c r="B224" s="75" t="s">
        <v>251</v>
      </c>
      <c r="C224" s="76">
        <v>39550</v>
      </c>
      <c r="D224" s="75" t="s">
        <v>229</v>
      </c>
      <c r="E224" s="77" t="s">
        <v>69</v>
      </c>
      <c r="F224" s="75">
        <v>90</v>
      </c>
      <c r="G224" s="75">
        <v>0</v>
      </c>
      <c r="H224" s="75">
        <v>1</v>
      </c>
      <c r="I224" s="75">
        <v>2</v>
      </c>
      <c r="J224" s="75">
        <v>2</v>
      </c>
      <c r="K224" s="75">
        <v>2</v>
      </c>
      <c r="L224" s="75">
        <v>1</v>
      </c>
      <c r="M224" s="75">
        <v>0</v>
      </c>
      <c r="N224" s="75">
        <v>0</v>
      </c>
    </row>
    <row r="225" spans="1:14">
      <c r="A225" s="75" t="s">
        <v>227</v>
      </c>
      <c r="B225" s="75" t="s">
        <v>288</v>
      </c>
      <c r="C225" s="76">
        <v>39543</v>
      </c>
      <c r="D225" s="75" t="s">
        <v>229</v>
      </c>
      <c r="E225" s="77" t="s">
        <v>26</v>
      </c>
      <c r="F225" s="75">
        <v>90</v>
      </c>
      <c r="G225" s="75">
        <v>1</v>
      </c>
      <c r="H225" s="75">
        <v>0</v>
      </c>
      <c r="I225" s="75">
        <v>6</v>
      </c>
      <c r="J225" s="75">
        <v>3</v>
      </c>
      <c r="K225" s="75">
        <v>2</v>
      </c>
      <c r="L225" s="75">
        <v>2</v>
      </c>
      <c r="M225" s="75">
        <v>0</v>
      </c>
      <c r="N225" s="75">
        <v>0</v>
      </c>
    </row>
    <row r="226" spans="1:14">
      <c r="A226" s="75" t="s">
        <v>227</v>
      </c>
      <c r="B226" s="75" t="s">
        <v>261</v>
      </c>
      <c r="C226" s="76">
        <v>39526</v>
      </c>
      <c r="D226" s="75" t="s">
        <v>229</v>
      </c>
      <c r="E226" s="77" t="s">
        <v>40</v>
      </c>
      <c r="F226" s="75">
        <v>9</v>
      </c>
      <c r="G226" s="75">
        <v>0</v>
      </c>
      <c r="H226" s="75">
        <v>0</v>
      </c>
      <c r="I226" s="75">
        <v>0</v>
      </c>
      <c r="J226" s="75">
        <v>0</v>
      </c>
      <c r="K226" s="75">
        <v>0</v>
      </c>
      <c r="L226" s="75">
        <v>1</v>
      </c>
      <c r="M226" s="75">
        <v>0</v>
      </c>
      <c r="N226" s="75">
        <v>0</v>
      </c>
    </row>
    <row r="227" spans="1:14">
      <c r="A227" s="75" t="s">
        <v>227</v>
      </c>
      <c r="B227" s="75" t="s">
        <v>249</v>
      </c>
      <c r="C227" s="76">
        <v>39522</v>
      </c>
      <c r="D227" s="75" t="s">
        <v>229</v>
      </c>
      <c r="E227" s="77" t="s">
        <v>85</v>
      </c>
      <c r="F227" s="75">
        <v>87</v>
      </c>
      <c r="G227" s="75">
        <v>1</v>
      </c>
      <c r="H227" s="75">
        <v>0</v>
      </c>
      <c r="I227" s="75">
        <v>8</v>
      </c>
      <c r="J227" s="75">
        <v>4</v>
      </c>
      <c r="K227" s="75">
        <v>1</v>
      </c>
      <c r="L227" s="75">
        <v>1</v>
      </c>
      <c r="M227" s="75">
        <v>0</v>
      </c>
      <c r="N227" s="75">
        <v>0</v>
      </c>
    </row>
    <row r="228" spans="1:14">
      <c r="A228" s="75" t="s">
        <v>227</v>
      </c>
      <c r="B228" s="75" t="s">
        <v>852</v>
      </c>
      <c r="C228" s="76">
        <v>39516</v>
      </c>
      <c r="D228" s="75" t="s">
        <v>229</v>
      </c>
      <c r="E228" s="77" t="s">
        <v>107</v>
      </c>
      <c r="F228" s="75">
        <v>90</v>
      </c>
      <c r="G228" s="75">
        <v>1</v>
      </c>
      <c r="H228" s="75">
        <v>1</v>
      </c>
      <c r="I228" s="75">
        <v>3</v>
      </c>
      <c r="J228" s="75">
        <v>2</v>
      </c>
      <c r="K228" s="75">
        <v>1</v>
      </c>
      <c r="L228" s="75">
        <v>5</v>
      </c>
      <c r="M228" s="75">
        <v>0</v>
      </c>
      <c r="N228" s="75">
        <v>0</v>
      </c>
    </row>
    <row r="229" spans="1:14">
      <c r="A229" s="75" t="s">
        <v>227</v>
      </c>
      <c r="B229" s="75" t="s">
        <v>169</v>
      </c>
      <c r="C229" s="76">
        <v>39511</v>
      </c>
      <c r="D229" s="75" t="s">
        <v>151</v>
      </c>
      <c r="E229" s="77" t="s">
        <v>135</v>
      </c>
      <c r="F229" s="75">
        <v>90</v>
      </c>
      <c r="G229" s="75">
        <v>0</v>
      </c>
      <c r="H229" s="75">
        <v>0</v>
      </c>
      <c r="I229" s="75">
        <v>3</v>
      </c>
      <c r="J229" s="75">
        <v>0</v>
      </c>
      <c r="K229" s="75">
        <v>2</v>
      </c>
      <c r="L229" s="75">
        <v>6</v>
      </c>
      <c r="M229" s="75">
        <v>1</v>
      </c>
      <c r="N229" s="75">
        <v>0</v>
      </c>
    </row>
    <row r="230" spans="1:14">
      <c r="A230" s="75" t="s">
        <v>227</v>
      </c>
      <c r="B230" s="75" t="s">
        <v>235</v>
      </c>
      <c r="C230" s="76">
        <v>39502</v>
      </c>
      <c r="D230" s="75" t="s">
        <v>229</v>
      </c>
      <c r="E230" s="77" t="s">
        <v>63</v>
      </c>
      <c r="F230" s="75">
        <v>45</v>
      </c>
      <c r="G230" s="75">
        <v>0</v>
      </c>
      <c r="H230" s="75">
        <v>0</v>
      </c>
      <c r="I230" s="75">
        <v>1</v>
      </c>
      <c r="J230" s="75">
        <v>1</v>
      </c>
      <c r="K230" s="75">
        <v>2</v>
      </c>
      <c r="L230" s="75">
        <v>2</v>
      </c>
      <c r="M230" s="75">
        <v>1</v>
      </c>
      <c r="N230" s="75">
        <v>0</v>
      </c>
    </row>
    <row r="231" spans="1:14">
      <c r="A231" s="75" t="s">
        <v>227</v>
      </c>
      <c r="B231" s="75" t="s">
        <v>502</v>
      </c>
      <c r="C231" s="76">
        <v>39498</v>
      </c>
      <c r="D231" s="75" t="s">
        <v>151</v>
      </c>
      <c r="E231" s="77" t="s">
        <v>33</v>
      </c>
      <c r="F231" s="75">
        <v>90</v>
      </c>
      <c r="G231" s="75">
        <v>0</v>
      </c>
      <c r="H231" s="75">
        <v>0</v>
      </c>
      <c r="I231" s="75">
        <v>1</v>
      </c>
      <c r="J231" s="75">
        <v>0</v>
      </c>
      <c r="K231" s="75">
        <v>4</v>
      </c>
      <c r="L231" s="75">
        <v>1</v>
      </c>
      <c r="M231" s="75">
        <v>0</v>
      </c>
      <c r="N231" s="75">
        <v>0</v>
      </c>
    </row>
    <row r="232" spans="1:14">
      <c r="A232" s="75" t="s">
        <v>227</v>
      </c>
      <c r="B232" s="75" t="s">
        <v>280</v>
      </c>
      <c r="C232" s="76">
        <v>39494</v>
      </c>
      <c r="D232" s="75" t="s">
        <v>229</v>
      </c>
      <c r="E232" s="77" t="s">
        <v>33</v>
      </c>
      <c r="F232" s="75">
        <v>90</v>
      </c>
      <c r="G232" s="75">
        <v>0</v>
      </c>
      <c r="H232" s="75">
        <v>0</v>
      </c>
      <c r="I232" s="75">
        <v>4</v>
      </c>
      <c r="J232" s="75">
        <v>1</v>
      </c>
      <c r="K232" s="75">
        <v>1</v>
      </c>
      <c r="L232" s="75">
        <v>6</v>
      </c>
      <c r="M232" s="75">
        <v>0</v>
      </c>
      <c r="N232" s="75">
        <v>0</v>
      </c>
    </row>
    <row r="233" spans="1:14">
      <c r="A233" s="75" t="s">
        <v>227</v>
      </c>
      <c r="B233" s="75" t="s">
        <v>285</v>
      </c>
      <c r="C233" s="76">
        <v>39491</v>
      </c>
      <c r="D233" s="75" t="s">
        <v>229</v>
      </c>
      <c r="E233" s="77" t="s">
        <v>22</v>
      </c>
      <c r="F233" s="75">
        <v>0</v>
      </c>
      <c r="G233" s="75"/>
      <c r="H233" s="75"/>
      <c r="I233" s="75"/>
      <c r="J233" s="75"/>
      <c r="K233" s="75"/>
      <c r="L233" s="75"/>
      <c r="M233" s="75"/>
      <c r="N233" s="75"/>
    </row>
    <row r="234" spans="1:14">
      <c r="A234" s="75" t="s">
        <v>227</v>
      </c>
      <c r="B234" s="75" t="s">
        <v>228</v>
      </c>
      <c r="C234" s="76">
        <v>39481</v>
      </c>
      <c r="D234" s="75" t="s">
        <v>229</v>
      </c>
      <c r="E234" s="77" t="s">
        <v>24</v>
      </c>
      <c r="F234" s="75">
        <v>80</v>
      </c>
      <c r="G234" s="75">
        <v>0</v>
      </c>
      <c r="H234" s="75">
        <v>1</v>
      </c>
      <c r="I234" s="75">
        <v>2</v>
      </c>
      <c r="J234" s="75">
        <v>1</v>
      </c>
      <c r="K234" s="75">
        <v>0</v>
      </c>
      <c r="L234" s="75">
        <v>0</v>
      </c>
      <c r="M234" s="75">
        <v>0</v>
      </c>
      <c r="N234" s="75">
        <v>0</v>
      </c>
    </row>
    <row r="235" spans="1:14">
      <c r="A235" s="75" t="s">
        <v>227</v>
      </c>
      <c r="B235" s="75" t="s">
        <v>265</v>
      </c>
      <c r="C235" s="76">
        <v>39477</v>
      </c>
      <c r="D235" s="75" t="s">
        <v>229</v>
      </c>
      <c r="E235" s="77" t="s">
        <v>24</v>
      </c>
      <c r="F235" s="75">
        <v>90</v>
      </c>
      <c r="G235" s="75">
        <v>0</v>
      </c>
      <c r="H235" s="75">
        <v>0</v>
      </c>
      <c r="I235" s="75">
        <v>2</v>
      </c>
      <c r="J235" s="75">
        <v>0</v>
      </c>
      <c r="K235" s="75">
        <v>2</v>
      </c>
      <c r="L235" s="75">
        <v>0</v>
      </c>
      <c r="M235" s="75">
        <v>0</v>
      </c>
      <c r="N235" s="75">
        <v>0</v>
      </c>
    </row>
    <row r="236" spans="1:14">
      <c r="A236" s="75" t="s">
        <v>227</v>
      </c>
      <c r="B236" s="75" t="s">
        <v>246</v>
      </c>
      <c r="C236" s="76">
        <v>39474</v>
      </c>
      <c r="D236" s="75" t="s">
        <v>229</v>
      </c>
      <c r="E236" s="77" t="s">
        <v>19</v>
      </c>
      <c r="F236" s="75">
        <v>90</v>
      </c>
      <c r="G236" s="75">
        <v>0</v>
      </c>
      <c r="H236" s="75">
        <v>0</v>
      </c>
      <c r="I236" s="75">
        <v>2</v>
      </c>
      <c r="J236" s="75">
        <v>1</v>
      </c>
      <c r="K236" s="75">
        <v>2</v>
      </c>
      <c r="L236" s="75">
        <v>6</v>
      </c>
      <c r="M236" s="75">
        <v>0</v>
      </c>
      <c r="N236" s="75">
        <v>0</v>
      </c>
    </row>
    <row r="237" spans="1:14">
      <c r="A237" s="75" t="s">
        <v>227</v>
      </c>
      <c r="B237" s="75" t="s">
        <v>259</v>
      </c>
      <c r="C237" s="76">
        <v>39470</v>
      </c>
      <c r="D237" s="75" t="s">
        <v>229</v>
      </c>
      <c r="E237" s="77" t="s">
        <v>85</v>
      </c>
      <c r="F237" s="75">
        <v>90</v>
      </c>
      <c r="G237" s="75">
        <v>0</v>
      </c>
      <c r="H237" s="75">
        <v>0</v>
      </c>
      <c r="I237" s="75">
        <v>1</v>
      </c>
      <c r="J237" s="75">
        <v>1</v>
      </c>
      <c r="K237" s="75">
        <v>1</v>
      </c>
      <c r="L237" s="75">
        <v>3</v>
      </c>
      <c r="M237" s="75">
        <v>0</v>
      </c>
      <c r="N237" s="75">
        <v>0</v>
      </c>
    </row>
    <row r="238" spans="1:14">
      <c r="A238" s="75" t="s">
        <v>227</v>
      </c>
      <c r="B238" s="75" t="s">
        <v>232</v>
      </c>
      <c r="C238" s="76">
        <v>39467</v>
      </c>
      <c r="D238" s="75" t="s">
        <v>229</v>
      </c>
      <c r="E238" s="77" t="s">
        <v>24</v>
      </c>
      <c r="F238" s="75">
        <v>90</v>
      </c>
      <c r="G238" s="75">
        <v>0</v>
      </c>
      <c r="H238" s="75">
        <v>1</v>
      </c>
      <c r="I238" s="75">
        <v>1</v>
      </c>
      <c r="J238" s="75">
        <v>0</v>
      </c>
      <c r="K238" s="75">
        <v>0</v>
      </c>
      <c r="L238" s="75">
        <v>4</v>
      </c>
      <c r="M238" s="75">
        <v>0</v>
      </c>
      <c r="N238" s="75">
        <v>0</v>
      </c>
    </row>
    <row r="239" spans="1:14">
      <c r="A239" s="75" t="s">
        <v>227</v>
      </c>
      <c r="B239" s="75" t="s">
        <v>258</v>
      </c>
      <c r="C239" s="76">
        <v>39460</v>
      </c>
      <c r="D239" s="75" t="s">
        <v>229</v>
      </c>
      <c r="E239" s="77" t="s">
        <v>287</v>
      </c>
      <c r="F239" s="75">
        <v>90</v>
      </c>
      <c r="G239" s="75">
        <v>1</v>
      </c>
      <c r="H239" s="75">
        <v>0</v>
      </c>
      <c r="I239" s="75">
        <v>5</v>
      </c>
      <c r="J239" s="75">
        <v>1</v>
      </c>
      <c r="K239" s="75">
        <v>3</v>
      </c>
      <c r="L239" s="75">
        <v>3</v>
      </c>
      <c r="M239" s="75">
        <v>0</v>
      </c>
      <c r="N239" s="75">
        <v>0</v>
      </c>
    </row>
    <row r="240" spans="1:14">
      <c r="A240" s="75" t="s">
        <v>227</v>
      </c>
      <c r="B240" s="75" t="s">
        <v>243</v>
      </c>
      <c r="C240" s="76">
        <v>39439</v>
      </c>
      <c r="D240" s="75" t="s">
        <v>229</v>
      </c>
      <c r="E240" s="77" t="s">
        <v>85</v>
      </c>
      <c r="F240" s="75">
        <v>90</v>
      </c>
      <c r="G240" s="75">
        <v>0</v>
      </c>
      <c r="H240" s="75">
        <v>0</v>
      </c>
      <c r="I240" s="75">
        <v>1</v>
      </c>
      <c r="J240" s="75">
        <v>1</v>
      </c>
      <c r="K240" s="75">
        <v>0</v>
      </c>
      <c r="L240" s="75">
        <v>4</v>
      </c>
      <c r="M240" s="75">
        <v>0</v>
      </c>
      <c r="N240" s="75">
        <v>0</v>
      </c>
    </row>
    <row r="241" spans="1:14">
      <c r="A241" s="75" t="s">
        <v>227</v>
      </c>
      <c r="B241" s="75" t="s">
        <v>109</v>
      </c>
      <c r="C241" s="76">
        <v>39420</v>
      </c>
      <c r="D241" s="75" t="s">
        <v>151</v>
      </c>
      <c r="E241" s="77" t="s">
        <v>31</v>
      </c>
      <c r="F241" s="75">
        <v>90</v>
      </c>
      <c r="G241" s="75">
        <v>0</v>
      </c>
      <c r="H241" s="75">
        <v>0</v>
      </c>
      <c r="I241" s="75">
        <v>7</v>
      </c>
      <c r="J241" s="75">
        <v>2</v>
      </c>
      <c r="K241" s="75">
        <v>1</v>
      </c>
      <c r="L241" s="75">
        <v>0</v>
      </c>
      <c r="M241" s="75">
        <v>0</v>
      </c>
      <c r="N241" s="75">
        <v>0</v>
      </c>
    </row>
    <row r="242" spans="1:14">
      <c r="A242" s="75" t="s">
        <v>227</v>
      </c>
      <c r="B242" s="75" t="s">
        <v>233</v>
      </c>
      <c r="C242" s="76">
        <v>39417</v>
      </c>
      <c r="D242" s="75" t="s">
        <v>229</v>
      </c>
      <c r="E242" s="77" t="s">
        <v>33</v>
      </c>
      <c r="F242" s="75">
        <v>90</v>
      </c>
      <c r="G242" s="75">
        <v>0</v>
      </c>
      <c r="H242" s="75">
        <v>0</v>
      </c>
      <c r="I242" s="75">
        <v>3</v>
      </c>
      <c r="J242" s="75">
        <v>1</v>
      </c>
      <c r="K242" s="75">
        <v>2</v>
      </c>
      <c r="L242" s="75">
        <v>8</v>
      </c>
      <c r="M242" s="75">
        <v>0</v>
      </c>
      <c r="N242" s="75">
        <v>0</v>
      </c>
    </row>
    <row r="243" spans="1:14">
      <c r="A243" s="75" t="s">
        <v>227</v>
      </c>
      <c r="B243" s="75" t="s">
        <v>173</v>
      </c>
      <c r="C243" s="76">
        <v>39414</v>
      </c>
      <c r="D243" s="75" t="s">
        <v>151</v>
      </c>
      <c r="E243" s="77" t="s">
        <v>22</v>
      </c>
      <c r="F243" s="75">
        <v>90</v>
      </c>
      <c r="G243" s="75">
        <v>0</v>
      </c>
      <c r="H243" s="75">
        <v>1</v>
      </c>
      <c r="I243" s="75">
        <v>3</v>
      </c>
      <c r="J243" s="75">
        <v>0</v>
      </c>
      <c r="K243" s="75">
        <v>1</v>
      </c>
      <c r="L243" s="75">
        <v>3</v>
      </c>
      <c r="M243" s="75">
        <v>0</v>
      </c>
      <c r="N243" s="75">
        <v>0</v>
      </c>
    </row>
    <row r="244" spans="1:14">
      <c r="A244" s="75" t="s">
        <v>227</v>
      </c>
      <c r="B244" s="75" t="s">
        <v>262</v>
      </c>
      <c r="C244" s="76">
        <v>39411</v>
      </c>
      <c r="D244" s="75" t="s">
        <v>229</v>
      </c>
      <c r="E244" s="77" t="s">
        <v>38</v>
      </c>
      <c r="F244" s="75">
        <v>90</v>
      </c>
      <c r="G244" s="75">
        <v>0</v>
      </c>
      <c r="H244" s="75">
        <v>0</v>
      </c>
      <c r="I244" s="75">
        <v>2</v>
      </c>
      <c r="J244" s="75">
        <v>1</v>
      </c>
      <c r="K244" s="75">
        <v>4</v>
      </c>
      <c r="L244" s="75">
        <v>2</v>
      </c>
      <c r="M244" s="75">
        <v>0</v>
      </c>
      <c r="N244" s="75">
        <v>0</v>
      </c>
    </row>
    <row r="245" spans="1:14">
      <c r="A245" s="75" t="s">
        <v>76</v>
      </c>
      <c r="B245" s="75" t="s">
        <v>222</v>
      </c>
      <c r="C245" s="76">
        <v>39407</v>
      </c>
      <c r="D245" s="75" t="s">
        <v>216</v>
      </c>
      <c r="E245" s="77" t="s">
        <v>63</v>
      </c>
      <c r="F245" s="75">
        <v>90</v>
      </c>
      <c r="G245" s="75">
        <v>0</v>
      </c>
      <c r="H245" s="75">
        <v>0</v>
      </c>
      <c r="I245" s="75">
        <v>0</v>
      </c>
      <c r="J245" s="75">
        <v>0</v>
      </c>
      <c r="K245" s="75">
        <v>1</v>
      </c>
      <c r="L245" s="75">
        <v>2</v>
      </c>
      <c r="M245" s="75">
        <v>0</v>
      </c>
      <c r="N245" s="75">
        <v>0</v>
      </c>
    </row>
    <row r="246" spans="1:14">
      <c r="A246" s="75" t="s">
        <v>76</v>
      </c>
      <c r="B246" s="75" t="s">
        <v>223</v>
      </c>
      <c r="C246" s="76">
        <v>39404</v>
      </c>
      <c r="D246" s="75" t="s">
        <v>216</v>
      </c>
      <c r="E246" s="77" t="s">
        <v>22</v>
      </c>
      <c r="F246" s="75">
        <v>90</v>
      </c>
      <c r="G246" s="75">
        <v>1</v>
      </c>
      <c r="H246" s="75">
        <v>0</v>
      </c>
      <c r="I246" s="75">
        <v>1</v>
      </c>
      <c r="J246" s="75">
        <v>1</v>
      </c>
      <c r="K246" s="75">
        <v>2</v>
      </c>
      <c r="L246" s="75">
        <v>1</v>
      </c>
      <c r="M246" s="75">
        <v>0</v>
      </c>
      <c r="N246" s="75">
        <v>0</v>
      </c>
    </row>
    <row r="247" spans="1:14">
      <c r="A247" s="75" t="s">
        <v>227</v>
      </c>
      <c r="B247" s="75" t="s">
        <v>157</v>
      </c>
      <c r="C247" s="76">
        <v>39392</v>
      </c>
      <c r="D247" s="75" t="s">
        <v>151</v>
      </c>
      <c r="E247" s="77" t="s">
        <v>67</v>
      </c>
      <c r="F247" s="75">
        <v>90</v>
      </c>
      <c r="G247" s="75">
        <v>1</v>
      </c>
      <c r="H247" s="75">
        <v>1</v>
      </c>
      <c r="I247" s="75">
        <v>2</v>
      </c>
      <c r="J247" s="75">
        <v>2</v>
      </c>
      <c r="K247" s="75">
        <v>3</v>
      </c>
      <c r="L247" s="75">
        <v>6</v>
      </c>
      <c r="M247" s="75">
        <v>1</v>
      </c>
      <c r="N247" s="75">
        <v>0</v>
      </c>
    </row>
    <row r="248" spans="1:14">
      <c r="A248" s="75" t="s">
        <v>227</v>
      </c>
      <c r="B248" s="75" t="s">
        <v>236</v>
      </c>
      <c r="C248" s="76">
        <v>39389</v>
      </c>
      <c r="D248" s="75" t="s">
        <v>229</v>
      </c>
      <c r="E248" s="77" t="s">
        <v>33</v>
      </c>
      <c r="F248" s="75">
        <v>90</v>
      </c>
      <c r="G248" s="75">
        <v>0</v>
      </c>
      <c r="H248" s="75">
        <v>0</v>
      </c>
      <c r="I248" s="75">
        <v>9</v>
      </c>
      <c r="J248" s="75">
        <v>2</v>
      </c>
      <c r="K248" s="75">
        <v>0</v>
      </c>
      <c r="L248" s="75">
        <v>3</v>
      </c>
      <c r="M248" s="75">
        <v>0</v>
      </c>
      <c r="N248" s="75">
        <v>0</v>
      </c>
    </row>
    <row r="249" spans="1:14">
      <c r="A249" s="75" t="s">
        <v>227</v>
      </c>
      <c r="B249" s="75" t="s">
        <v>278</v>
      </c>
      <c r="C249" s="76">
        <v>39386</v>
      </c>
      <c r="D249" s="75" t="s">
        <v>229</v>
      </c>
      <c r="E249" s="77" t="s">
        <v>277</v>
      </c>
      <c r="F249" s="75">
        <v>90</v>
      </c>
      <c r="G249" s="75">
        <v>1</v>
      </c>
      <c r="H249" s="75">
        <v>0</v>
      </c>
      <c r="I249" s="75">
        <v>1</v>
      </c>
      <c r="J249" s="75">
        <v>1</v>
      </c>
      <c r="K249" s="75">
        <v>3</v>
      </c>
      <c r="L249" s="75">
        <v>3</v>
      </c>
      <c r="M249" s="75">
        <v>0</v>
      </c>
      <c r="N249" s="75">
        <v>0</v>
      </c>
    </row>
    <row r="250" spans="1:14">
      <c r="A250" s="75" t="s">
        <v>227</v>
      </c>
      <c r="B250" s="75" t="s">
        <v>230</v>
      </c>
      <c r="C250" s="76">
        <v>39383</v>
      </c>
      <c r="D250" s="75" t="s">
        <v>229</v>
      </c>
      <c r="E250" s="77" t="s">
        <v>64</v>
      </c>
      <c r="F250" s="75">
        <v>90</v>
      </c>
      <c r="G250" s="75">
        <v>0</v>
      </c>
      <c r="H250" s="75">
        <v>0</v>
      </c>
      <c r="I250" s="75">
        <v>2</v>
      </c>
      <c r="J250" s="75">
        <v>0</v>
      </c>
      <c r="K250" s="75">
        <v>0</v>
      </c>
      <c r="L250" s="75">
        <v>4</v>
      </c>
      <c r="M250" s="75">
        <v>0</v>
      </c>
      <c r="N250" s="75">
        <v>0</v>
      </c>
    </row>
    <row r="251" spans="1:14">
      <c r="A251" s="75" t="s">
        <v>227</v>
      </c>
      <c r="B251" s="75" t="s">
        <v>165</v>
      </c>
      <c r="C251" s="76">
        <v>39379</v>
      </c>
      <c r="D251" s="75" t="s">
        <v>151</v>
      </c>
      <c r="E251" s="77" t="s">
        <v>103</v>
      </c>
      <c r="F251" s="75">
        <v>90</v>
      </c>
      <c r="G251" s="75">
        <v>0</v>
      </c>
      <c r="H251" s="75">
        <v>0</v>
      </c>
      <c r="I251" s="75">
        <v>7</v>
      </c>
      <c r="J251" s="75">
        <v>3</v>
      </c>
      <c r="K251" s="75">
        <v>1</v>
      </c>
      <c r="L251" s="75">
        <v>1</v>
      </c>
      <c r="M251" s="75">
        <v>0</v>
      </c>
      <c r="N251" s="75">
        <v>0</v>
      </c>
    </row>
    <row r="252" spans="1:14">
      <c r="A252" s="75" t="s">
        <v>76</v>
      </c>
      <c r="B252" s="75" t="s">
        <v>219</v>
      </c>
      <c r="C252" s="76">
        <v>39372</v>
      </c>
      <c r="D252" s="75" t="s">
        <v>216</v>
      </c>
      <c r="E252" s="77" t="s">
        <v>35</v>
      </c>
      <c r="F252" s="75">
        <v>89</v>
      </c>
      <c r="G252" s="75">
        <v>2</v>
      </c>
      <c r="H252" s="75">
        <v>0</v>
      </c>
      <c r="I252" s="75">
        <v>2</v>
      </c>
      <c r="J252" s="75">
        <v>1</v>
      </c>
      <c r="K252" s="75">
        <v>0</v>
      </c>
      <c r="L252" s="75">
        <v>3</v>
      </c>
      <c r="M252" s="75">
        <v>0</v>
      </c>
      <c r="N252" s="75">
        <v>0</v>
      </c>
    </row>
    <row r="253" spans="1:14">
      <c r="A253" s="75" t="s">
        <v>76</v>
      </c>
      <c r="B253" s="75" t="s">
        <v>225</v>
      </c>
      <c r="C253" s="76">
        <v>39369</v>
      </c>
      <c r="D253" s="75" t="s">
        <v>216</v>
      </c>
      <c r="E253" s="77" t="s">
        <v>33</v>
      </c>
      <c r="F253" s="75">
        <v>85</v>
      </c>
      <c r="G253" s="75">
        <v>0</v>
      </c>
      <c r="H253" s="75">
        <v>0</v>
      </c>
      <c r="I253" s="75">
        <v>0</v>
      </c>
      <c r="J253" s="75">
        <v>0</v>
      </c>
      <c r="K253" s="75">
        <v>1</v>
      </c>
      <c r="L253" s="75">
        <v>0</v>
      </c>
      <c r="M253" s="75">
        <v>1</v>
      </c>
      <c r="N253" s="75">
        <v>0</v>
      </c>
    </row>
    <row r="254" spans="1:14">
      <c r="A254" s="75" t="s">
        <v>227</v>
      </c>
      <c r="B254" s="75" t="s">
        <v>245</v>
      </c>
      <c r="C254" s="76">
        <v>39362</v>
      </c>
      <c r="D254" s="75" t="s">
        <v>229</v>
      </c>
      <c r="E254" s="77" t="s">
        <v>191</v>
      </c>
      <c r="F254" s="75">
        <v>90</v>
      </c>
      <c r="G254" s="75">
        <v>2</v>
      </c>
      <c r="H254" s="75">
        <v>1</v>
      </c>
      <c r="I254" s="75">
        <v>3</v>
      </c>
      <c r="J254" s="75">
        <v>2</v>
      </c>
      <c r="K254" s="75">
        <v>2</v>
      </c>
      <c r="L254" s="75">
        <v>2</v>
      </c>
      <c r="M254" s="75">
        <v>0</v>
      </c>
      <c r="N254" s="75">
        <v>0</v>
      </c>
    </row>
    <row r="255" spans="1:14">
      <c r="A255" s="75" t="s">
        <v>227</v>
      </c>
      <c r="B255" s="75" t="s">
        <v>113</v>
      </c>
      <c r="C255" s="76">
        <v>39358</v>
      </c>
      <c r="D255" s="75" t="s">
        <v>151</v>
      </c>
      <c r="E255" s="77" t="s">
        <v>85</v>
      </c>
      <c r="F255" s="75">
        <v>90</v>
      </c>
      <c r="G255" s="75">
        <v>1</v>
      </c>
      <c r="H255" s="75">
        <v>0</v>
      </c>
      <c r="I255" s="75">
        <v>3</v>
      </c>
      <c r="J255" s="75">
        <v>2</v>
      </c>
      <c r="K255" s="75">
        <v>1</v>
      </c>
      <c r="L255" s="75">
        <v>2</v>
      </c>
      <c r="M255" s="75">
        <v>0</v>
      </c>
      <c r="N255" s="75">
        <v>0</v>
      </c>
    </row>
    <row r="256" spans="1:14">
      <c r="A256" s="75" t="s">
        <v>227</v>
      </c>
      <c r="B256" s="75" t="s">
        <v>279</v>
      </c>
      <c r="C256" s="76">
        <v>39355</v>
      </c>
      <c r="D256" s="75" t="s">
        <v>229</v>
      </c>
      <c r="E256" s="77" t="s">
        <v>22</v>
      </c>
      <c r="F256" s="75">
        <v>90</v>
      </c>
      <c r="G256" s="75">
        <v>1</v>
      </c>
      <c r="H256" s="75">
        <v>0</v>
      </c>
      <c r="I256" s="75">
        <v>4</v>
      </c>
      <c r="J256" s="75">
        <v>2</v>
      </c>
      <c r="K256" s="75">
        <v>2</v>
      </c>
      <c r="L256" s="75">
        <v>4</v>
      </c>
      <c r="M256" s="75">
        <v>1</v>
      </c>
      <c r="N256" s="75">
        <v>0</v>
      </c>
    </row>
    <row r="257" spans="1:14">
      <c r="A257" s="75" t="s">
        <v>227</v>
      </c>
      <c r="B257" s="75" t="s">
        <v>252</v>
      </c>
      <c r="C257" s="76">
        <v>39351</v>
      </c>
      <c r="D257" s="75" t="s">
        <v>229</v>
      </c>
      <c r="E257" s="77" t="s">
        <v>85</v>
      </c>
      <c r="F257" s="75">
        <v>90</v>
      </c>
      <c r="G257" s="75">
        <v>0</v>
      </c>
      <c r="H257" s="75">
        <v>1</v>
      </c>
      <c r="I257" s="75">
        <v>3</v>
      </c>
      <c r="J257" s="75">
        <v>2</v>
      </c>
      <c r="K257" s="75">
        <v>0</v>
      </c>
      <c r="L257" s="75">
        <v>3</v>
      </c>
      <c r="M257" s="75">
        <v>0</v>
      </c>
      <c r="N257" s="75">
        <v>0</v>
      </c>
    </row>
    <row r="258" spans="1:14">
      <c r="A258" s="75" t="s">
        <v>227</v>
      </c>
      <c r="B258" s="75" t="s">
        <v>290</v>
      </c>
      <c r="C258" s="76">
        <v>39347</v>
      </c>
      <c r="D258" s="75" t="s">
        <v>229</v>
      </c>
      <c r="E258" s="77" t="s">
        <v>22</v>
      </c>
      <c r="F258" s="75">
        <v>90</v>
      </c>
      <c r="G258" s="75">
        <v>0</v>
      </c>
      <c r="H258" s="75">
        <v>0</v>
      </c>
      <c r="I258" s="75">
        <v>2</v>
      </c>
      <c r="J258" s="75">
        <v>1</v>
      </c>
      <c r="K258" s="75">
        <v>1</v>
      </c>
      <c r="L258" s="75">
        <v>5</v>
      </c>
      <c r="M258" s="75">
        <v>0</v>
      </c>
      <c r="N258" s="75">
        <v>0</v>
      </c>
    </row>
    <row r="259" spans="1:14">
      <c r="A259" s="75" t="s">
        <v>227</v>
      </c>
      <c r="B259" s="75" t="s">
        <v>172</v>
      </c>
      <c r="C259" s="76">
        <v>39343</v>
      </c>
      <c r="D259" s="75" t="s">
        <v>151</v>
      </c>
      <c r="E259" s="77" t="s">
        <v>63</v>
      </c>
      <c r="F259" s="75">
        <v>90</v>
      </c>
      <c r="G259" s="75">
        <v>0</v>
      </c>
      <c r="H259" s="75">
        <v>0</v>
      </c>
      <c r="I259" s="75">
        <v>4</v>
      </c>
      <c r="J259" s="75">
        <v>2</v>
      </c>
      <c r="K259" s="75">
        <v>1</v>
      </c>
      <c r="L259" s="75">
        <v>2</v>
      </c>
      <c r="M259" s="75">
        <v>0</v>
      </c>
      <c r="N259" s="75">
        <v>0</v>
      </c>
    </row>
    <row r="260" spans="1:14">
      <c r="A260" s="75" t="s">
        <v>227</v>
      </c>
      <c r="B260" s="75" t="s">
        <v>248</v>
      </c>
      <c r="C260" s="76">
        <v>39328</v>
      </c>
      <c r="D260" s="75" t="s">
        <v>229</v>
      </c>
      <c r="E260" s="77" t="s">
        <v>22</v>
      </c>
      <c r="F260" s="75">
        <v>90</v>
      </c>
      <c r="G260" s="75">
        <v>1</v>
      </c>
      <c r="H260" s="75">
        <v>0</v>
      </c>
      <c r="I260" s="75">
        <v>6</v>
      </c>
      <c r="J260" s="75">
        <v>2</v>
      </c>
      <c r="K260" s="75">
        <v>2</v>
      </c>
      <c r="L260" s="75">
        <v>2</v>
      </c>
      <c r="M260" s="75">
        <v>0</v>
      </c>
      <c r="N260" s="75">
        <v>0</v>
      </c>
    </row>
    <row r="261" spans="1:14">
      <c r="A261" s="75" t="s">
        <v>227</v>
      </c>
      <c r="B261" s="75" t="s">
        <v>268</v>
      </c>
      <c r="C261" s="76">
        <v>39320</v>
      </c>
      <c r="D261" s="75" t="s">
        <v>229</v>
      </c>
      <c r="E261" s="77" t="s">
        <v>67</v>
      </c>
      <c r="F261" s="75">
        <v>90</v>
      </c>
      <c r="G261" s="75">
        <v>2</v>
      </c>
      <c r="H261" s="75">
        <v>0</v>
      </c>
      <c r="I261" s="75">
        <v>4</v>
      </c>
      <c r="J261" s="75">
        <v>3</v>
      </c>
      <c r="K261" s="75">
        <v>3</v>
      </c>
      <c r="L261" s="75">
        <v>3</v>
      </c>
      <c r="M261" s="75">
        <v>0</v>
      </c>
      <c r="N261" s="75">
        <v>0</v>
      </c>
    </row>
    <row r="262" spans="1:14">
      <c r="A262" s="75" t="s">
        <v>227</v>
      </c>
      <c r="B262" s="75" t="s">
        <v>228</v>
      </c>
      <c r="C262" s="76">
        <v>39964</v>
      </c>
      <c r="D262" s="75" t="s">
        <v>229</v>
      </c>
      <c r="E262" s="77" t="s">
        <v>82</v>
      </c>
      <c r="F262" s="75">
        <v>90</v>
      </c>
      <c r="G262" s="75">
        <v>1</v>
      </c>
      <c r="H262" s="75">
        <v>1</v>
      </c>
      <c r="I262" s="75">
        <v>2</v>
      </c>
      <c r="J262" s="75">
        <v>1</v>
      </c>
      <c r="K262" s="75">
        <v>2</v>
      </c>
      <c r="L262" s="75">
        <v>1</v>
      </c>
      <c r="M262" s="75">
        <v>0</v>
      </c>
      <c r="N262" s="75">
        <v>0</v>
      </c>
    </row>
    <row r="263" spans="1:14">
      <c r="A263" s="75" t="s">
        <v>227</v>
      </c>
      <c r="B263" s="75" t="s">
        <v>230</v>
      </c>
      <c r="C263" s="76">
        <v>39957</v>
      </c>
      <c r="D263" s="75" t="s">
        <v>229</v>
      </c>
      <c r="E263" s="77" t="s">
        <v>231</v>
      </c>
      <c r="F263" s="75">
        <v>90</v>
      </c>
      <c r="G263" s="75">
        <v>0</v>
      </c>
      <c r="H263" s="75">
        <v>1</v>
      </c>
      <c r="I263" s="75">
        <v>7</v>
      </c>
      <c r="J263" s="75">
        <v>2</v>
      </c>
      <c r="K263" s="75">
        <v>2</v>
      </c>
      <c r="L263" s="75">
        <v>0</v>
      </c>
      <c r="M263" s="75">
        <v>0</v>
      </c>
      <c r="N263" s="75">
        <v>0</v>
      </c>
    </row>
    <row r="264" spans="1:14">
      <c r="A264" s="75" t="s">
        <v>227</v>
      </c>
      <c r="B264" s="75" t="s">
        <v>232</v>
      </c>
      <c r="C264" s="76">
        <v>39949</v>
      </c>
      <c r="D264" s="75" t="s">
        <v>229</v>
      </c>
      <c r="E264" s="77" t="s">
        <v>85</v>
      </c>
      <c r="F264" s="75">
        <v>90</v>
      </c>
      <c r="G264" s="75">
        <v>0</v>
      </c>
      <c r="H264" s="75">
        <v>1</v>
      </c>
      <c r="I264" s="75">
        <v>0</v>
      </c>
      <c r="J264" s="75">
        <v>0</v>
      </c>
      <c r="K264" s="75">
        <v>1</v>
      </c>
      <c r="L264" s="75">
        <v>2</v>
      </c>
      <c r="M264" s="75">
        <v>0</v>
      </c>
      <c r="N264" s="75">
        <v>0</v>
      </c>
    </row>
    <row r="265" spans="1:14">
      <c r="A265" s="75" t="s">
        <v>227</v>
      </c>
      <c r="B265" s="75" t="s">
        <v>233</v>
      </c>
      <c r="C265" s="76">
        <v>39943</v>
      </c>
      <c r="D265" s="75" t="s">
        <v>229</v>
      </c>
      <c r="E265" s="77" t="s">
        <v>22</v>
      </c>
      <c r="F265" s="75">
        <v>90</v>
      </c>
      <c r="G265" s="75">
        <v>0</v>
      </c>
      <c r="H265" s="75">
        <v>0</v>
      </c>
      <c r="I265" s="75">
        <v>5</v>
      </c>
      <c r="J265" s="75">
        <v>2</v>
      </c>
      <c r="K265" s="75">
        <v>3</v>
      </c>
      <c r="L265" s="75">
        <v>1</v>
      </c>
      <c r="M265" s="75">
        <v>0</v>
      </c>
      <c r="N265" s="75">
        <v>0</v>
      </c>
    </row>
    <row r="266" spans="1:14">
      <c r="A266" s="75" t="s">
        <v>227</v>
      </c>
      <c r="B266" s="75" t="s">
        <v>234</v>
      </c>
      <c r="C266" s="76">
        <v>39936</v>
      </c>
      <c r="D266" s="75" t="s">
        <v>229</v>
      </c>
      <c r="E266" s="77" t="s">
        <v>82</v>
      </c>
      <c r="F266" s="75">
        <v>88</v>
      </c>
      <c r="G266" s="75">
        <v>1</v>
      </c>
      <c r="H266" s="75">
        <v>1</v>
      </c>
      <c r="I266" s="75">
        <v>4</v>
      </c>
      <c r="J266" s="75">
        <v>1</v>
      </c>
      <c r="K266" s="75">
        <v>1</v>
      </c>
      <c r="L266" s="75">
        <v>1</v>
      </c>
      <c r="M266" s="75">
        <v>0</v>
      </c>
      <c r="N266" s="75">
        <v>0</v>
      </c>
    </row>
    <row r="267" spans="1:14">
      <c r="A267" s="75" t="s">
        <v>227</v>
      </c>
      <c r="B267" s="75" t="s">
        <v>235</v>
      </c>
      <c r="C267" s="76">
        <v>39929</v>
      </c>
      <c r="D267" s="75" t="s">
        <v>229</v>
      </c>
      <c r="E267" s="77" t="s">
        <v>59</v>
      </c>
      <c r="F267" s="75">
        <v>90</v>
      </c>
      <c r="G267" s="75">
        <v>2</v>
      </c>
      <c r="H267" s="75">
        <v>0</v>
      </c>
      <c r="I267" s="75">
        <v>5</v>
      </c>
      <c r="J267" s="75">
        <v>4</v>
      </c>
      <c r="K267" s="75">
        <v>3</v>
      </c>
      <c r="L267" s="75">
        <v>4</v>
      </c>
      <c r="M267" s="75">
        <v>0</v>
      </c>
      <c r="N267" s="75">
        <v>0</v>
      </c>
    </row>
    <row r="268" spans="1:14">
      <c r="A268" s="75" t="s">
        <v>227</v>
      </c>
      <c r="B268" s="75" t="s">
        <v>236</v>
      </c>
      <c r="C268" s="76">
        <v>39922</v>
      </c>
      <c r="D268" s="75" t="s">
        <v>229</v>
      </c>
      <c r="E268" s="77" t="s">
        <v>175</v>
      </c>
      <c r="F268" s="75">
        <v>90</v>
      </c>
      <c r="G268" s="75">
        <v>1</v>
      </c>
      <c r="H268" s="75">
        <v>1</v>
      </c>
      <c r="I268" s="75">
        <v>5</v>
      </c>
      <c r="J268" s="75">
        <v>2</v>
      </c>
      <c r="K268" s="75">
        <v>0</v>
      </c>
      <c r="L268" s="75">
        <v>4</v>
      </c>
      <c r="M268" s="75">
        <v>0</v>
      </c>
      <c r="N268" s="75">
        <v>0</v>
      </c>
    </row>
    <row r="269" spans="1:14">
      <c r="A269" s="75" t="s">
        <v>227</v>
      </c>
      <c r="B269" s="75" t="s">
        <v>237</v>
      </c>
      <c r="C269" s="76">
        <v>39914</v>
      </c>
      <c r="D269" s="75" t="s">
        <v>229</v>
      </c>
      <c r="E269" s="77" t="s">
        <v>24</v>
      </c>
      <c r="F269" s="75">
        <v>75</v>
      </c>
      <c r="G269" s="75">
        <v>0</v>
      </c>
      <c r="H269" s="75">
        <v>0</v>
      </c>
      <c r="I269" s="75">
        <v>1</v>
      </c>
      <c r="J269" s="75">
        <v>0</v>
      </c>
      <c r="K269" s="75">
        <v>3</v>
      </c>
      <c r="L269" s="75">
        <v>0</v>
      </c>
      <c r="M269" s="75">
        <v>0</v>
      </c>
      <c r="N269" s="75">
        <v>0</v>
      </c>
    </row>
    <row r="270" spans="1:14">
      <c r="A270" s="75" t="s">
        <v>227</v>
      </c>
      <c r="B270" s="75" t="s">
        <v>238</v>
      </c>
      <c r="C270" s="76">
        <v>39908</v>
      </c>
      <c r="D270" s="75" t="s">
        <v>229</v>
      </c>
      <c r="E270" s="77" t="s">
        <v>19</v>
      </c>
      <c r="F270" s="75">
        <v>77</v>
      </c>
      <c r="G270" s="75">
        <v>0</v>
      </c>
      <c r="H270" s="75">
        <v>0</v>
      </c>
      <c r="I270" s="75">
        <v>2</v>
      </c>
      <c r="J270" s="75">
        <v>0</v>
      </c>
      <c r="K270" s="75">
        <v>1</v>
      </c>
      <c r="L270" s="75">
        <v>3</v>
      </c>
      <c r="M270" s="75">
        <v>0</v>
      </c>
      <c r="N270" s="75">
        <v>0</v>
      </c>
    </row>
    <row r="271" spans="1:14">
      <c r="A271" s="75" t="s">
        <v>76</v>
      </c>
      <c r="B271" s="75" t="s">
        <v>239</v>
      </c>
      <c r="C271" s="76">
        <v>39904</v>
      </c>
      <c r="D271" s="75" t="s">
        <v>216</v>
      </c>
      <c r="E271" s="77" t="s">
        <v>59</v>
      </c>
      <c r="F271" s="75">
        <v>90</v>
      </c>
      <c r="G271" s="75">
        <v>0</v>
      </c>
      <c r="H271" s="75">
        <v>0</v>
      </c>
      <c r="I271" s="75">
        <v>0</v>
      </c>
      <c r="J271" s="75">
        <v>0</v>
      </c>
      <c r="K271" s="75">
        <v>1</v>
      </c>
      <c r="L271" s="75">
        <v>2</v>
      </c>
      <c r="M271" s="75">
        <v>0</v>
      </c>
      <c r="N271" s="75">
        <v>0</v>
      </c>
    </row>
    <row r="272" spans="1:14">
      <c r="A272" s="75" t="s">
        <v>227</v>
      </c>
      <c r="B272" s="75" t="s">
        <v>241</v>
      </c>
      <c r="C272" s="76">
        <v>39894</v>
      </c>
      <c r="D272" s="75" t="s">
        <v>229</v>
      </c>
      <c r="E272" s="77" t="s">
        <v>33</v>
      </c>
      <c r="F272" s="75">
        <f>90- 56</f>
        <v>34</v>
      </c>
      <c r="G272" s="75">
        <v>0</v>
      </c>
      <c r="H272" s="75">
        <v>0</v>
      </c>
      <c r="I272" s="75">
        <v>0</v>
      </c>
      <c r="J272" s="75">
        <v>0</v>
      </c>
      <c r="K272" s="75">
        <v>1</v>
      </c>
      <c r="L272" s="75">
        <v>0</v>
      </c>
      <c r="M272" s="75">
        <v>0</v>
      </c>
      <c r="N272" s="75">
        <v>0</v>
      </c>
    </row>
    <row r="273" spans="1:14">
      <c r="A273" s="75" t="s">
        <v>227</v>
      </c>
      <c r="B273" s="75" t="s">
        <v>242</v>
      </c>
      <c r="C273" s="76">
        <v>39887</v>
      </c>
      <c r="D273" s="75" t="s">
        <v>229</v>
      </c>
      <c r="E273" s="77" t="s">
        <v>191</v>
      </c>
      <c r="F273" s="75">
        <v>26</v>
      </c>
      <c r="G273" s="75">
        <v>0</v>
      </c>
      <c r="H273" s="75">
        <v>0</v>
      </c>
      <c r="I273" s="75">
        <v>1</v>
      </c>
      <c r="J273" s="75">
        <v>0</v>
      </c>
      <c r="K273" s="75">
        <v>1</v>
      </c>
      <c r="L273" s="75">
        <v>0</v>
      </c>
      <c r="M273" s="75">
        <v>0</v>
      </c>
      <c r="N273" s="75">
        <v>0</v>
      </c>
    </row>
    <row r="274" spans="1:14">
      <c r="A274" s="75" t="s">
        <v>227</v>
      </c>
      <c r="B274" s="75" t="s">
        <v>244</v>
      </c>
      <c r="C274" s="76">
        <v>39851</v>
      </c>
      <c r="D274" s="75" t="s">
        <v>229</v>
      </c>
      <c r="E274" s="77" t="s">
        <v>22</v>
      </c>
      <c r="F274" s="75">
        <v>77</v>
      </c>
      <c r="G274" s="75">
        <v>1</v>
      </c>
      <c r="H274" s="75">
        <v>0</v>
      </c>
      <c r="I274" s="75">
        <v>6</v>
      </c>
      <c r="J274" s="75">
        <v>2</v>
      </c>
      <c r="K274" s="75">
        <v>0</v>
      </c>
      <c r="L274" s="75">
        <v>2</v>
      </c>
      <c r="M274" s="75">
        <v>0</v>
      </c>
      <c r="N274" s="75">
        <v>0</v>
      </c>
    </row>
    <row r="275" spans="1:14">
      <c r="A275" s="75" t="s">
        <v>227</v>
      </c>
      <c r="B275" s="75" t="s">
        <v>245</v>
      </c>
      <c r="C275" s="76">
        <v>39845</v>
      </c>
      <c r="D275" s="75" t="s">
        <v>229</v>
      </c>
      <c r="E275" s="77" t="s">
        <v>67</v>
      </c>
      <c r="F275" s="75">
        <v>85</v>
      </c>
      <c r="G275" s="75">
        <v>1</v>
      </c>
      <c r="H275" s="75">
        <v>0</v>
      </c>
      <c r="I275" s="75">
        <v>3</v>
      </c>
      <c r="J275" s="75">
        <v>1</v>
      </c>
      <c r="K275" s="75">
        <v>3</v>
      </c>
      <c r="L275" s="75">
        <v>1</v>
      </c>
      <c r="M275" s="75">
        <v>0</v>
      </c>
      <c r="N275" s="75">
        <v>0</v>
      </c>
    </row>
    <row r="276" spans="1:14">
      <c r="A276" s="75" t="s">
        <v>227</v>
      </c>
      <c r="B276" s="75" t="s">
        <v>246</v>
      </c>
      <c r="C276" s="76">
        <v>39841</v>
      </c>
      <c r="D276" s="75" t="s">
        <v>229</v>
      </c>
      <c r="E276" s="77" t="s">
        <v>22</v>
      </c>
      <c r="F276" s="75">
        <v>90</v>
      </c>
      <c r="G276" s="75">
        <v>0</v>
      </c>
      <c r="H276" s="75">
        <v>0</v>
      </c>
      <c r="I276" s="75">
        <v>2</v>
      </c>
      <c r="J276" s="75">
        <v>1</v>
      </c>
      <c r="K276" s="75">
        <v>2</v>
      </c>
      <c r="L276" s="75">
        <v>4</v>
      </c>
      <c r="M276" s="75">
        <v>0</v>
      </c>
      <c r="N276" s="75">
        <v>0</v>
      </c>
    </row>
    <row r="277" spans="1:14">
      <c r="A277" s="75" t="s">
        <v>227</v>
      </c>
      <c r="B277" s="75" t="s">
        <v>247</v>
      </c>
      <c r="C277" s="76">
        <v>39838</v>
      </c>
      <c r="D277" s="75" t="s">
        <v>229</v>
      </c>
      <c r="E277" s="77" t="s">
        <v>154</v>
      </c>
      <c r="F277" s="75">
        <v>72</v>
      </c>
      <c r="G277" s="75">
        <v>2</v>
      </c>
      <c r="H277" s="75">
        <v>0</v>
      </c>
      <c r="I277" s="75">
        <v>6</v>
      </c>
      <c r="J277" s="75">
        <v>5</v>
      </c>
      <c r="K277" s="75">
        <v>1</v>
      </c>
      <c r="L277" s="75">
        <v>1</v>
      </c>
      <c r="M277" s="75">
        <v>0</v>
      </c>
      <c r="N277" s="75">
        <v>0</v>
      </c>
    </row>
    <row r="278" spans="1:14">
      <c r="A278" s="75" t="s">
        <v>227</v>
      </c>
      <c r="B278" s="75" t="s">
        <v>248</v>
      </c>
      <c r="C278" s="76">
        <v>39830</v>
      </c>
      <c r="D278" s="75" t="s">
        <v>229</v>
      </c>
      <c r="E278" s="77" t="s">
        <v>31</v>
      </c>
      <c r="F278" s="75">
        <v>90</v>
      </c>
      <c r="G278" s="75">
        <v>0</v>
      </c>
      <c r="H278" s="75">
        <v>0</v>
      </c>
      <c r="I278" s="75">
        <v>5</v>
      </c>
      <c r="J278" s="75">
        <v>1</v>
      </c>
      <c r="K278" s="75">
        <v>0</v>
      </c>
      <c r="L278" s="75">
        <v>3</v>
      </c>
      <c r="M278" s="75">
        <v>0</v>
      </c>
      <c r="N278" s="75">
        <v>0</v>
      </c>
    </row>
    <row r="279" spans="1:14">
      <c r="A279" s="75" t="s">
        <v>227</v>
      </c>
      <c r="B279" s="75" t="s">
        <v>249</v>
      </c>
      <c r="C279" s="76">
        <v>39824</v>
      </c>
      <c r="D279" s="75" t="s">
        <v>229</v>
      </c>
      <c r="E279" s="77" t="s">
        <v>53</v>
      </c>
      <c r="F279" s="75">
        <v>90</v>
      </c>
      <c r="G279" s="75">
        <v>0</v>
      </c>
      <c r="H279" s="75">
        <v>1</v>
      </c>
      <c r="I279" s="75">
        <v>1</v>
      </c>
      <c r="J279" s="75">
        <v>0</v>
      </c>
      <c r="K279" s="75">
        <v>1</v>
      </c>
      <c r="L279" s="75">
        <v>1</v>
      </c>
      <c r="M279" s="75">
        <v>0</v>
      </c>
      <c r="N279" s="75">
        <v>0</v>
      </c>
    </row>
    <row r="280" spans="1:14">
      <c r="A280" s="75" t="s">
        <v>227</v>
      </c>
      <c r="B280" s="75" t="s">
        <v>180</v>
      </c>
      <c r="C280" s="76">
        <v>39803</v>
      </c>
      <c r="D280" s="75" t="s">
        <v>229</v>
      </c>
      <c r="E280" s="77" t="s">
        <v>175</v>
      </c>
      <c r="F280" s="75">
        <v>90</v>
      </c>
      <c r="G280" s="75">
        <v>2</v>
      </c>
      <c r="H280" s="75">
        <v>0</v>
      </c>
      <c r="I280" s="75">
        <v>5</v>
      </c>
      <c r="J280" s="75">
        <v>4</v>
      </c>
      <c r="K280" s="75">
        <v>1</v>
      </c>
      <c r="L280" s="75">
        <v>1</v>
      </c>
      <c r="M280" s="75">
        <v>0</v>
      </c>
      <c r="N280" s="75">
        <v>0</v>
      </c>
    </row>
    <row r="281" spans="1:14">
      <c r="A281" s="75" t="s">
        <v>227</v>
      </c>
      <c r="B281" s="75" t="s">
        <v>279</v>
      </c>
      <c r="C281" s="76">
        <v>39789</v>
      </c>
      <c r="D281" s="75" t="s">
        <v>229</v>
      </c>
      <c r="E281" s="77" t="s">
        <v>31</v>
      </c>
      <c r="F281" s="75">
        <v>90</v>
      </c>
      <c r="G281" s="75">
        <v>1</v>
      </c>
      <c r="H281" s="75">
        <v>0</v>
      </c>
      <c r="I281" s="75">
        <v>6</v>
      </c>
      <c r="J281" s="75">
        <v>4</v>
      </c>
      <c r="K281" s="75">
        <v>0</v>
      </c>
      <c r="L281" s="75">
        <v>3</v>
      </c>
      <c r="M281" s="75">
        <v>0</v>
      </c>
      <c r="N281" s="75">
        <v>0</v>
      </c>
    </row>
    <row r="282" spans="1:14">
      <c r="A282" s="75" t="s">
        <v>227</v>
      </c>
      <c r="B282" s="75" t="s">
        <v>253</v>
      </c>
      <c r="C282" s="76">
        <v>39779</v>
      </c>
      <c r="D282" s="75" t="s">
        <v>42</v>
      </c>
      <c r="E282" s="77" t="s">
        <v>53</v>
      </c>
      <c r="F282" s="75">
        <v>73</v>
      </c>
      <c r="G282" s="75">
        <v>0</v>
      </c>
      <c r="H282" s="75">
        <v>0</v>
      </c>
      <c r="I282" s="75">
        <v>2</v>
      </c>
      <c r="J282" s="75">
        <v>1</v>
      </c>
      <c r="K282" s="75">
        <v>1</v>
      </c>
      <c r="L282" s="75">
        <v>0</v>
      </c>
      <c r="M282" s="75">
        <v>0</v>
      </c>
      <c r="N282" s="75">
        <v>0</v>
      </c>
    </row>
    <row r="283" spans="1:14">
      <c r="A283" s="75" t="s">
        <v>227</v>
      </c>
      <c r="B283" s="75" t="s">
        <v>254</v>
      </c>
      <c r="C283" s="76">
        <v>39775</v>
      </c>
      <c r="D283" s="75" t="s">
        <v>229</v>
      </c>
      <c r="E283" s="77" t="s">
        <v>53</v>
      </c>
      <c r="F283" s="75">
        <v>90</v>
      </c>
      <c r="G283" s="75">
        <v>0</v>
      </c>
      <c r="H283" s="75">
        <v>0</v>
      </c>
      <c r="I283" s="75">
        <v>2</v>
      </c>
      <c r="J283" s="75">
        <v>0</v>
      </c>
      <c r="K283" s="75">
        <v>2</v>
      </c>
      <c r="L283" s="75">
        <v>3</v>
      </c>
      <c r="M283" s="75">
        <v>1</v>
      </c>
      <c r="N283" s="75">
        <v>0</v>
      </c>
    </row>
    <row r="284" spans="1:14">
      <c r="A284" s="75" t="s">
        <v>227</v>
      </c>
      <c r="B284" s="75" t="s">
        <v>255</v>
      </c>
      <c r="C284" s="76">
        <v>39768</v>
      </c>
      <c r="D284" s="75" t="s">
        <v>229</v>
      </c>
      <c r="E284" s="77" t="s">
        <v>31</v>
      </c>
      <c r="F284" s="75">
        <v>90</v>
      </c>
      <c r="G284" s="75">
        <v>1</v>
      </c>
      <c r="H284" s="75">
        <v>0</v>
      </c>
      <c r="I284" s="75">
        <v>5</v>
      </c>
      <c r="J284" s="75">
        <v>1</v>
      </c>
      <c r="K284" s="75">
        <v>3</v>
      </c>
      <c r="L284" s="75">
        <v>4</v>
      </c>
      <c r="M284" s="75">
        <v>0</v>
      </c>
      <c r="N284" s="75">
        <v>0</v>
      </c>
    </row>
    <row r="285" spans="1:14">
      <c r="A285" s="75" t="s">
        <v>227</v>
      </c>
      <c r="B285" s="75" t="s">
        <v>256</v>
      </c>
      <c r="C285" s="76">
        <v>39761</v>
      </c>
      <c r="D285" s="75" t="s">
        <v>229</v>
      </c>
      <c r="E285" s="77" t="s">
        <v>22</v>
      </c>
      <c r="F285" s="75">
        <v>90</v>
      </c>
      <c r="G285" s="75">
        <v>0</v>
      </c>
      <c r="H285" s="75">
        <v>0</v>
      </c>
      <c r="I285" s="75">
        <v>3</v>
      </c>
      <c r="J285" s="75">
        <v>1</v>
      </c>
      <c r="K285" s="75">
        <v>0</v>
      </c>
      <c r="L285" s="75">
        <v>2</v>
      </c>
      <c r="M285" s="75">
        <v>0</v>
      </c>
      <c r="N285" s="75">
        <v>0</v>
      </c>
    </row>
    <row r="286" spans="1:14">
      <c r="A286" s="75" t="s">
        <v>227</v>
      </c>
      <c r="B286" s="75" t="s">
        <v>258</v>
      </c>
      <c r="C286" s="76">
        <v>39754</v>
      </c>
      <c r="D286" s="75" t="s">
        <v>229</v>
      </c>
      <c r="E286" s="77" t="s">
        <v>31</v>
      </c>
      <c r="F286" s="75">
        <v>90</v>
      </c>
      <c r="G286" s="75">
        <v>0</v>
      </c>
      <c r="H286" s="75">
        <v>0</v>
      </c>
      <c r="I286" s="75">
        <v>8</v>
      </c>
      <c r="J286" s="75">
        <v>3</v>
      </c>
      <c r="K286" s="75">
        <v>2</v>
      </c>
      <c r="L286" s="75">
        <v>2</v>
      </c>
      <c r="M286" s="75">
        <v>1</v>
      </c>
      <c r="N286" s="75">
        <v>0</v>
      </c>
    </row>
    <row r="287" spans="1:14">
      <c r="A287" s="75" t="s">
        <v>227</v>
      </c>
      <c r="B287" s="75" t="s">
        <v>286</v>
      </c>
      <c r="C287" s="76">
        <v>39750</v>
      </c>
      <c r="D287" s="75" t="s">
        <v>229</v>
      </c>
      <c r="E287" s="77" t="s">
        <v>63</v>
      </c>
      <c r="F287" s="75">
        <v>90</v>
      </c>
      <c r="G287" s="75">
        <v>1</v>
      </c>
      <c r="H287" s="75">
        <v>0</v>
      </c>
      <c r="I287" s="75">
        <v>3</v>
      </c>
      <c r="J287" s="75">
        <v>1</v>
      </c>
      <c r="K287" s="75">
        <v>0</v>
      </c>
      <c r="L287" s="75">
        <v>2</v>
      </c>
      <c r="M287" s="75">
        <v>0</v>
      </c>
      <c r="N287" s="75">
        <v>0</v>
      </c>
    </row>
    <row r="288" spans="1:14">
      <c r="A288" s="75" t="s">
        <v>227</v>
      </c>
      <c r="B288" s="75" t="s">
        <v>259</v>
      </c>
      <c r="C288" s="76">
        <v>39747</v>
      </c>
      <c r="D288" s="75" t="s">
        <v>229</v>
      </c>
      <c r="E288" s="77" t="s">
        <v>24</v>
      </c>
      <c r="F288" s="75">
        <v>90</v>
      </c>
      <c r="G288" s="75">
        <v>1</v>
      </c>
      <c r="H288" s="75">
        <v>0</v>
      </c>
      <c r="I288" s="75">
        <v>2</v>
      </c>
      <c r="J288" s="75">
        <v>1</v>
      </c>
      <c r="K288" s="75">
        <v>5</v>
      </c>
      <c r="L288" s="75">
        <v>3</v>
      </c>
      <c r="M288" s="75">
        <v>0</v>
      </c>
      <c r="N288" s="75">
        <v>0</v>
      </c>
    </row>
    <row r="289" spans="1:14">
      <c r="A289" s="75" t="s">
        <v>227</v>
      </c>
      <c r="B289" s="75" t="s">
        <v>260</v>
      </c>
      <c r="C289" s="76">
        <v>39744</v>
      </c>
      <c r="D289" s="75" t="s">
        <v>42</v>
      </c>
      <c r="E289" s="77" t="s">
        <v>107</v>
      </c>
      <c r="F289" s="75">
        <v>77</v>
      </c>
      <c r="G289" s="75">
        <v>0</v>
      </c>
      <c r="H289" s="75">
        <v>1</v>
      </c>
      <c r="I289" s="75">
        <v>0</v>
      </c>
      <c r="J289" s="75">
        <v>0</v>
      </c>
      <c r="K289" s="75">
        <v>1</v>
      </c>
      <c r="L289" s="75">
        <v>2</v>
      </c>
      <c r="M289" s="75">
        <v>0</v>
      </c>
      <c r="N289" s="75">
        <v>0</v>
      </c>
    </row>
    <row r="290" spans="1:14">
      <c r="A290" s="75" t="s">
        <v>227</v>
      </c>
      <c r="B290" s="75" t="s">
        <v>261</v>
      </c>
      <c r="C290" s="76">
        <v>39740</v>
      </c>
      <c r="D290" s="75" t="s">
        <v>229</v>
      </c>
      <c r="E290" s="77" t="s">
        <v>59</v>
      </c>
      <c r="F290" s="75">
        <f>90- 45</f>
        <v>45</v>
      </c>
      <c r="G290" s="75">
        <v>0</v>
      </c>
      <c r="H290" s="75">
        <v>1</v>
      </c>
      <c r="I290" s="75">
        <v>2</v>
      </c>
      <c r="J290" s="75">
        <v>0</v>
      </c>
      <c r="K290" s="75">
        <v>1</v>
      </c>
      <c r="L290" s="75">
        <v>2</v>
      </c>
      <c r="M290" s="75">
        <v>0</v>
      </c>
      <c r="N290" s="75">
        <v>0</v>
      </c>
    </row>
    <row r="291" spans="1:14">
      <c r="A291" s="75" t="s">
        <v>76</v>
      </c>
      <c r="B291" s="75" t="s">
        <v>795</v>
      </c>
      <c r="C291" s="76">
        <v>39736</v>
      </c>
      <c r="D291" s="75" t="s">
        <v>216</v>
      </c>
      <c r="E291" s="77" t="s">
        <v>33</v>
      </c>
      <c r="F291" s="75">
        <v>90</v>
      </c>
      <c r="G291" s="75">
        <v>0</v>
      </c>
      <c r="H291" s="75">
        <v>0</v>
      </c>
      <c r="I291" s="75">
        <v>0</v>
      </c>
      <c r="J291" s="75">
        <v>0</v>
      </c>
      <c r="K291" s="75">
        <v>1</v>
      </c>
      <c r="L291" s="75">
        <v>4</v>
      </c>
      <c r="M291" s="75">
        <v>0</v>
      </c>
      <c r="N291" s="75">
        <v>0</v>
      </c>
    </row>
    <row r="292" spans="1:14">
      <c r="A292" s="75" t="s">
        <v>76</v>
      </c>
      <c r="B292" s="75" t="s">
        <v>1028</v>
      </c>
      <c r="C292" s="76">
        <v>39733</v>
      </c>
      <c r="D292" s="75" t="s">
        <v>216</v>
      </c>
      <c r="E292" s="77" t="s">
        <v>95</v>
      </c>
      <c r="F292" s="75">
        <v>71</v>
      </c>
      <c r="G292" s="75">
        <v>1</v>
      </c>
      <c r="H292" s="75">
        <v>0</v>
      </c>
      <c r="I292" s="75">
        <v>3</v>
      </c>
      <c r="J292" s="75">
        <v>3</v>
      </c>
      <c r="K292" s="75">
        <v>0</v>
      </c>
      <c r="L292" s="75">
        <v>2</v>
      </c>
      <c r="M292" s="75">
        <v>0</v>
      </c>
      <c r="N292" s="75">
        <v>0</v>
      </c>
    </row>
    <row r="293" spans="1:14">
      <c r="A293" s="75" t="s">
        <v>227</v>
      </c>
      <c r="B293" s="75" t="s">
        <v>262</v>
      </c>
      <c r="C293" s="76">
        <v>39726</v>
      </c>
      <c r="D293" s="75" t="s">
        <v>229</v>
      </c>
      <c r="E293" s="77" t="s">
        <v>33</v>
      </c>
      <c r="F293" s="75">
        <v>90</v>
      </c>
      <c r="G293" s="75">
        <v>0</v>
      </c>
      <c r="H293" s="75">
        <v>0</v>
      </c>
      <c r="I293" s="75">
        <v>2</v>
      </c>
      <c r="J293" s="75">
        <v>0</v>
      </c>
      <c r="K293" s="75">
        <v>2</v>
      </c>
      <c r="L293" s="75">
        <v>4</v>
      </c>
      <c r="M293" s="75">
        <v>1</v>
      </c>
      <c r="N293" s="75">
        <v>0</v>
      </c>
    </row>
    <row r="294" spans="1:14">
      <c r="A294" s="75" t="s">
        <v>227</v>
      </c>
      <c r="B294" s="75" t="s">
        <v>263</v>
      </c>
      <c r="C294" s="76">
        <v>39723</v>
      </c>
      <c r="D294" s="75" t="s">
        <v>42</v>
      </c>
      <c r="E294" s="77" t="s">
        <v>24</v>
      </c>
      <c r="F294" s="75">
        <f>90- 61</f>
        <v>29</v>
      </c>
      <c r="G294" s="75">
        <v>0</v>
      </c>
      <c r="H294" s="75">
        <v>0</v>
      </c>
      <c r="I294" s="75">
        <v>0</v>
      </c>
      <c r="J294" s="75">
        <v>0</v>
      </c>
      <c r="K294" s="75">
        <v>0</v>
      </c>
      <c r="L294" s="75">
        <v>0</v>
      </c>
      <c r="M294" s="75">
        <v>0</v>
      </c>
      <c r="N294" s="75">
        <v>0</v>
      </c>
    </row>
    <row r="295" spans="1:14">
      <c r="A295" s="75" t="s">
        <v>227</v>
      </c>
      <c r="B295" s="75" t="s">
        <v>264</v>
      </c>
      <c r="C295" s="76">
        <v>39719</v>
      </c>
      <c r="D295" s="75" t="s">
        <v>229</v>
      </c>
      <c r="E295" s="77" t="s">
        <v>31</v>
      </c>
      <c r="F295" s="75">
        <v>90</v>
      </c>
      <c r="G295" s="75">
        <v>0</v>
      </c>
      <c r="H295" s="75">
        <v>1</v>
      </c>
      <c r="I295" s="75">
        <v>6</v>
      </c>
      <c r="J295" s="75">
        <v>1</v>
      </c>
      <c r="K295" s="75">
        <v>2</v>
      </c>
      <c r="L295" s="75">
        <v>3</v>
      </c>
      <c r="M295" s="75">
        <v>0</v>
      </c>
      <c r="N295" s="75">
        <v>0</v>
      </c>
    </row>
    <row r="296" spans="1:14">
      <c r="A296" s="75" t="s">
        <v>227</v>
      </c>
      <c r="B296" s="75" t="s">
        <v>265</v>
      </c>
      <c r="C296" s="76">
        <v>39715</v>
      </c>
      <c r="D296" s="75" t="s">
        <v>229</v>
      </c>
      <c r="E296" s="77" t="s">
        <v>38</v>
      </c>
      <c r="F296" s="75">
        <v>90</v>
      </c>
      <c r="G296" s="75">
        <v>0</v>
      </c>
      <c r="H296" s="75">
        <v>1</v>
      </c>
      <c r="I296" s="75">
        <v>1</v>
      </c>
      <c r="J296" s="75">
        <v>0</v>
      </c>
      <c r="K296" s="75">
        <v>2</v>
      </c>
      <c r="L296" s="75">
        <v>4</v>
      </c>
      <c r="M296" s="75">
        <v>0</v>
      </c>
      <c r="N296" s="75">
        <v>0</v>
      </c>
    </row>
    <row r="297" spans="1:14">
      <c r="A297" s="75" t="s">
        <v>227</v>
      </c>
      <c r="B297" s="75" t="s">
        <v>266</v>
      </c>
      <c r="C297" s="76">
        <v>39712</v>
      </c>
      <c r="D297" s="75" t="s">
        <v>229</v>
      </c>
      <c r="E297" s="77" t="s">
        <v>103</v>
      </c>
      <c r="F297" s="75">
        <v>90</v>
      </c>
      <c r="G297" s="75">
        <v>1</v>
      </c>
      <c r="H297" s="75">
        <v>0</v>
      </c>
      <c r="I297" s="75">
        <v>5</v>
      </c>
      <c r="J297" s="75">
        <v>2</v>
      </c>
      <c r="K297" s="75">
        <v>2</v>
      </c>
      <c r="L297" s="75">
        <v>1</v>
      </c>
      <c r="M297" s="75">
        <v>0</v>
      </c>
      <c r="N297" s="75">
        <v>0</v>
      </c>
    </row>
    <row r="298" spans="1:14">
      <c r="A298" s="75" t="s">
        <v>227</v>
      </c>
      <c r="B298" s="75" t="s">
        <v>267</v>
      </c>
      <c r="C298" s="76">
        <v>39709</v>
      </c>
      <c r="D298" s="75" t="s">
        <v>42</v>
      </c>
      <c r="E298" s="77" t="s">
        <v>26</v>
      </c>
      <c r="F298" s="75">
        <v>90</v>
      </c>
      <c r="G298" s="75">
        <v>0</v>
      </c>
      <c r="H298" s="75">
        <v>0</v>
      </c>
      <c r="I298" s="75">
        <v>0</v>
      </c>
      <c r="J298" s="75">
        <v>0</v>
      </c>
      <c r="K298" s="75">
        <v>0</v>
      </c>
      <c r="L298" s="75">
        <v>0</v>
      </c>
      <c r="M298" s="75">
        <v>0</v>
      </c>
      <c r="N298" s="75">
        <v>0</v>
      </c>
    </row>
    <row r="299" spans="1:14">
      <c r="A299" s="75" t="s">
        <v>227</v>
      </c>
      <c r="B299" s="75" t="s">
        <v>268</v>
      </c>
      <c r="C299" s="76">
        <v>39705</v>
      </c>
      <c r="D299" s="75" t="s">
        <v>229</v>
      </c>
      <c r="E299" s="77" t="s">
        <v>158</v>
      </c>
      <c r="F299" s="75">
        <v>90</v>
      </c>
      <c r="G299" s="75">
        <v>0</v>
      </c>
      <c r="H299" s="75">
        <v>0</v>
      </c>
      <c r="I299" s="75">
        <v>4</v>
      </c>
      <c r="J299" s="75">
        <v>1</v>
      </c>
      <c r="K299" s="75">
        <v>3</v>
      </c>
      <c r="L299" s="75">
        <v>2</v>
      </c>
      <c r="M299" s="75">
        <v>1</v>
      </c>
      <c r="N299" s="75">
        <v>0</v>
      </c>
    </row>
    <row r="300" spans="1:14">
      <c r="A300" s="75" t="s">
        <v>456</v>
      </c>
      <c r="B300" s="75" t="s">
        <v>123</v>
      </c>
      <c r="C300" s="76">
        <v>40306</v>
      </c>
      <c r="D300" s="75" t="s">
        <v>99</v>
      </c>
      <c r="E300" s="77" t="s">
        <v>175</v>
      </c>
      <c r="F300" s="75">
        <f>90- 45</f>
        <v>45</v>
      </c>
      <c r="G300" s="75">
        <v>0</v>
      </c>
      <c r="H300" s="75">
        <v>1</v>
      </c>
      <c r="I300" s="75">
        <v>3</v>
      </c>
      <c r="J300" s="75">
        <v>0</v>
      </c>
      <c r="K300" s="75">
        <v>0</v>
      </c>
      <c r="L300" s="75">
        <v>2</v>
      </c>
      <c r="M300" s="75">
        <v>0</v>
      </c>
      <c r="N300" s="75">
        <v>0</v>
      </c>
    </row>
    <row r="301" spans="1:14">
      <c r="A301" s="75" t="s">
        <v>456</v>
      </c>
      <c r="B301" s="75" t="s">
        <v>133</v>
      </c>
      <c r="C301" s="76">
        <v>40303</v>
      </c>
      <c r="D301" s="75" t="s">
        <v>99</v>
      </c>
      <c r="E301" s="77" t="s">
        <v>154</v>
      </c>
      <c r="F301" s="75">
        <v>58</v>
      </c>
      <c r="G301" s="75">
        <v>0</v>
      </c>
      <c r="H301" s="75">
        <v>0</v>
      </c>
      <c r="I301" s="75">
        <v>0</v>
      </c>
      <c r="J301" s="75">
        <v>0</v>
      </c>
      <c r="K301" s="75">
        <v>1</v>
      </c>
      <c r="L301" s="75">
        <v>2</v>
      </c>
      <c r="M301" s="75">
        <v>0</v>
      </c>
      <c r="N301" s="75">
        <v>0</v>
      </c>
    </row>
    <row r="302" spans="1:14">
      <c r="A302" s="75" t="s">
        <v>456</v>
      </c>
      <c r="B302" s="75" t="s">
        <v>141</v>
      </c>
      <c r="C302" s="76">
        <v>40300</v>
      </c>
      <c r="D302" s="75" t="s">
        <v>99</v>
      </c>
      <c r="E302" s="77" t="s">
        <v>115</v>
      </c>
      <c r="F302" s="75">
        <v>68</v>
      </c>
      <c r="G302" s="75">
        <v>0</v>
      </c>
      <c r="H302" s="75">
        <v>0</v>
      </c>
      <c r="I302" s="75">
        <v>4</v>
      </c>
      <c r="J302" s="75">
        <v>1</v>
      </c>
      <c r="K302" s="75">
        <v>1</v>
      </c>
      <c r="L302" s="75">
        <v>1</v>
      </c>
      <c r="M302" s="75">
        <v>0</v>
      </c>
      <c r="N302" s="75">
        <v>0</v>
      </c>
    </row>
    <row r="303" spans="1:14">
      <c r="A303" s="75" t="s">
        <v>456</v>
      </c>
      <c r="B303" s="75" t="s">
        <v>98</v>
      </c>
      <c r="C303" s="76">
        <v>40292</v>
      </c>
      <c r="D303" s="75" t="s">
        <v>99</v>
      </c>
      <c r="E303" s="77" t="s">
        <v>38</v>
      </c>
      <c r="F303" s="75">
        <f>90- 74</f>
        <v>16</v>
      </c>
      <c r="G303" s="75">
        <v>1</v>
      </c>
      <c r="H303" s="75">
        <v>0</v>
      </c>
      <c r="I303" s="75">
        <v>2</v>
      </c>
      <c r="J303" s="75">
        <v>2</v>
      </c>
      <c r="K303" s="75">
        <v>1</v>
      </c>
      <c r="L303" s="75">
        <v>0</v>
      </c>
      <c r="M303" s="75">
        <v>1</v>
      </c>
      <c r="N303" s="75">
        <v>0</v>
      </c>
    </row>
    <row r="304" spans="1:14">
      <c r="A304" s="75" t="s">
        <v>456</v>
      </c>
      <c r="B304" s="75" t="s">
        <v>52</v>
      </c>
      <c r="C304" s="76">
        <v>40247</v>
      </c>
      <c r="D304" s="75" t="s">
        <v>151</v>
      </c>
      <c r="E304" s="77" t="s">
        <v>389</v>
      </c>
      <c r="F304" s="75">
        <v>76</v>
      </c>
      <c r="G304" s="75">
        <v>0</v>
      </c>
      <c r="H304" s="75">
        <v>0</v>
      </c>
      <c r="I304" s="75">
        <v>3</v>
      </c>
      <c r="J304" s="75">
        <v>2</v>
      </c>
      <c r="K304" s="75">
        <v>2</v>
      </c>
      <c r="L304" s="75">
        <v>3</v>
      </c>
      <c r="M304" s="75">
        <v>0</v>
      </c>
      <c r="N304" s="75">
        <v>0</v>
      </c>
    </row>
    <row r="305" spans="1:14">
      <c r="A305" s="75" t="s">
        <v>456</v>
      </c>
      <c r="B305" s="75" t="s">
        <v>143</v>
      </c>
      <c r="C305" s="76">
        <v>40243</v>
      </c>
      <c r="D305" s="75" t="s">
        <v>99</v>
      </c>
      <c r="E305" s="77" t="s">
        <v>115</v>
      </c>
      <c r="F305" s="75">
        <v>74</v>
      </c>
      <c r="G305" s="75">
        <v>0</v>
      </c>
      <c r="H305" s="75">
        <v>0</v>
      </c>
      <c r="I305" s="75">
        <v>2</v>
      </c>
      <c r="J305" s="75">
        <v>1</v>
      </c>
      <c r="K305" s="75">
        <v>1</v>
      </c>
      <c r="L305" s="75">
        <v>0</v>
      </c>
      <c r="M305" s="75">
        <v>0</v>
      </c>
      <c r="N305" s="75">
        <v>0</v>
      </c>
    </row>
    <row r="306" spans="1:14">
      <c r="A306" s="75" t="s">
        <v>456</v>
      </c>
      <c r="B306" s="75" t="s">
        <v>460</v>
      </c>
      <c r="C306" s="76">
        <v>40236</v>
      </c>
      <c r="D306" s="75" t="s">
        <v>99</v>
      </c>
      <c r="E306" s="77" t="s">
        <v>191</v>
      </c>
      <c r="F306" s="75">
        <v>90</v>
      </c>
      <c r="G306" s="75">
        <v>1</v>
      </c>
      <c r="H306" s="75">
        <v>0</v>
      </c>
      <c r="I306" s="75">
        <v>1</v>
      </c>
      <c r="J306" s="75">
        <v>1</v>
      </c>
      <c r="K306" s="75">
        <v>2</v>
      </c>
      <c r="L306" s="75">
        <v>2</v>
      </c>
      <c r="M306" s="75">
        <v>0</v>
      </c>
      <c r="N306" s="75">
        <v>0</v>
      </c>
    </row>
    <row r="307" spans="1:14">
      <c r="A307" s="75" t="s">
        <v>456</v>
      </c>
      <c r="B307" s="75" t="s">
        <v>108</v>
      </c>
      <c r="C307" s="76">
        <v>40230</v>
      </c>
      <c r="D307" s="75" t="s">
        <v>99</v>
      </c>
      <c r="E307" s="77" t="s">
        <v>540</v>
      </c>
      <c r="F307" s="75">
        <v>80</v>
      </c>
      <c r="G307" s="75">
        <v>2</v>
      </c>
      <c r="H307" s="75">
        <v>0</v>
      </c>
      <c r="I307" s="75">
        <v>5</v>
      </c>
      <c r="J307" s="75">
        <v>2</v>
      </c>
      <c r="K307" s="75">
        <v>4</v>
      </c>
      <c r="L307" s="75">
        <v>1</v>
      </c>
      <c r="M307" s="75">
        <v>0</v>
      </c>
      <c r="N307" s="75">
        <v>0</v>
      </c>
    </row>
    <row r="308" spans="1:14">
      <c r="A308" s="75" t="s">
        <v>456</v>
      </c>
      <c r="B308" s="75" t="s">
        <v>28</v>
      </c>
      <c r="C308" s="76">
        <v>40225</v>
      </c>
      <c r="D308" s="75" t="s">
        <v>151</v>
      </c>
      <c r="E308" s="77" t="s">
        <v>17</v>
      </c>
      <c r="F308" s="75">
        <v>90</v>
      </c>
      <c r="G308" s="75">
        <v>0</v>
      </c>
      <c r="H308" s="75">
        <v>0</v>
      </c>
      <c r="I308" s="75">
        <v>2</v>
      </c>
      <c r="J308" s="75">
        <v>1</v>
      </c>
      <c r="K308" s="75">
        <v>1</v>
      </c>
      <c r="L308" s="75">
        <v>1</v>
      </c>
      <c r="M308" s="75">
        <v>0</v>
      </c>
      <c r="N308" s="75">
        <v>0</v>
      </c>
    </row>
    <row r="309" spans="1:14">
      <c r="A309" s="75" t="s">
        <v>456</v>
      </c>
      <c r="B309" s="75" t="s">
        <v>541</v>
      </c>
      <c r="C309" s="76">
        <v>40222</v>
      </c>
      <c r="D309" s="75" t="s">
        <v>99</v>
      </c>
      <c r="E309" s="77" t="s">
        <v>67</v>
      </c>
      <c r="F309" s="75">
        <v>75</v>
      </c>
      <c r="G309" s="75">
        <v>0</v>
      </c>
      <c r="H309" s="75">
        <v>2</v>
      </c>
      <c r="I309" s="75">
        <v>2</v>
      </c>
      <c r="J309" s="75">
        <v>0</v>
      </c>
      <c r="K309" s="75">
        <v>3</v>
      </c>
      <c r="L309" s="75">
        <v>1</v>
      </c>
      <c r="M309" s="75">
        <v>0</v>
      </c>
      <c r="N309" s="75">
        <v>0</v>
      </c>
    </row>
    <row r="310" spans="1:14">
      <c r="A310" s="75" t="s">
        <v>456</v>
      </c>
      <c r="B310" s="75" t="s">
        <v>102</v>
      </c>
      <c r="C310" s="76">
        <v>40215</v>
      </c>
      <c r="D310" s="75" t="s">
        <v>99</v>
      </c>
      <c r="E310" s="77" t="s">
        <v>59</v>
      </c>
      <c r="F310" s="75">
        <v>90</v>
      </c>
      <c r="G310" s="75">
        <v>1</v>
      </c>
      <c r="H310" s="75">
        <v>0</v>
      </c>
      <c r="I310" s="75">
        <v>7</v>
      </c>
      <c r="J310" s="75">
        <v>3</v>
      </c>
      <c r="K310" s="75">
        <v>4</v>
      </c>
      <c r="L310" s="75">
        <v>3</v>
      </c>
      <c r="M310" s="75">
        <v>0</v>
      </c>
      <c r="N310" s="75">
        <v>0</v>
      </c>
    </row>
    <row r="311" spans="1:14">
      <c r="A311" s="75" t="s">
        <v>456</v>
      </c>
      <c r="B311" s="75" t="s">
        <v>117</v>
      </c>
      <c r="C311" s="76">
        <v>40208</v>
      </c>
      <c r="D311" s="75" t="s">
        <v>99</v>
      </c>
      <c r="E311" s="77" t="s">
        <v>107</v>
      </c>
      <c r="F311" s="75">
        <v>90</v>
      </c>
      <c r="G311" s="75">
        <v>0</v>
      </c>
      <c r="H311" s="75">
        <v>0</v>
      </c>
      <c r="I311" s="75">
        <v>5</v>
      </c>
      <c r="J311" s="75">
        <v>1</v>
      </c>
      <c r="K311" s="75">
        <v>0</v>
      </c>
      <c r="L311" s="75">
        <v>0</v>
      </c>
      <c r="M311" s="75">
        <v>0</v>
      </c>
      <c r="N311" s="75">
        <v>0</v>
      </c>
    </row>
    <row r="312" spans="1:14">
      <c r="A312" s="75" t="s">
        <v>456</v>
      </c>
      <c r="B312" s="75" t="s">
        <v>105</v>
      </c>
      <c r="C312" s="76">
        <v>40202</v>
      </c>
      <c r="D312" s="75" t="s">
        <v>99</v>
      </c>
      <c r="E312" s="77" t="s">
        <v>19</v>
      </c>
      <c r="F312" s="75">
        <v>79</v>
      </c>
      <c r="G312" s="75">
        <v>0</v>
      </c>
      <c r="H312" s="75">
        <v>1</v>
      </c>
      <c r="I312" s="75">
        <v>2</v>
      </c>
      <c r="J312" s="75">
        <v>0</v>
      </c>
      <c r="K312" s="75">
        <v>2</v>
      </c>
      <c r="L312" s="75">
        <v>4</v>
      </c>
      <c r="M312" s="75">
        <v>0</v>
      </c>
      <c r="N312" s="75">
        <v>0</v>
      </c>
    </row>
    <row r="313" spans="1:14">
      <c r="A313" s="75" t="s">
        <v>456</v>
      </c>
      <c r="B313" s="75" t="s">
        <v>144</v>
      </c>
      <c r="C313" s="76">
        <v>40194</v>
      </c>
      <c r="D313" s="75" t="s">
        <v>99</v>
      </c>
      <c r="E313" s="77" t="s">
        <v>17</v>
      </c>
      <c r="F313" s="75">
        <v>90</v>
      </c>
      <c r="G313" s="75">
        <v>0</v>
      </c>
      <c r="H313" s="75">
        <v>0</v>
      </c>
      <c r="I313" s="75">
        <v>4</v>
      </c>
      <c r="J313" s="75">
        <v>1</v>
      </c>
      <c r="K313" s="75">
        <v>2</v>
      </c>
      <c r="L313" s="75">
        <v>1</v>
      </c>
      <c r="M313" s="75">
        <v>0</v>
      </c>
      <c r="N313" s="75">
        <v>0</v>
      </c>
    </row>
    <row r="314" spans="1:14">
      <c r="A314" s="75" t="s">
        <v>456</v>
      </c>
      <c r="B314" s="75" t="s">
        <v>114</v>
      </c>
      <c r="C314" s="76">
        <v>40188</v>
      </c>
      <c r="D314" s="75" t="s">
        <v>99</v>
      </c>
      <c r="E314" s="77" t="s">
        <v>19</v>
      </c>
      <c r="F314" s="75">
        <v>68</v>
      </c>
      <c r="G314" s="75">
        <v>0</v>
      </c>
      <c r="H314" s="75">
        <v>0</v>
      </c>
      <c r="I314" s="75">
        <v>3</v>
      </c>
      <c r="J314" s="75">
        <v>1</v>
      </c>
      <c r="K314" s="75">
        <v>1</v>
      </c>
      <c r="L314" s="75">
        <v>1</v>
      </c>
      <c r="M314" s="75">
        <v>0</v>
      </c>
      <c r="N314" s="75">
        <v>0</v>
      </c>
    </row>
    <row r="315" spans="1:14">
      <c r="A315" s="75" t="s">
        <v>456</v>
      </c>
      <c r="B315" s="75" t="s">
        <v>459</v>
      </c>
      <c r="C315" s="76">
        <v>40146</v>
      </c>
      <c r="D315" s="75" t="s">
        <v>99</v>
      </c>
      <c r="E315" s="77" t="s">
        <v>17</v>
      </c>
      <c r="F315" s="75">
        <v>90</v>
      </c>
      <c r="G315" s="75">
        <v>0</v>
      </c>
      <c r="H315" s="75">
        <v>0</v>
      </c>
      <c r="I315" s="75">
        <v>1</v>
      </c>
      <c r="J315" s="75">
        <v>0</v>
      </c>
      <c r="K315" s="75">
        <v>3</v>
      </c>
      <c r="L315" s="75">
        <v>0</v>
      </c>
      <c r="M315" s="75">
        <v>0</v>
      </c>
      <c r="N315" s="75">
        <v>0</v>
      </c>
    </row>
    <row r="316" spans="1:14">
      <c r="A316" s="75" t="s">
        <v>456</v>
      </c>
      <c r="B316" s="75" t="s">
        <v>267</v>
      </c>
      <c r="C316" s="76">
        <v>40142</v>
      </c>
      <c r="D316" s="75" t="s">
        <v>151</v>
      </c>
      <c r="E316" s="77" t="s">
        <v>31</v>
      </c>
      <c r="F316" s="75">
        <v>89</v>
      </c>
      <c r="G316" s="75">
        <v>0</v>
      </c>
      <c r="H316" s="75">
        <v>1</v>
      </c>
      <c r="I316" s="75">
        <v>1</v>
      </c>
      <c r="J316" s="75">
        <v>1</v>
      </c>
      <c r="K316" s="75">
        <v>1</v>
      </c>
      <c r="L316" s="75">
        <v>2</v>
      </c>
      <c r="M316" s="75">
        <v>0</v>
      </c>
      <c r="N316" s="75">
        <v>0</v>
      </c>
    </row>
    <row r="317" spans="1:14">
      <c r="A317" s="75" t="s">
        <v>456</v>
      </c>
      <c r="B317" s="75" t="s">
        <v>100</v>
      </c>
      <c r="C317" s="76">
        <v>40138</v>
      </c>
      <c r="D317" s="75" t="s">
        <v>99</v>
      </c>
      <c r="E317" s="77" t="s">
        <v>31</v>
      </c>
      <c r="F317" s="75">
        <v>87</v>
      </c>
      <c r="G317" s="75">
        <v>0</v>
      </c>
      <c r="H317" s="75">
        <v>0</v>
      </c>
      <c r="I317" s="75">
        <v>4</v>
      </c>
      <c r="J317" s="75">
        <v>2</v>
      </c>
      <c r="K317" s="75">
        <v>0</v>
      </c>
      <c r="L317" s="75">
        <v>3</v>
      </c>
      <c r="M317" s="75">
        <v>0</v>
      </c>
      <c r="N317" s="75">
        <v>0</v>
      </c>
    </row>
    <row r="318" spans="1:14">
      <c r="A318" s="75" t="s">
        <v>76</v>
      </c>
      <c r="B318" s="75" t="s">
        <v>402</v>
      </c>
      <c r="C318" s="76">
        <v>40131</v>
      </c>
      <c r="D318" s="75" t="s">
        <v>78</v>
      </c>
      <c r="E318" s="77" t="s">
        <v>24</v>
      </c>
      <c r="F318" s="75">
        <v>80</v>
      </c>
      <c r="G318" s="75">
        <v>0</v>
      </c>
      <c r="H318" s="75">
        <v>0</v>
      </c>
      <c r="I318" s="75">
        <v>3</v>
      </c>
      <c r="J318" s="75">
        <v>1</v>
      </c>
      <c r="K318" s="75">
        <v>2</v>
      </c>
      <c r="L318" s="75">
        <v>1</v>
      </c>
      <c r="M318" s="75">
        <v>0</v>
      </c>
      <c r="N318" s="75">
        <v>0</v>
      </c>
    </row>
    <row r="319" spans="1:14">
      <c r="A319" s="75" t="s">
        <v>456</v>
      </c>
      <c r="B319" s="75" t="s">
        <v>139</v>
      </c>
      <c r="C319" s="76">
        <v>40124</v>
      </c>
      <c r="D319" s="75" t="s">
        <v>99</v>
      </c>
      <c r="E319" s="77" t="s">
        <v>79</v>
      </c>
      <c r="F319" s="75">
        <v>84</v>
      </c>
      <c r="G319" s="75">
        <v>1</v>
      </c>
      <c r="H319" s="75">
        <v>0</v>
      </c>
      <c r="I319" s="75">
        <v>2</v>
      </c>
      <c r="J319" s="75">
        <v>1</v>
      </c>
      <c r="K319" s="75">
        <v>2</v>
      </c>
      <c r="L319" s="75">
        <v>3</v>
      </c>
      <c r="M319" s="75">
        <v>1</v>
      </c>
      <c r="N319" s="75">
        <v>0</v>
      </c>
    </row>
    <row r="320" spans="1:14">
      <c r="A320" s="75" t="s">
        <v>456</v>
      </c>
      <c r="B320" s="75" t="s">
        <v>163</v>
      </c>
      <c r="C320" s="76">
        <v>40120</v>
      </c>
      <c r="D320" s="75" t="s">
        <v>151</v>
      </c>
      <c r="E320" s="77" t="s">
        <v>22</v>
      </c>
      <c r="F320" s="75">
        <v>90</v>
      </c>
      <c r="G320" s="75">
        <v>0</v>
      </c>
      <c r="H320" s="75">
        <v>0</v>
      </c>
      <c r="I320" s="75">
        <v>8</v>
      </c>
      <c r="J320" s="75">
        <v>3</v>
      </c>
      <c r="K320" s="75">
        <v>2</v>
      </c>
      <c r="L320" s="75">
        <v>1</v>
      </c>
      <c r="M320" s="75">
        <v>0</v>
      </c>
      <c r="N320" s="75">
        <v>0</v>
      </c>
    </row>
    <row r="321" spans="1:14">
      <c r="A321" s="75" t="s">
        <v>456</v>
      </c>
      <c r="B321" s="75" t="s">
        <v>148</v>
      </c>
      <c r="C321" s="76">
        <v>40117</v>
      </c>
      <c r="D321" s="75" t="s">
        <v>99</v>
      </c>
      <c r="E321" s="77" t="s">
        <v>19</v>
      </c>
      <c r="F321" s="75">
        <v>82</v>
      </c>
      <c r="G321" s="75">
        <v>0</v>
      </c>
      <c r="H321" s="75">
        <v>0</v>
      </c>
      <c r="I321" s="75">
        <v>5</v>
      </c>
      <c r="J321" s="75">
        <v>2</v>
      </c>
      <c r="K321" s="75">
        <v>0</v>
      </c>
      <c r="L321" s="75">
        <v>2</v>
      </c>
      <c r="M321" s="75">
        <v>0</v>
      </c>
      <c r="N321" s="75">
        <v>0</v>
      </c>
    </row>
    <row r="322" spans="1:14">
      <c r="A322" s="75" t="s">
        <v>456</v>
      </c>
      <c r="B322" s="75" t="s">
        <v>529</v>
      </c>
      <c r="C322" s="76">
        <v>40110</v>
      </c>
      <c r="D322" s="75" t="s">
        <v>99</v>
      </c>
      <c r="E322" s="77" t="s">
        <v>33</v>
      </c>
      <c r="F322" s="75">
        <v>90</v>
      </c>
      <c r="G322" s="75">
        <v>0</v>
      </c>
      <c r="H322" s="75">
        <v>0</v>
      </c>
      <c r="I322" s="75">
        <v>2</v>
      </c>
      <c r="J322" s="75">
        <v>2</v>
      </c>
      <c r="K322" s="75">
        <v>1</v>
      </c>
      <c r="L322" s="75">
        <v>2</v>
      </c>
      <c r="M322" s="75">
        <v>0</v>
      </c>
      <c r="N322" s="75">
        <v>0</v>
      </c>
    </row>
    <row r="323" spans="1:14">
      <c r="A323" s="75" t="s">
        <v>456</v>
      </c>
      <c r="B323" s="75" t="s">
        <v>162</v>
      </c>
      <c r="C323" s="76">
        <v>40107</v>
      </c>
      <c r="D323" s="75" t="s">
        <v>151</v>
      </c>
      <c r="E323" s="77" t="s">
        <v>231</v>
      </c>
      <c r="F323" s="75">
        <v>90</v>
      </c>
      <c r="G323" s="75">
        <v>0</v>
      </c>
      <c r="H323" s="75">
        <v>0</v>
      </c>
      <c r="I323" s="75">
        <v>6</v>
      </c>
      <c r="J323" s="75">
        <v>2</v>
      </c>
      <c r="K323" s="75">
        <v>0</v>
      </c>
      <c r="L323" s="75">
        <v>0</v>
      </c>
      <c r="M323" s="75">
        <v>0</v>
      </c>
      <c r="N323" s="75">
        <v>0</v>
      </c>
    </row>
    <row r="324" spans="1:14">
      <c r="A324" s="75" t="s">
        <v>456</v>
      </c>
      <c r="B324" s="75" t="s">
        <v>467</v>
      </c>
      <c r="C324" s="76">
        <v>40103</v>
      </c>
      <c r="D324" s="75" t="s">
        <v>99</v>
      </c>
      <c r="E324" s="77" t="s">
        <v>68</v>
      </c>
      <c r="F324" s="75">
        <f>90- 71</f>
        <v>19</v>
      </c>
      <c r="G324" s="75">
        <v>0</v>
      </c>
      <c r="H324" s="75">
        <v>0</v>
      </c>
      <c r="I324" s="75">
        <v>1</v>
      </c>
      <c r="J324" s="75">
        <v>0</v>
      </c>
      <c r="K324" s="75">
        <v>0</v>
      </c>
      <c r="L324" s="75">
        <v>0</v>
      </c>
      <c r="M324" s="75">
        <v>0</v>
      </c>
      <c r="N324" s="75">
        <v>0</v>
      </c>
    </row>
    <row r="325" spans="1:14">
      <c r="A325" s="75" t="s">
        <v>76</v>
      </c>
      <c r="B325" s="75" t="s">
        <v>215</v>
      </c>
      <c r="C325" s="76">
        <v>40100</v>
      </c>
      <c r="D325" s="75" t="s">
        <v>216</v>
      </c>
      <c r="E325" s="77" t="s">
        <v>33</v>
      </c>
      <c r="F325" s="75">
        <v>90</v>
      </c>
      <c r="G325" s="75">
        <v>0</v>
      </c>
      <c r="H325" s="75">
        <v>0</v>
      </c>
      <c r="I325" s="75">
        <v>1</v>
      </c>
      <c r="J325" s="75">
        <v>0</v>
      </c>
      <c r="K325" s="75">
        <v>1</v>
      </c>
      <c r="L325" s="75">
        <v>3</v>
      </c>
      <c r="M325" s="75">
        <v>0</v>
      </c>
      <c r="N325" s="75">
        <v>0</v>
      </c>
    </row>
    <row r="326" spans="1:14">
      <c r="A326" s="75" t="s">
        <v>456</v>
      </c>
      <c r="B326" s="75" t="s">
        <v>122</v>
      </c>
      <c r="C326" s="76">
        <v>40090</v>
      </c>
      <c r="D326" s="75" t="s">
        <v>99</v>
      </c>
      <c r="E326" s="77" t="s">
        <v>85</v>
      </c>
      <c r="F326" s="75">
        <v>90</v>
      </c>
      <c r="G326" s="75">
        <v>0</v>
      </c>
      <c r="H326" s="75">
        <v>0</v>
      </c>
      <c r="I326" s="75">
        <v>1</v>
      </c>
      <c r="J326" s="75">
        <v>0</v>
      </c>
      <c r="K326" s="75">
        <v>0</v>
      </c>
      <c r="L326" s="75">
        <v>0</v>
      </c>
      <c r="M326" s="75">
        <v>1</v>
      </c>
      <c r="N326" s="75">
        <v>0</v>
      </c>
    </row>
    <row r="327" spans="1:14">
      <c r="A327" s="75" t="s">
        <v>456</v>
      </c>
      <c r="B327" s="75" t="s">
        <v>43</v>
      </c>
      <c r="C327" s="76">
        <v>40086</v>
      </c>
      <c r="D327" s="75" t="s">
        <v>151</v>
      </c>
      <c r="E327" s="77" t="s">
        <v>59</v>
      </c>
      <c r="F327" s="75">
        <v>77</v>
      </c>
      <c r="G327" s="75">
        <v>1</v>
      </c>
      <c r="H327" s="75">
        <v>0</v>
      </c>
      <c r="I327" s="75">
        <v>3</v>
      </c>
      <c r="J327" s="75">
        <v>1</v>
      </c>
      <c r="K327" s="75">
        <v>1</v>
      </c>
      <c r="L327" s="75">
        <v>2</v>
      </c>
      <c r="M327" s="75">
        <v>0</v>
      </c>
      <c r="N327" s="75">
        <v>0</v>
      </c>
    </row>
    <row r="328" spans="1:14">
      <c r="A328" s="75" t="s">
        <v>456</v>
      </c>
      <c r="B328" s="75" t="s">
        <v>457</v>
      </c>
      <c r="C328" s="76">
        <v>40082</v>
      </c>
      <c r="D328" s="75" t="s">
        <v>99</v>
      </c>
      <c r="E328" s="77" t="s">
        <v>59</v>
      </c>
      <c r="F328" s="75">
        <f>90- 45</f>
        <v>45</v>
      </c>
      <c r="G328" s="75">
        <v>1</v>
      </c>
      <c r="H328" s="75">
        <v>0</v>
      </c>
      <c r="I328" s="75">
        <v>1</v>
      </c>
      <c r="J328" s="75">
        <v>1</v>
      </c>
      <c r="K328" s="75">
        <v>0</v>
      </c>
      <c r="L328" s="75">
        <v>4</v>
      </c>
      <c r="M328" s="75">
        <v>0</v>
      </c>
      <c r="N328" s="75">
        <v>0</v>
      </c>
    </row>
    <row r="329" spans="1:14">
      <c r="A329" s="75" t="s">
        <v>456</v>
      </c>
      <c r="B329" s="75" t="s">
        <v>155</v>
      </c>
      <c r="C329" s="76">
        <v>40079</v>
      </c>
      <c r="D329" s="75" t="s">
        <v>99</v>
      </c>
      <c r="E329" s="77" t="s">
        <v>82</v>
      </c>
      <c r="F329" s="75">
        <v>74</v>
      </c>
      <c r="G329" s="75">
        <v>1</v>
      </c>
      <c r="H329" s="75">
        <v>0</v>
      </c>
      <c r="I329" s="75">
        <v>3</v>
      </c>
      <c r="J329" s="75">
        <v>1</v>
      </c>
      <c r="K329" s="75">
        <v>0</v>
      </c>
      <c r="L329" s="75">
        <v>4</v>
      </c>
      <c r="M329" s="75">
        <v>0</v>
      </c>
      <c r="N329" s="75">
        <v>0</v>
      </c>
    </row>
    <row r="330" spans="1:14">
      <c r="A330" s="75" t="s">
        <v>456</v>
      </c>
      <c r="B330" s="75" t="s">
        <v>542</v>
      </c>
      <c r="C330" s="76">
        <v>40076</v>
      </c>
      <c r="D330" s="75" t="s">
        <v>99</v>
      </c>
      <c r="E330" s="77" t="s">
        <v>35</v>
      </c>
      <c r="F330" s="75">
        <v>68</v>
      </c>
      <c r="G330" s="75">
        <v>0</v>
      </c>
      <c r="H330" s="75">
        <v>0</v>
      </c>
      <c r="I330" s="75">
        <v>3</v>
      </c>
      <c r="J330" s="75">
        <v>1</v>
      </c>
      <c r="K330" s="75">
        <v>1</v>
      </c>
      <c r="L330" s="75">
        <v>0</v>
      </c>
      <c r="M330" s="75">
        <v>0</v>
      </c>
      <c r="N330" s="75">
        <v>0</v>
      </c>
    </row>
    <row r="331" spans="1:14">
      <c r="A331" s="75" t="s">
        <v>456</v>
      </c>
      <c r="B331" s="75" t="s">
        <v>263</v>
      </c>
      <c r="C331" s="76">
        <v>40071</v>
      </c>
      <c r="D331" s="75" t="s">
        <v>151</v>
      </c>
      <c r="E331" s="77" t="s">
        <v>370</v>
      </c>
      <c r="F331" s="75">
        <v>90</v>
      </c>
      <c r="G331" s="75">
        <v>0</v>
      </c>
      <c r="H331" s="75">
        <v>1</v>
      </c>
      <c r="I331" s="75">
        <v>2</v>
      </c>
      <c r="J331" s="75">
        <v>0</v>
      </c>
      <c r="K331" s="75">
        <v>2</v>
      </c>
      <c r="L331" s="75">
        <v>1</v>
      </c>
      <c r="M331" s="75">
        <v>1</v>
      </c>
      <c r="N331" s="75">
        <v>0</v>
      </c>
    </row>
    <row r="332" spans="1:14">
      <c r="A332" s="75" t="s">
        <v>456</v>
      </c>
      <c r="B332" s="75" t="s">
        <v>127</v>
      </c>
      <c r="C332" s="76">
        <v>40068</v>
      </c>
      <c r="D332" s="75" t="s">
        <v>99</v>
      </c>
      <c r="E332" s="77" t="s">
        <v>67</v>
      </c>
      <c r="F332" s="75">
        <v>80</v>
      </c>
      <c r="G332" s="75">
        <v>0</v>
      </c>
      <c r="H332" s="75">
        <v>2</v>
      </c>
      <c r="I332" s="75">
        <v>2</v>
      </c>
      <c r="J332" s="75">
        <v>0</v>
      </c>
      <c r="K332" s="75">
        <v>2</v>
      </c>
      <c r="L332" s="75">
        <v>6</v>
      </c>
      <c r="M332" s="75">
        <v>0</v>
      </c>
      <c r="N332" s="75">
        <v>0</v>
      </c>
    </row>
    <row r="333" spans="1:14">
      <c r="A333" s="75" t="s">
        <v>76</v>
      </c>
      <c r="B333" s="75" t="s">
        <v>273</v>
      </c>
      <c r="C333" s="76">
        <v>40061</v>
      </c>
      <c r="D333" s="75" t="s">
        <v>216</v>
      </c>
      <c r="E333" s="77" t="s">
        <v>107</v>
      </c>
      <c r="F333" s="75">
        <v>90</v>
      </c>
      <c r="G333" s="75">
        <v>0</v>
      </c>
      <c r="H333" s="75">
        <v>1</v>
      </c>
      <c r="I333" s="75">
        <v>0</v>
      </c>
      <c r="J333" s="75">
        <v>0</v>
      </c>
      <c r="K333" s="75">
        <v>0</v>
      </c>
      <c r="L333" s="75">
        <v>4</v>
      </c>
      <c r="M333" s="75">
        <v>1</v>
      </c>
      <c r="N333" s="75">
        <v>0</v>
      </c>
    </row>
    <row r="334" spans="1:14">
      <c r="A334" s="75" t="s">
        <v>456</v>
      </c>
      <c r="B334" s="75" t="s">
        <v>134</v>
      </c>
      <c r="C334" s="76">
        <v>40054</v>
      </c>
      <c r="D334" s="75" t="s">
        <v>99</v>
      </c>
      <c r="E334" s="77" t="s">
        <v>115</v>
      </c>
      <c r="F334" s="75">
        <v>82</v>
      </c>
      <c r="G334" s="75">
        <v>0</v>
      </c>
      <c r="H334" s="75">
        <v>0</v>
      </c>
      <c r="I334" s="75">
        <v>6</v>
      </c>
      <c r="J334" s="75">
        <v>2</v>
      </c>
      <c r="K334" s="75">
        <v>0</v>
      </c>
      <c r="L334" s="75">
        <v>1</v>
      </c>
      <c r="M334" s="75">
        <v>0</v>
      </c>
      <c r="N334" s="75">
        <v>0</v>
      </c>
    </row>
    <row r="335" spans="1:14">
      <c r="A335" s="75" t="s">
        <v>76</v>
      </c>
      <c r="B335" s="75" t="s">
        <v>1022</v>
      </c>
      <c r="C335" s="76">
        <v>39992</v>
      </c>
      <c r="D335" s="75" t="s">
        <v>184</v>
      </c>
      <c r="E335" s="77" t="s">
        <v>79</v>
      </c>
      <c r="F335" s="75">
        <v>90</v>
      </c>
      <c r="G335" s="75">
        <v>0</v>
      </c>
      <c r="H335" s="75">
        <v>0</v>
      </c>
      <c r="I335" s="75">
        <v>4</v>
      </c>
      <c r="J335" s="75">
        <v>1</v>
      </c>
      <c r="K335" s="75">
        <v>1</v>
      </c>
      <c r="L335" s="75">
        <v>3</v>
      </c>
      <c r="M335" s="75">
        <v>0</v>
      </c>
      <c r="N335" s="75">
        <v>0</v>
      </c>
    </row>
    <row r="336" spans="1:14">
      <c r="A336" s="75" t="s">
        <v>76</v>
      </c>
      <c r="B336" s="75" t="s">
        <v>1029</v>
      </c>
      <c r="C336" s="76">
        <v>39989</v>
      </c>
      <c r="D336" s="75" t="s">
        <v>184</v>
      </c>
      <c r="E336" s="77" t="s">
        <v>24</v>
      </c>
      <c r="F336" s="75">
        <v>90</v>
      </c>
      <c r="G336" s="75">
        <v>0</v>
      </c>
      <c r="H336" s="75">
        <v>0</v>
      </c>
      <c r="I336" s="75">
        <v>1</v>
      </c>
      <c r="J336" s="75">
        <v>0</v>
      </c>
      <c r="K336" s="75">
        <v>1</v>
      </c>
      <c r="L336" s="75">
        <v>1</v>
      </c>
      <c r="M336" s="75">
        <v>0</v>
      </c>
      <c r="N336" s="75">
        <v>0</v>
      </c>
    </row>
    <row r="337" spans="1:14">
      <c r="A337" s="75" t="s">
        <v>76</v>
      </c>
      <c r="B337" s="75" t="s">
        <v>491</v>
      </c>
      <c r="C337" s="76">
        <v>39985</v>
      </c>
      <c r="D337" s="75" t="s">
        <v>184</v>
      </c>
      <c r="E337" s="77" t="s">
        <v>67</v>
      </c>
      <c r="F337" s="75">
        <v>90</v>
      </c>
      <c r="G337" s="75">
        <v>0</v>
      </c>
      <c r="H337" s="75">
        <v>0</v>
      </c>
      <c r="I337" s="75">
        <v>3</v>
      </c>
      <c r="J337" s="75">
        <v>1</v>
      </c>
      <c r="K337" s="75">
        <v>1</v>
      </c>
      <c r="L337" s="75">
        <v>0</v>
      </c>
      <c r="M337" s="75">
        <v>0</v>
      </c>
      <c r="N337" s="75">
        <v>0</v>
      </c>
    </row>
    <row r="338" spans="1:14">
      <c r="A338" s="75" t="s">
        <v>76</v>
      </c>
      <c r="B338" s="75" t="s">
        <v>1022</v>
      </c>
      <c r="C338" s="76">
        <v>39982</v>
      </c>
      <c r="D338" s="75" t="s">
        <v>184</v>
      </c>
      <c r="E338" s="77" t="s">
        <v>67</v>
      </c>
      <c r="F338" s="75">
        <v>68</v>
      </c>
      <c r="G338" s="75">
        <v>0</v>
      </c>
      <c r="H338" s="75">
        <v>1</v>
      </c>
      <c r="I338" s="75">
        <v>2</v>
      </c>
      <c r="J338" s="75">
        <v>1</v>
      </c>
      <c r="K338" s="75">
        <v>0</v>
      </c>
      <c r="L338" s="75">
        <v>0</v>
      </c>
      <c r="M338" s="75">
        <v>0</v>
      </c>
      <c r="N338" s="75">
        <v>0</v>
      </c>
    </row>
    <row r="339" spans="1:14">
      <c r="A339" s="75" t="s">
        <v>76</v>
      </c>
      <c r="B339" s="75" t="s">
        <v>515</v>
      </c>
      <c r="C339" s="76">
        <v>39979</v>
      </c>
      <c r="D339" s="75" t="s">
        <v>184</v>
      </c>
      <c r="E339" s="77" t="s">
        <v>289</v>
      </c>
      <c r="F339" s="75">
        <v>90</v>
      </c>
      <c r="G339" s="75">
        <v>2</v>
      </c>
      <c r="H339" s="75">
        <v>0</v>
      </c>
      <c r="I339" s="75">
        <v>3</v>
      </c>
      <c r="J339" s="75">
        <v>2</v>
      </c>
      <c r="K339" s="75">
        <v>0</v>
      </c>
      <c r="L339" s="75">
        <v>2</v>
      </c>
      <c r="M339" s="75">
        <v>0</v>
      </c>
      <c r="N339" s="75">
        <v>0</v>
      </c>
    </row>
    <row r="340" spans="1:14">
      <c r="A340" s="75" t="s">
        <v>76</v>
      </c>
      <c r="B340" s="75" t="s">
        <v>217</v>
      </c>
      <c r="C340" s="76">
        <v>39974</v>
      </c>
      <c r="D340" s="75" t="s">
        <v>216</v>
      </c>
      <c r="E340" s="77" t="s">
        <v>63</v>
      </c>
      <c r="F340" s="75">
        <v>90</v>
      </c>
      <c r="G340" s="75">
        <v>0</v>
      </c>
      <c r="H340" s="75">
        <v>0</v>
      </c>
      <c r="I340" s="75">
        <v>2</v>
      </c>
      <c r="J340" s="75">
        <v>1</v>
      </c>
      <c r="K340" s="75">
        <v>0</v>
      </c>
      <c r="L340" s="75">
        <v>4</v>
      </c>
      <c r="M340" s="75">
        <v>0</v>
      </c>
      <c r="N340" s="75">
        <v>0</v>
      </c>
    </row>
    <row r="341" spans="1:14">
      <c r="A341" s="75" t="s">
        <v>76</v>
      </c>
      <c r="B341" s="75" t="s">
        <v>1030</v>
      </c>
      <c r="C341" s="76">
        <v>39970</v>
      </c>
      <c r="D341" s="75" t="s">
        <v>216</v>
      </c>
      <c r="E341" s="77" t="s">
        <v>95</v>
      </c>
      <c r="F341" s="75">
        <v>85</v>
      </c>
      <c r="G341" s="75">
        <v>1</v>
      </c>
      <c r="H341" s="75">
        <v>0</v>
      </c>
      <c r="I341" s="75">
        <v>1</v>
      </c>
      <c r="J341" s="75">
        <v>1</v>
      </c>
      <c r="K341" s="75">
        <v>0</v>
      </c>
      <c r="L341" s="75">
        <v>2</v>
      </c>
      <c r="M341" s="75">
        <v>0</v>
      </c>
      <c r="N341" s="75">
        <v>0</v>
      </c>
    </row>
    <row r="342" spans="1:14">
      <c r="A342" s="75" t="s">
        <v>76</v>
      </c>
      <c r="B342" s="75" t="s">
        <v>239</v>
      </c>
      <c r="C342" s="76">
        <v>39904</v>
      </c>
      <c r="D342" s="75" t="s">
        <v>216</v>
      </c>
      <c r="E342" s="77" t="s">
        <v>59</v>
      </c>
      <c r="F342" s="75">
        <v>90</v>
      </c>
      <c r="G342" s="75">
        <v>0</v>
      </c>
      <c r="H342" s="75">
        <v>0</v>
      </c>
      <c r="I342" s="75">
        <v>0</v>
      </c>
      <c r="J342" s="75">
        <v>0</v>
      </c>
      <c r="K342" s="75">
        <v>1</v>
      </c>
      <c r="L342" s="75">
        <v>2</v>
      </c>
      <c r="M342" s="75">
        <v>0</v>
      </c>
      <c r="N342" s="75">
        <v>0</v>
      </c>
    </row>
    <row r="343" spans="1:14">
      <c r="A343" s="75" t="s">
        <v>76</v>
      </c>
      <c r="B343" s="75" t="s">
        <v>795</v>
      </c>
      <c r="C343" s="76">
        <v>39736</v>
      </c>
      <c r="D343" s="75" t="s">
        <v>216</v>
      </c>
      <c r="E343" s="77" t="s">
        <v>33</v>
      </c>
      <c r="F343" s="75">
        <v>90</v>
      </c>
      <c r="G343" s="75">
        <v>0</v>
      </c>
      <c r="H343" s="75">
        <v>0</v>
      </c>
      <c r="I343" s="75">
        <v>0</v>
      </c>
      <c r="J343" s="75">
        <v>0</v>
      </c>
      <c r="K343" s="75">
        <v>1</v>
      </c>
      <c r="L343" s="75">
        <v>4</v>
      </c>
      <c r="M343" s="75">
        <v>0</v>
      </c>
      <c r="N343" s="75">
        <v>0</v>
      </c>
    </row>
    <row r="344" spans="1:14">
      <c r="A344" s="75" t="s">
        <v>76</v>
      </c>
      <c r="B344" s="75" t="s">
        <v>1028</v>
      </c>
      <c r="C344" s="76">
        <v>39733</v>
      </c>
      <c r="D344" s="75" t="s">
        <v>216</v>
      </c>
      <c r="E344" s="77" t="s">
        <v>95</v>
      </c>
      <c r="F344" s="75">
        <v>71</v>
      </c>
      <c r="G344" s="75">
        <v>1</v>
      </c>
      <c r="H344" s="75">
        <v>0</v>
      </c>
      <c r="I344" s="75">
        <v>3</v>
      </c>
      <c r="J344" s="75">
        <v>3</v>
      </c>
      <c r="K344" s="75">
        <v>0</v>
      </c>
      <c r="L344" s="75">
        <v>2</v>
      </c>
      <c r="M344" s="75">
        <v>0</v>
      </c>
      <c r="N344" s="75">
        <v>0</v>
      </c>
    </row>
    <row r="345" spans="1:14">
      <c r="A345" s="75" t="s">
        <v>456</v>
      </c>
      <c r="B345" s="75" t="s">
        <v>224</v>
      </c>
      <c r="C345" s="76">
        <v>40684</v>
      </c>
      <c r="D345" s="75" t="s">
        <v>99</v>
      </c>
      <c r="E345" s="77" t="s">
        <v>715</v>
      </c>
      <c r="F345" s="75">
        <v>60</v>
      </c>
      <c r="G345" s="75">
        <v>0</v>
      </c>
      <c r="H345" s="75">
        <v>0</v>
      </c>
      <c r="I345" s="75">
        <v>1</v>
      </c>
      <c r="J345" s="75">
        <v>0</v>
      </c>
      <c r="K345" s="75">
        <v>2</v>
      </c>
      <c r="L345" s="75">
        <v>0</v>
      </c>
      <c r="M345" s="75">
        <v>0</v>
      </c>
      <c r="N345" s="75">
        <v>0</v>
      </c>
    </row>
    <row r="346" spans="1:14">
      <c r="A346" s="75" t="s">
        <v>456</v>
      </c>
      <c r="B346" s="75" t="s">
        <v>155</v>
      </c>
      <c r="C346" s="76">
        <v>40678</v>
      </c>
      <c r="D346" s="75" t="s">
        <v>99</v>
      </c>
      <c r="E346" s="77" t="s">
        <v>107</v>
      </c>
      <c r="F346" s="75">
        <v>69</v>
      </c>
      <c r="G346" s="75">
        <v>0</v>
      </c>
      <c r="H346" s="75">
        <v>1</v>
      </c>
      <c r="I346" s="75">
        <v>0</v>
      </c>
      <c r="J346" s="75">
        <v>0</v>
      </c>
      <c r="K346" s="75">
        <v>0</v>
      </c>
      <c r="L346" s="75">
        <v>2</v>
      </c>
      <c r="M346" s="75">
        <v>0</v>
      </c>
      <c r="N346" s="75">
        <v>0</v>
      </c>
    </row>
    <row r="347" spans="1:14">
      <c r="A347" s="75" t="s">
        <v>456</v>
      </c>
      <c r="B347" s="75" t="s">
        <v>122</v>
      </c>
      <c r="C347" s="76">
        <v>40670</v>
      </c>
      <c r="D347" s="75" t="s">
        <v>99</v>
      </c>
      <c r="E347" s="77" t="s">
        <v>716</v>
      </c>
      <c r="F347" s="75">
        <v>55</v>
      </c>
      <c r="G347" s="75">
        <v>1</v>
      </c>
      <c r="H347" s="75">
        <v>0</v>
      </c>
      <c r="I347" s="75">
        <v>2</v>
      </c>
      <c r="J347" s="75">
        <v>1</v>
      </c>
      <c r="K347" s="75">
        <v>0</v>
      </c>
      <c r="L347" s="75">
        <v>1</v>
      </c>
      <c r="M347" s="75">
        <v>0</v>
      </c>
      <c r="N347" s="75">
        <v>0</v>
      </c>
    </row>
    <row r="348" spans="1:14">
      <c r="A348" s="75" t="s">
        <v>456</v>
      </c>
      <c r="B348" s="75" t="s">
        <v>459</v>
      </c>
      <c r="C348" s="76">
        <v>40666</v>
      </c>
      <c r="D348" s="75" t="s">
        <v>151</v>
      </c>
      <c r="E348" s="77" t="s">
        <v>389</v>
      </c>
      <c r="F348" s="75">
        <v>59</v>
      </c>
      <c r="G348" s="75">
        <v>0</v>
      </c>
      <c r="H348" s="75">
        <v>0</v>
      </c>
      <c r="I348" s="75">
        <v>1</v>
      </c>
      <c r="J348" s="75">
        <v>0</v>
      </c>
      <c r="K348" s="75">
        <v>1</v>
      </c>
      <c r="L348" s="75">
        <v>0</v>
      </c>
      <c r="M348" s="75">
        <v>0</v>
      </c>
      <c r="N348" s="75">
        <v>0</v>
      </c>
    </row>
    <row r="349" spans="1:14">
      <c r="A349" s="75" t="s">
        <v>456</v>
      </c>
      <c r="B349" s="75" t="s">
        <v>124</v>
      </c>
      <c r="C349" s="76">
        <v>40663</v>
      </c>
      <c r="D349" s="75" t="s">
        <v>99</v>
      </c>
      <c r="E349" s="77" t="s">
        <v>231</v>
      </c>
      <c r="F349" s="75">
        <v>90</v>
      </c>
      <c r="G349" s="75">
        <v>0</v>
      </c>
      <c r="H349" s="75">
        <v>0</v>
      </c>
      <c r="I349" s="75">
        <v>4</v>
      </c>
      <c r="J349" s="75">
        <v>2</v>
      </c>
      <c r="K349" s="75">
        <v>0</v>
      </c>
      <c r="L349" s="75">
        <v>1</v>
      </c>
      <c r="M349" s="75">
        <v>0</v>
      </c>
      <c r="N349" s="75">
        <v>0</v>
      </c>
    </row>
    <row r="350" spans="1:14">
      <c r="A350" s="75" t="s">
        <v>456</v>
      </c>
      <c r="B350" s="75" t="s">
        <v>464</v>
      </c>
      <c r="C350" s="76">
        <v>40660</v>
      </c>
      <c r="D350" s="75" t="s">
        <v>151</v>
      </c>
      <c r="E350" s="77" t="s">
        <v>135</v>
      </c>
      <c r="F350" s="75">
        <v>0</v>
      </c>
      <c r="G350" s="75"/>
      <c r="H350" s="75"/>
      <c r="I350" s="75"/>
      <c r="J350" s="75"/>
      <c r="K350" s="75"/>
      <c r="L350" s="75"/>
      <c r="M350" s="75"/>
      <c r="N350" s="75"/>
    </row>
    <row r="351" spans="1:14">
      <c r="A351" s="75" t="s">
        <v>456</v>
      </c>
      <c r="B351" s="75" t="s">
        <v>119</v>
      </c>
      <c r="C351" s="76">
        <v>40656</v>
      </c>
      <c r="D351" s="75" t="s">
        <v>99</v>
      </c>
      <c r="E351" s="77" t="s">
        <v>717</v>
      </c>
      <c r="F351" s="75">
        <v>90</v>
      </c>
      <c r="G351" s="75">
        <v>2</v>
      </c>
      <c r="H351" s="75">
        <v>2</v>
      </c>
      <c r="I351" s="75">
        <v>2</v>
      </c>
      <c r="J351" s="75">
        <v>2</v>
      </c>
      <c r="K351" s="75">
        <v>0</v>
      </c>
      <c r="L351" s="75">
        <v>0</v>
      </c>
      <c r="M351" s="75">
        <v>0</v>
      </c>
      <c r="N351" s="75">
        <v>0</v>
      </c>
    </row>
    <row r="352" spans="1:14">
      <c r="A352" s="75" t="s">
        <v>456</v>
      </c>
      <c r="B352" s="75" t="s">
        <v>464</v>
      </c>
      <c r="C352" s="76">
        <v>40653</v>
      </c>
      <c r="D352" s="75" t="s">
        <v>193</v>
      </c>
      <c r="E352" s="77" t="s">
        <v>31</v>
      </c>
      <c r="F352" s="75">
        <v>0</v>
      </c>
      <c r="G352" s="75"/>
      <c r="H352" s="75"/>
      <c r="I352" s="75"/>
      <c r="J352" s="75"/>
      <c r="K352" s="75"/>
      <c r="L352" s="75"/>
      <c r="M352" s="75"/>
      <c r="N352" s="75"/>
    </row>
    <row r="353" spans="1:14">
      <c r="A353" s="75" t="s">
        <v>456</v>
      </c>
      <c r="B353" s="75" t="s">
        <v>464</v>
      </c>
      <c r="C353" s="76">
        <v>40649</v>
      </c>
      <c r="D353" s="75" t="s">
        <v>99</v>
      </c>
      <c r="E353" s="77" t="s">
        <v>22</v>
      </c>
      <c r="F353" s="75">
        <v>0</v>
      </c>
      <c r="G353" s="75"/>
      <c r="H353" s="75"/>
      <c r="I353" s="75"/>
      <c r="J353" s="75"/>
      <c r="K353" s="75"/>
      <c r="L353" s="75"/>
      <c r="M353" s="75"/>
      <c r="N353" s="75"/>
    </row>
    <row r="354" spans="1:14">
      <c r="A354" s="75" t="s">
        <v>456</v>
      </c>
      <c r="B354" s="75" t="s">
        <v>624</v>
      </c>
      <c r="C354" s="76">
        <v>40646</v>
      </c>
      <c r="D354" s="75" t="s">
        <v>151</v>
      </c>
      <c r="E354" s="77" t="s">
        <v>24</v>
      </c>
      <c r="F354" s="75">
        <f>90- 64</f>
        <v>26</v>
      </c>
      <c r="G354" s="75">
        <v>0</v>
      </c>
      <c r="H354" s="75">
        <v>0</v>
      </c>
      <c r="I354" s="75">
        <v>1</v>
      </c>
      <c r="J354" s="75">
        <v>1</v>
      </c>
      <c r="K354" s="75">
        <v>1</v>
      </c>
      <c r="L354" s="75">
        <v>0</v>
      </c>
      <c r="M354" s="75">
        <v>0</v>
      </c>
      <c r="N354" s="75">
        <v>0</v>
      </c>
    </row>
    <row r="355" spans="1:14">
      <c r="A355" s="75" t="s">
        <v>456</v>
      </c>
      <c r="B355" s="75" t="s">
        <v>144</v>
      </c>
      <c r="C355" s="76">
        <v>40642</v>
      </c>
      <c r="D355" s="75" t="s">
        <v>99</v>
      </c>
      <c r="E355" s="77" t="s">
        <v>67</v>
      </c>
      <c r="F355" s="75">
        <v>90</v>
      </c>
      <c r="G355" s="75">
        <v>2</v>
      </c>
      <c r="H355" s="75">
        <v>0</v>
      </c>
      <c r="I355" s="75">
        <v>4</v>
      </c>
      <c r="J355" s="75">
        <v>3</v>
      </c>
      <c r="K355" s="75">
        <v>2</v>
      </c>
      <c r="L355" s="75">
        <v>2</v>
      </c>
      <c r="M355" s="75">
        <v>0</v>
      </c>
      <c r="N355" s="75">
        <v>0</v>
      </c>
    </row>
    <row r="356" spans="1:14">
      <c r="A356" s="75" t="s">
        <v>456</v>
      </c>
      <c r="B356" s="75" t="s">
        <v>610</v>
      </c>
      <c r="C356" s="76">
        <v>40638</v>
      </c>
      <c r="D356" s="75" t="s">
        <v>151</v>
      </c>
      <c r="E356" s="77" t="s">
        <v>51</v>
      </c>
      <c r="F356" s="75">
        <f>90- 76</f>
        <v>14</v>
      </c>
      <c r="G356" s="75">
        <v>0</v>
      </c>
      <c r="H356" s="75">
        <v>1</v>
      </c>
      <c r="I356" s="75">
        <v>1</v>
      </c>
      <c r="J356" s="75">
        <v>1</v>
      </c>
      <c r="K356" s="75">
        <v>0</v>
      </c>
      <c r="L356" s="75">
        <v>0</v>
      </c>
      <c r="M356" s="75">
        <v>0</v>
      </c>
      <c r="N356" s="75">
        <v>0</v>
      </c>
    </row>
    <row r="357" spans="1:14">
      <c r="A357" s="75" t="s">
        <v>456</v>
      </c>
      <c r="B357" s="75" t="s">
        <v>105</v>
      </c>
      <c r="C357" s="76">
        <v>40605</v>
      </c>
      <c r="D357" s="75" t="s">
        <v>99</v>
      </c>
      <c r="E357" s="77" t="s">
        <v>525</v>
      </c>
      <c r="F357" s="75">
        <v>0</v>
      </c>
      <c r="G357" s="75"/>
      <c r="H357" s="75"/>
      <c r="I357" s="75"/>
      <c r="J357" s="75"/>
      <c r="K357" s="75"/>
      <c r="L357" s="75"/>
      <c r="M357" s="75"/>
      <c r="N357" s="75"/>
    </row>
    <row r="358" spans="1:14">
      <c r="A358" s="75" t="s">
        <v>456</v>
      </c>
      <c r="B358" s="75" t="s">
        <v>117</v>
      </c>
      <c r="C358" s="76">
        <v>40600</v>
      </c>
      <c r="D358" s="75" t="s">
        <v>99</v>
      </c>
      <c r="E358" s="77" t="s">
        <v>33</v>
      </c>
      <c r="F358" s="75">
        <v>60</v>
      </c>
      <c r="G358" s="75">
        <v>0</v>
      </c>
      <c r="H358" s="75">
        <v>0</v>
      </c>
      <c r="I358" s="75">
        <v>3</v>
      </c>
      <c r="J358" s="75">
        <v>2</v>
      </c>
      <c r="K358" s="75">
        <v>2</v>
      </c>
      <c r="L358" s="75">
        <v>0</v>
      </c>
      <c r="M358" s="75">
        <v>0</v>
      </c>
      <c r="N358" s="75">
        <v>0</v>
      </c>
    </row>
    <row r="359" spans="1:14">
      <c r="A359" s="75" t="s">
        <v>456</v>
      </c>
      <c r="B359" s="75" t="s">
        <v>28</v>
      </c>
      <c r="C359" s="76">
        <v>40596</v>
      </c>
      <c r="D359" s="75" t="s">
        <v>151</v>
      </c>
      <c r="E359" s="77" t="s">
        <v>22</v>
      </c>
      <c r="F359" s="75">
        <v>0</v>
      </c>
      <c r="G359" s="75"/>
      <c r="H359" s="75"/>
      <c r="I359" s="75"/>
      <c r="J359" s="75"/>
      <c r="K359" s="75"/>
      <c r="L359" s="75"/>
      <c r="M359" s="75"/>
      <c r="N359" s="75"/>
    </row>
    <row r="360" spans="1:14">
      <c r="A360" s="75" t="s">
        <v>456</v>
      </c>
      <c r="B360" s="75" t="s">
        <v>156</v>
      </c>
      <c r="C360" s="76">
        <v>40593</v>
      </c>
      <c r="D360" s="75" t="s">
        <v>99</v>
      </c>
      <c r="E360" s="77" t="s">
        <v>19</v>
      </c>
      <c r="F360" s="75">
        <v>75</v>
      </c>
      <c r="G360" s="75">
        <v>0</v>
      </c>
      <c r="H360" s="75">
        <v>0</v>
      </c>
      <c r="I360" s="75">
        <v>2</v>
      </c>
      <c r="J360" s="75">
        <v>1</v>
      </c>
      <c r="K360" s="75">
        <v>1</v>
      </c>
      <c r="L360" s="75">
        <v>0</v>
      </c>
      <c r="M360" s="75">
        <v>0</v>
      </c>
      <c r="N360" s="75">
        <v>0</v>
      </c>
    </row>
    <row r="361" spans="1:14">
      <c r="A361" s="75" t="s">
        <v>456</v>
      </c>
      <c r="B361" s="75" t="s">
        <v>127</v>
      </c>
      <c r="C361" s="76">
        <v>40587</v>
      </c>
      <c r="D361" s="75" t="s">
        <v>99</v>
      </c>
      <c r="E361" s="77" t="s">
        <v>24</v>
      </c>
      <c r="F361" s="75">
        <v>0</v>
      </c>
      <c r="G361" s="75"/>
      <c r="H361" s="75"/>
      <c r="I361" s="75"/>
      <c r="J361" s="75"/>
      <c r="K361" s="75"/>
      <c r="L361" s="75"/>
      <c r="M361" s="75"/>
      <c r="N361" s="75"/>
    </row>
    <row r="362" spans="1:14">
      <c r="A362" s="75" t="s">
        <v>456</v>
      </c>
      <c r="B362" s="75" t="s">
        <v>111</v>
      </c>
      <c r="C362" s="76">
        <v>40580</v>
      </c>
      <c r="D362" s="75" t="s">
        <v>99</v>
      </c>
      <c r="E362" s="77" t="s">
        <v>103</v>
      </c>
      <c r="F362" s="75">
        <v>59</v>
      </c>
      <c r="G362" s="75">
        <v>1</v>
      </c>
      <c r="H362" s="75">
        <v>1</v>
      </c>
      <c r="I362" s="75">
        <v>3</v>
      </c>
      <c r="J362" s="75">
        <v>1</v>
      </c>
      <c r="K362" s="75">
        <v>0</v>
      </c>
      <c r="L362" s="75">
        <v>1</v>
      </c>
      <c r="M362" s="75">
        <v>0</v>
      </c>
      <c r="N362" s="75">
        <v>0</v>
      </c>
    </row>
    <row r="363" spans="1:14">
      <c r="A363" s="75" t="s">
        <v>456</v>
      </c>
      <c r="B363" s="75" t="s">
        <v>143</v>
      </c>
      <c r="C363" s="76">
        <v>40576</v>
      </c>
      <c r="D363" s="75" t="s">
        <v>193</v>
      </c>
      <c r="E363" s="77" t="s">
        <v>19</v>
      </c>
      <c r="F363" s="75">
        <v>0</v>
      </c>
      <c r="G363" s="75"/>
      <c r="H363" s="75"/>
      <c r="I363" s="75"/>
      <c r="J363" s="75"/>
      <c r="K363" s="75"/>
      <c r="L363" s="75"/>
      <c r="M363" s="75"/>
      <c r="N363" s="75"/>
    </row>
    <row r="364" spans="1:14">
      <c r="A364" s="75" t="s">
        <v>456</v>
      </c>
      <c r="B364" s="75" t="s">
        <v>121</v>
      </c>
      <c r="C364" s="76">
        <v>40573</v>
      </c>
      <c r="D364" s="75" t="s">
        <v>99</v>
      </c>
      <c r="E364" s="77" t="s">
        <v>17</v>
      </c>
      <c r="F364" s="75">
        <f>90- 64</f>
        <v>26</v>
      </c>
      <c r="G364" s="75">
        <v>0</v>
      </c>
      <c r="H364" s="75">
        <v>0</v>
      </c>
      <c r="I364" s="75">
        <v>1</v>
      </c>
      <c r="J364" s="75">
        <v>0</v>
      </c>
      <c r="K364" s="75">
        <v>0</v>
      </c>
      <c r="L364" s="75">
        <v>1</v>
      </c>
      <c r="M364" s="75">
        <v>0</v>
      </c>
      <c r="N364" s="75">
        <v>0</v>
      </c>
    </row>
    <row r="365" spans="1:14">
      <c r="A365" s="75" t="s">
        <v>456</v>
      </c>
      <c r="B365" s="75" t="s">
        <v>122</v>
      </c>
      <c r="C365" s="76">
        <v>40569</v>
      </c>
      <c r="D365" s="75" t="s">
        <v>193</v>
      </c>
      <c r="E365" s="77" t="s">
        <v>24</v>
      </c>
      <c r="F365" s="75">
        <v>0</v>
      </c>
      <c r="G365" s="75"/>
      <c r="H365" s="75"/>
      <c r="I365" s="75"/>
      <c r="J365" s="75"/>
      <c r="K365" s="75"/>
      <c r="L365" s="75"/>
      <c r="M365" s="75"/>
      <c r="N365" s="75"/>
    </row>
    <row r="366" spans="1:14">
      <c r="A366" s="75" t="s">
        <v>456</v>
      </c>
      <c r="B366" s="75" t="s">
        <v>114</v>
      </c>
      <c r="C366" s="76">
        <v>40566</v>
      </c>
      <c r="D366" s="75" t="s">
        <v>99</v>
      </c>
      <c r="E366" s="77" t="s">
        <v>31</v>
      </c>
      <c r="F366" s="75">
        <v>45</v>
      </c>
      <c r="G366" s="75">
        <v>0</v>
      </c>
      <c r="H366" s="75">
        <v>0</v>
      </c>
      <c r="I366" s="75">
        <v>0</v>
      </c>
      <c r="J366" s="75">
        <v>0</v>
      </c>
      <c r="K366" s="75">
        <v>0</v>
      </c>
      <c r="L366" s="75">
        <v>2</v>
      </c>
      <c r="M366" s="75">
        <v>0</v>
      </c>
      <c r="N366" s="75">
        <v>0</v>
      </c>
    </row>
    <row r="367" spans="1:14">
      <c r="A367" s="75" t="s">
        <v>456</v>
      </c>
      <c r="B367" s="75" t="s">
        <v>139</v>
      </c>
      <c r="C367" s="76">
        <v>40563</v>
      </c>
      <c r="D367" s="75" t="s">
        <v>193</v>
      </c>
      <c r="E367" s="77" t="s">
        <v>24</v>
      </c>
      <c r="F367" s="75">
        <f>90- 75</f>
        <v>15</v>
      </c>
      <c r="G367" s="75">
        <v>0</v>
      </c>
      <c r="H367" s="75">
        <v>0</v>
      </c>
      <c r="I367" s="75">
        <v>0</v>
      </c>
      <c r="J367" s="75">
        <v>0</v>
      </c>
      <c r="K367" s="75">
        <v>0</v>
      </c>
      <c r="L367" s="75">
        <v>0</v>
      </c>
      <c r="M367" s="75">
        <v>0</v>
      </c>
      <c r="N367" s="75">
        <v>0</v>
      </c>
    </row>
    <row r="368" spans="1:14">
      <c r="A368" s="75" t="s">
        <v>456</v>
      </c>
      <c r="B368" s="75" t="s">
        <v>526</v>
      </c>
      <c r="C368" s="76">
        <v>40559</v>
      </c>
      <c r="D368" s="75" t="s">
        <v>99</v>
      </c>
      <c r="E368" s="77" t="s">
        <v>22</v>
      </c>
      <c r="F368" s="75">
        <v>53</v>
      </c>
      <c r="G368" s="75">
        <v>0</v>
      </c>
      <c r="H368" s="75">
        <v>0</v>
      </c>
      <c r="I368" s="75">
        <v>2</v>
      </c>
      <c r="J368" s="75">
        <v>0</v>
      </c>
      <c r="K368" s="75">
        <v>1</v>
      </c>
      <c r="L368" s="75">
        <v>3</v>
      </c>
      <c r="M368" s="75">
        <v>0</v>
      </c>
      <c r="N368" s="75">
        <v>0</v>
      </c>
    </row>
    <row r="369" spans="1:14">
      <c r="A369" s="75" t="s">
        <v>456</v>
      </c>
      <c r="B369" s="75" t="s">
        <v>120</v>
      </c>
      <c r="C369" s="76">
        <v>40556</v>
      </c>
      <c r="D369" s="75" t="s">
        <v>193</v>
      </c>
      <c r="E369" s="77" t="s">
        <v>26</v>
      </c>
      <c r="F369" s="75">
        <f>90- 55</f>
        <v>35</v>
      </c>
      <c r="G369" s="75">
        <v>0</v>
      </c>
      <c r="H369" s="75">
        <v>0</v>
      </c>
      <c r="I369" s="75">
        <v>0</v>
      </c>
      <c r="J369" s="75">
        <v>0</v>
      </c>
      <c r="K369" s="75">
        <v>0</v>
      </c>
      <c r="L369" s="75">
        <v>0</v>
      </c>
      <c r="M369" s="75">
        <v>0</v>
      </c>
      <c r="N369" s="75">
        <v>0</v>
      </c>
    </row>
    <row r="370" spans="1:14">
      <c r="A370" s="75" t="s">
        <v>456</v>
      </c>
      <c r="B370" s="75" t="s">
        <v>108</v>
      </c>
      <c r="C370" s="76">
        <v>40552</v>
      </c>
      <c r="D370" s="75" t="s">
        <v>99</v>
      </c>
      <c r="E370" s="77" t="s">
        <v>68</v>
      </c>
      <c r="F370" s="75">
        <f>90- 69</f>
        <v>21</v>
      </c>
      <c r="G370" s="75">
        <v>1</v>
      </c>
      <c r="H370" s="75">
        <v>0</v>
      </c>
      <c r="I370" s="75">
        <v>1</v>
      </c>
      <c r="J370" s="75">
        <v>1</v>
      </c>
      <c r="K370" s="75">
        <v>0</v>
      </c>
      <c r="L370" s="75">
        <v>0</v>
      </c>
      <c r="M370" s="75">
        <v>0</v>
      </c>
      <c r="N370" s="75">
        <v>0</v>
      </c>
    </row>
    <row r="371" spans="1:14">
      <c r="A371" s="75" t="s">
        <v>456</v>
      </c>
      <c r="B371" s="75" t="s">
        <v>145</v>
      </c>
      <c r="C371" s="76">
        <v>40549</v>
      </c>
      <c r="D371" s="75" t="s">
        <v>193</v>
      </c>
      <c r="E371" s="77" t="s">
        <v>19</v>
      </c>
      <c r="F371" s="75">
        <f>90- 56</f>
        <v>34</v>
      </c>
      <c r="G371" s="75">
        <v>0</v>
      </c>
      <c r="H371" s="75">
        <v>0</v>
      </c>
      <c r="I371" s="75">
        <v>0</v>
      </c>
      <c r="J371" s="75">
        <v>0</v>
      </c>
      <c r="K371" s="75">
        <v>0</v>
      </c>
      <c r="L371" s="75">
        <v>0</v>
      </c>
      <c r="M371" s="75">
        <v>0</v>
      </c>
      <c r="N371" s="75">
        <v>0</v>
      </c>
    </row>
    <row r="372" spans="1:14">
      <c r="A372" s="75" t="s">
        <v>456</v>
      </c>
      <c r="B372" s="75" t="s">
        <v>159</v>
      </c>
      <c r="C372" s="76">
        <v>40546</v>
      </c>
      <c r="D372" s="75" t="s">
        <v>99</v>
      </c>
      <c r="E372" s="77" t="s">
        <v>79</v>
      </c>
      <c r="F372" s="75">
        <f>90- 75</f>
        <v>15</v>
      </c>
      <c r="G372" s="75">
        <v>0</v>
      </c>
      <c r="H372" s="75">
        <v>0</v>
      </c>
      <c r="I372" s="75">
        <v>1</v>
      </c>
      <c r="J372" s="75">
        <v>0</v>
      </c>
      <c r="K372" s="75">
        <v>0</v>
      </c>
      <c r="L372" s="75">
        <v>0</v>
      </c>
      <c r="M372" s="75">
        <v>0</v>
      </c>
      <c r="N372" s="75">
        <v>0</v>
      </c>
    </row>
    <row r="373" spans="1:14">
      <c r="A373" s="75" t="s">
        <v>76</v>
      </c>
      <c r="B373" s="75" t="s">
        <v>471</v>
      </c>
      <c r="C373" s="76">
        <v>40361</v>
      </c>
      <c r="D373" s="75" t="s">
        <v>89</v>
      </c>
      <c r="E373" s="77" t="s">
        <v>85</v>
      </c>
      <c r="F373" s="75">
        <v>90</v>
      </c>
      <c r="G373" s="75">
        <v>0</v>
      </c>
      <c r="H373" s="75">
        <v>0</v>
      </c>
      <c r="I373" s="75">
        <v>3</v>
      </c>
      <c r="J373" s="75">
        <v>1</v>
      </c>
      <c r="K373" s="75">
        <v>1</v>
      </c>
      <c r="L373" s="75">
        <v>3</v>
      </c>
      <c r="M373" s="75">
        <v>0</v>
      </c>
      <c r="N373" s="75">
        <v>0</v>
      </c>
    </row>
    <row r="374" spans="1:14">
      <c r="A374" s="75" t="s">
        <v>76</v>
      </c>
      <c r="B374" s="75" t="s">
        <v>401</v>
      </c>
      <c r="C374" s="76">
        <v>40357</v>
      </c>
      <c r="D374" s="75" t="s">
        <v>89</v>
      </c>
      <c r="E374" s="77" t="s">
        <v>59</v>
      </c>
      <c r="F374" s="75">
        <v>80</v>
      </c>
      <c r="G374" s="75">
        <v>0</v>
      </c>
      <c r="H374" s="75">
        <v>1</v>
      </c>
      <c r="I374" s="75">
        <v>2</v>
      </c>
      <c r="J374" s="75">
        <v>0</v>
      </c>
      <c r="K374" s="75">
        <v>3</v>
      </c>
      <c r="L374" s="75">
        <v>2</v>
      </c>
      <c r="M374" s="75">
        <v>1</v>
      </c>
      <c r="N374" s="75">
        <v>0</v>
      </c>
    </row>
    <row r="375" spans="1:14">
      <c r="A375" s="75" t="s">
        <v>76</v>
      </c>
      <c r="B375" s="75" t="s">
        <v>783</v>
      </c>
      <c r="C375" s="76">
        <v>40349</v>
      </c>
      <c r="D375" s="75" t="s">
        <v>89</v>
      </c>
      <c r="E375" s="77" t="s">
        <v>26</v>
      </c>
      <c r="F375" s="75">
        <v>90</v>
      </c>
      <c r="G375" s="75">
        <v>0</v>
      </c>
      <c r="H375" s="75">
        <v>2</v>
      </c>
      <c r="I375" s="75">
        <v>2</v>
      </c>
      <c r="J375" s="75">
        <v>1</v>
      </c>
      <c r="K375" s="75">
        <v>2</v>
      </c>
      <c r="L375" s="75">
        <v>4</v>
      </c>
      <c r="M375" s="75">
        <v>0</v>
      </c>
      <c r="N375" s="75">
        <v>1</v>
      </c>
    </row>
    <row r="376" spans="1:14">
      <c r="A376" s="75" t="s">
        <v>76</v>
      </c>
      <c r="B376" s="75" t="s">
        <v>721</v>
      </c>
      <c r="C376" s="76">
        <v>40344</v>
      </c>
      <c r="D376" s="75" t="s">
        <v>89</v>
      </c>
      <c r="E376" s="77" t="s">
        <v>63</v>
      </c>
      <c r="F376" s="75">
        <v>77</v>
      </c>
      <c r="G376" s="75">
        <v>0</v>
      </c>
      <c r="H376" s="75">
        <v>0</v>
      </c>
      <c r="I376" s="75">
        <v>1</v>
      </c>
      <c r="J376" s="75">
        <v>1</v>
      </c>
      <c r="K376" s="75">
        <v>0</v>
      </c>
      <c r="L376" s="75">
        <v>2</v>
      </c>
      <c r="M376" s="75">
        <v>0</v>
      </c>
      <c r="N376" s="75">
        <v>0</v>
      </c>
    </row>
    <row r="377" spans="1:14">
      <c r="A377" s="75" t="s">
        <v>76</v>
      </c>
      <c r="B377" s="75" t="s">
        <v>1031</v>
      </c>
      <c r="C377" s="76">
        <v>40336</v>
      </c>
      <c r="D377" s="75" t="s">
        <v>78</v>
      </c>
      <c r="E377" s="77" t="s">
        <v>191</v>
      </c>
      <c r="F377" s="75">
        <v>90</v>
      </c>
      <c r="G377" s="75">
        <v>1</v>
      </c>
      <c r="H377" s="75">
        <v>1</v>
      </c>
      <c r="I377" s="75">
        <v>4</v>
      </c>
      <c r="J377" s="75">
        <v>1</v>
      </c>
      <c r="K377" s="75">
        <v>2</v>
      </c>
      <c r="L377" s="75">
        <v>3</v>
      </c>
      <c r="M377" s="75">
        <v>0</v>
      </c>
      <c r="N377" s="75">
        <v>0</v>
      </c>
    </row>
    <row r="378" spans="1:14">
      <c r="A378" s="75" t="s">
        <v>76</v>
      </c>
      <c r="B378" s="75" t="s">
        <v>1032</v>
      </c>
      <c r="C378" s="76">
        <v>40331</v>
      </c>
      <c r="D378" s="75" t="s">
        <v>78</v>
      </c>
      <c r="E378" s="77" t="s">
        <v>67</v>
      </c>
      <c r="F378" s="75">
        <v>45</v>
      </c>
      <c r="G378" s="75">
        <v>0</v>
      </c>
      <c r="H378" s="75">
        <v>0</v>
      </c>
      <c r="I378" s="75">
        <v>0</v>
      </c>
      <c r="J378" s="75">
        <v>0</v>
      </c>
      <c r="K378" s="75">
        <v>0</v>
      </c>
      <c r="L378" s="75">
        <v>1</v>
      </c>
      <c r="M378" s="75">
        <v>0</v>
      </c>
      <c r="N378" s="75">
        <v>0</v>
      </c>
    </row>
    <row r="379" spans="1:14">
      <c r="A379" s="75" t="s">
        <v>76</v>
      </c>
      <c r="B379" s="75" t="s">
        <v>168</v>
      </c>
      <c r="C379" s="76">
        <v>40239</v>
      </c>
      <c r="D379" s="75" t="s">
        <v>78</v>
      </c>
      <c r="E379" s="77" t="s">
        <v>82</v>
      </c>
      <c r="F379" s="75">
        <v>90</v>
      </c>
      <c r="G379" s="75">
        <v>0</v>
      </c>
      <c r="H379" s="75">
        <v>0</v>
      </c>
      <c r="I379" s="75">
        <v>0</v>
      </c>
      <c r="J379" s="75">
        <v>0</v>
      </c>
      <c r="K379" s="75">
        <v>0</v>
      </c>
      <c r="L379" s="75">
        <v>0</v>
      </c>
      <c r="M379" s="75">
        <v>0</v>
      </c>
      <c r="N379" s="75">
        <v>0</v>
      </c>
    </row>
    <row r="380" spans="1:14">
      <c r="A380" s="75" t="s">
        <v>456</v>
      </c>
      <c r="B380" s="75" t="s">
        <v>114</v>
      </c>
      <c r="C380" s="76">
        <v>41042</v>
      </c>
      <c r="D380" s="75" t="s">
        <v>99</v>
      </c>
      <c r="E380" s="77" t="s">
        <v>103</v>
      </c>
      <c r="F380" s="75">
        <v>0</v>
      </c>
      <c r="G380" s="75"/>
      <c r="H380" s="75"/>
      <c r="I380" s="75"/>
      <c r="J380" s="75"/>
      <c r="K380" s="75"/>
      <c r="L380" s="75"/>
      <c r="M380" s="75"/>
      <c r="N380" s="75"/>
    </row>
    <row r="381" spans="1:14">
      <c r="A381" s="75" t="s">
        <v>456</v>
      </c>
      <c r="B381" s="75" t="s">
        <v>724</v>
      </c>
      <c r="C381" s="76">
        <v>41034</v>
      </c>
      <c r="D381" s="75" t="s">
        <v>99</v>
      </c>
      <c r="E381" s="77" t="s">
        <v>38</v>
      </c>
      <c r="F381" s="75">
        <v>45</v>
      </c>
      <c r="G381" s="75">
        <v>0</v>
      </c>
      <c r="H381" s="75">
        <v>0</v>
      </c>
      <c r="I381" s="75">
        <v>1</v>
      </c>
      <c r="J381" s="75">
        <v>0</v>
      </c>
      <c r="K381" s="75">
        <v>0</v>
      </c>
      <c r="L381" s="75">
        <v>0</v>
      </c>
      <c r="M381" s="75">
        <v>0</v>
      </c>
      <c r="N381" s="75">
        <v>0</v>
      </c>
    </row>
    <row r="382" spans="1:14">
      <c r="A382" s="75" t="s">
        <v>456</v>
      </c>
      <c r="B382" s="75" t="s">
        <v>144</v>
      </c>
      <c r="C382" s="76">
        <v>41031</v>
      </c>
      <c r="D382" s="75" t="s">
        <v>99</v>
      </c>
      <c r="E382" s="77" t="s">
        <v>67</v>
      </c>
      <c r="F382" s="75">
        <v>0</v>
      </c>
      <c r="G382" s="75"/>
      <c r="H382" s="75"/>
      <c r="I382" s="75"/>
      <c r="J382" s="75"/>
      <c r="K382" s="75"/>
      <c r="L382" s="75"/>
      <c r="M382" s="75"/>
      <c r="N382" s="75"/>
    </row>
    <row r="383" spans="1:14">
      <c r="A383" s="75" t="s">
        <v>456</v>
      </c>
      <c r="B383" s="75" t="s">
        <v>143</v>
      </c>
      <c r="C383" s="76">
        <v>41028</v>
      </c>
      <c r="D383" s="75" t="s">
        <v>99</v>
      </c>
      <c r="E383" s="77" t="s">
        <v>59</v>
      </c>
      <c r="F383" s="75">
        <v>0</v>
      </c>
      <c r="G383" s="75"/>
      <c r="H383" s="75"/>
      <c r="I383" s="75"/>
      <c r="J383" s="75"/>
      <c r="K383" s="75"/>
      <c r="L383" s="75"/>
      <c r="M383" s="75"/>
      <c r="N383" s="75"/>
    </row>
    <row r="384" spans="1:14">
      <c r="A384" s="75" t="s">
        <v>456</v>
      </c>
      <c r="B384" s="75" t="s">
        <v>509</v>
      </c>
      <c r="C384" s="76">
        <v>41024</v>
      </c>
      <c r="D384" s="75" t="s">
        <v>151</v>
      </c>
      <c r="E384" s="77" t="s">
        <v>725</v>
      </c>
      <c r="F384" s="75">
        <f>90- 74</f>
        <v>16</v>
      </c>
      <c r="G384" s="75">
        <v>0</v>
      </c>
      <c r="H384" s="75">
        <v>0</v>
      </c>
      <c r="I384" s="75">
        <v>0</v>
      </c>
      <c r="J384" s="75">
        <v>0</v>
      </c>
      <c r="K384" s="75">
        <v>0</v>
      </c>
      <c r="L384" s="75">
        <v>0</v>
      </c>
      <c r="M384" s="75">
        <v>0</v>
      </c>
      <c r="N384" s="75">
        <v>0</v>
      </c>
    </row>
    <row r="385" spans="1:14">
      <c r="A385" s="75" t="s">
        <v>456</v>
      </c>
      <c r="B385" s="75" t="s">
        <v>459</v>
      </c>
      <c r="C385" s="76">
        <v>41020</v>
      </c>
      <c r="D385" s="75" t="s">
        <v>99</v>
      </c>
      <c r="E385" s="77" t="s">
        <v>38</v>
      </c>
      <c r="F385" s="75">
        <v>0</v>
      </c>
      <c r="G385" s="75"/>
      <c r="H385" s="75"/>
      <c r="I385" s="75"/>
      <c r="J385" s="75"/>
      <c r="K385" s="75"/>
      <c r="L385" s="75"/>
      <c r="M385" s="75"/>
      <c r="N385" s="75"/>
    </row>
    <row r="386" spans="1:14">
      <c r="A386" s="75" t="s">
        <v>456</v>
      </c>
      <c r="B386" s="75" t="s">
        <v>473</v>
      </c>
      <c r="C386" s="76">
        <v>41016</v>
      </c>
      <c r="D386" s="75" t="s">
        <v>151</v>
      </c>
      <c r="E386" s="77" t="s">
        <v>85</v>
      </c>
      <c r="F386" s="75">
        <v>0</v>
      </c>
      <c r="G386" s="75"/>
      <c r="H386" s="75"/>
      <c r="I386" s="75"/>
      <c r="J386" s="75"/>
      <c r="K386" s="75"/>
      <c r="L386" s="75"/>
      <c r="M386" s="75"/>
      <c r="N386" s="75"/>
    </row>
    <row r="387" spans="1:14">
      <c r="A387" s="75" t="s">
        <v>456</v>
      </c>
      <c r="B387" s="75" t="s">
        <v>536</v>
      </c>
      <c r="C387" s="76">
        <v>41013</v>
      </c>
      <c r="D387" s="75" t="s">
        <v>99</v>
      </c>
      <c r="E387" s="77" t="s">
        <v>26</v>
      </c>
      <c r="F387" s="75">
        <v>0</v>
      </c>
      <c r="G387" s="75"/>
      <c r="H387" s="75"/>
      <c r="I387" s="75"/>
      <c r="J387" s="75"/>
      <c r="K387" s="75"/>
      <c r="L387" s="75"/>
      <c r="M387" s="75"/>
      <c r="N387" s="75"/>
    </row>
    <row r="388" spans="1:14">
      <c r="A388" s="75" t="s">
        <v>456</v>
      </c>
      <c r="B388" s="75" t="s">
        <v>139</v>
      </c>
      <c r="C388" s="76">
        <v>41010</v>
      </c>
      <c r="D388" s="75" t="s">
        <v>99</v>
      </c>
      <c r="E388" s="77" t="s">
        <v>154</v>
      </c>
      <c r="F388" s="75">
        <v>45</v>
      </c>
      <c r="G388" s="75">
        <v>0</v>
      </c>
      <c r="H388" s="75">
        <v>0</v>
      </c>
      <c r="I388" s="75">
        <v>1</v>
      </c>
      <c r="J388" s="75">
        <v>0</v>
      </c>
      <c r="K388" s="75">
        <v>0</v>
      </c>
      <c r="L388" s="75">
        <v>0</v>
      </c>
      <c r="M388" s="75">
        <v>0</v>
      </c>
      <c r="N388" s="75">
        <v>0</v>
      </c>
    </row>
    <row r="389" spans="1:14">
      <c r="A389" s="75" t="s">
        <v>456</v>
      </c>
      <c r="B389" s="75" t="s">
        <v>138</v>
      </c>
      <c r="C389" s="76">
        <v>41007</v>
      </c>
      <c r="D389" s="75" t="s">
        <v>99</v>
      </c>
      <c r="E389" s="77" t="s">
        <v>33</v>
      </c>
      <c r="F389" s="75">
        <f>90- 71</f>
        <v>19</v>
      </c>
      <c r="G389" s="75">
        <v>0</v>
      </c>
      <c r="H389" s="75">
        <v>0</v>
      </c>
      <c r="I389" s="75">
        <v>0</v>
      </c>
      <c r="J389" s="75">
        <v>0</v>
      </c>
      <c r="K389" s="75">
        <v>0</v>
      </c>
      <c r="L389" s="75">
        <v>0</v>
      </c>
      <c r="M389" s="75">
        <v>0</v>
      </c>
      <c r="N389" s="75">
        <v>0</v>
      </c>
    </row>
    <row r="390" spans="1:14">
      <c r="A390" s="75" t="s">
        <v>456</v>
      </c>
      <c r="B390" s="75" t="s">
        <v>726</v>
      </c>
      <c r="C390" s="76">
        <v>41003</v>
      </c>
      <c r="D390" s="75" t="s">
        <v>151</v>
      </c>
      <c r="E390" s="77" t="s">
        <v>287</v>
      </c>
      <c r="F390" s="75">
        <v>90</v>
      </c>
      <c r="G390" s="75">
        <v>1</v>
      </c>
      <c r="H390" s="75">
        <v>1</v>
      </c>
      <c r="I390" s="75">
        <v>4</v>
      </c>
      <c r="J390" s="75">
        <v>1</v>
      </c>
      <c r="K390" s="75">
        <v>2</v>
      </c>
      <c r="L390" s="75">
        <v>1</v>
      </c>
      <c r="M390" s="75">
        <v>0</v>
      </c>
      <c r="N390" s="75">
        <v>0</v>
      </c>
    </row>
    <row r="391" spans="1:14">
      <c r="A391" s="75" t="s">
        <v>456</v>
      </c>
      <c r="B391" s="75" t="s">
        <v>121</v>
      </c>
      <c r="C391" s="76">
        <v>40999</v>
      </c>
      <c r="D391" s="75" t="s">
        <v>99</v>
      </c>
      <c r="E391" s="77" t="s">
        <v>191</v>
      </c>
      <c r="F391" s="75">
        <v>0</v>
      </c>
      <c r="G391" s="75"/>
      <c r="H391" s="75"/>
      <c r="I391" s="75"/>
      <c r="J391" s="75"/>
      <c r="K391" s="75"/>
      <c r="L391" s="75"/>
      <c r="M391" s="75"/>
      <c r="N391" s="75"/>
    </row>
    <row r="392" spans="1:14">
      <c r="A392" s="75" t="s">
        <v>456</v>
      </c>
      <c r="B392" s="75" t="s">
        <v>727</v>
      </c>
      <c r="C392" s="76">
        <v>40995</v>
      </c>
      <c r="D392" s="75" t="s">
        <v>151</v>
      </c>
      <c r="E392" s="77" t="s">
        <v>67</v>
      </c>
      <c r="F392" s="75">
        <f>90- 63</f>
        <v>27</v>
      </c>
      <c r="G392" s="75">
        <v>1</v>
      </c>
      <c r="H392" s="75">
        <v>1</v>
      </c>
      <c r="I392" s="75">
        <v>1</v>
      </c>
      <c r="J392" s="75">
        <v>1</v>
      </c>
      <c r="K392" s="75">
        <v>0</v>
      </c>
      <c r="L392" s="75">
        <v>1</v>
      </c>
      <c r="M392" s="75">
        <v>0</v>
      </c>
      <c r="N392" s="75">
        <v>0</v>
      </c>
    </row>
    <row r="393" spans="1:14">
      <c r="A393" s="75" t="s">
        <v>456</v>
      </c>
      <c r="B393" s="75" t="s">
        <v>111</v>
      </c>
      <c r="C393" s="76">
        <v>40992</v>
      </c>
      <c r="D393" s="75" t="s">
        <v>99</v>
      </c>
      <c r="E393" s="77" t="s">
        <v>175</v>
      </c>
      <c r="F393" s="75">
        <v>90</v>
      </c>
      <c r="G393" s="75">
        <v>0</v>
      </c>
      <c r="H393" s="75">
        <v>1</v>
      </c>
      <c r="I393" s="75">
        <v>0</v>
      </c>
      <c r="J393" s="75">
        <v>0</v>
      </c>
      <c r="K393" s="75">
        <v>1</v>
      </c>
      <c r="L393" s="75">
        <v>1</v>
      </c>
      <c r="M393" s="75">
        <v>0</v>
      </c>
      <c r="N393" s="75">
        <v>0</v>
      </c>
    </row>
    <row r="394" spans="1:14">
      <c r="A394" s="75" t="s">
        <v>456</v>
      </c>
      <c r="B394" s="75" t="s">
        <v>155</v>
      </c>
      <c r="C394" s="76">
        <v>40989</v>
      </c>
      <c r="D394" s="75" t="s">
        <v>99</v>
      </c>
      <c r="E394" s="77" t="s">
        <v>22</v>
      </c>
      <c r="F394" s="75">
        <v>0</v>
      </c>
      <c r="G394" s="75"/>
      <c r="H394" s="75"/>
      <c r="I394" s="75"/>
      <c r="J394" s="75"/>
      <c r="K394" s="75"/>
      <c r="L394" s="75"/>
      <c r="M394" s="75"/>
      <c r="N394" s="75"/>
    </row>
    <row r="395" spans="1:14">
      <c r="A395" s="75" t="s">
        <v>456</v>
      </c>
      <c r="B395" s="75" t="s">
        <v>105</v>
      </c>
      <c r="C395" s="76">
        <v>40986</v>
      </c>
      <c r="D395" s="75" t="s">
        <v>99</v>
      </c>
      <c r="E395" s="77" t="s">
        <v>22</v>
      </c>
      <c r="F395" s="75">
        <v>66</v>
      </c>
      <c r="G395" s="75">
        <v>0</v>
      </c>
      <c r="H395" s="75">
        <v>0</v>
      </c>
      <c r="I395" s="75">
        <v>2</v>
      </c>
      <c r="J395" s="75">
        <v>1</v>
      </c>
      <c r="K395" s="75">
        <v>4</v>
      </c>
      <c r="L395" s="75">
        <v>0</v>
      </c>
      <c r="M395" s="75">
        <v>0</v>
      </c>
      <c r="N395" s="75">
        <v>0</v>
      </c>
    </row>
    <row r="396" spans="1:14">
      <c r="A396" s="75" t="s">
        <v>456</v>
      </c>
      <c r="B396" s="75" t="s">
        <v>728</v>
      </c>
      <c r="C396" s="76">
        <v>40982</v>
      </c>
      <c r="D396" s="75" t="s">
        <v>151</v>
      </c>
      <c r="E396" s="77" t="s">
        <v>103</v>
      </c>
      <c r="F396" s="75">
        <v>75</v>
      </c>
      <c r="G396" s="75">
        <v>0</v>
      </c>
      <c r="H396" s="75">
        <v>1</v>
      </c>
      <c r="I396" s="75">
        <v>2</v>
      </c>
      <c r="J396" s="75">
        <v>0</v>
      </c>
      <c r="K396" s="75">
        <v>1</v>
      </c>
      <c r="L396" s="75">
        <v>1</v>
      </c>
      <c r="M396" s="75">
        <v>0</v>
      </c>
      <c r="N396" s="75">
        <v>0</v>
      </c>
    </row>
    <row r="397" spans="1:14">
      <c r="A397" s="75" t="s">
        <v>456</v>
      </c>
      <c r="B397" s="75" t="s">
        <v>161</v>
      </c>
      <c r="C397" s="76">
        <v>40978</v>
      </c>
      <c r="D397" s="75" t="s">
        <v>99</v>
      </c>
      <c r="E397" s="77" t="s">
        <v>79</v>
      </c>
      <c r="F397" s="75">
        <v>74</v>
      </c>
      <c r="G397" s="75">
        <v>0</v>
      </c>
      <c r="H397" s="75">
        <v>0</v>
      </c>
      <c r="I397" s="75">
        <v>1</v>
      </c>
      <c r="J397" s="75">
        <v>1</v>
      </c>
      <c r="K397" s="75">
        <v>2</v>
      </c>
      <c r="L397" s="75">
        <v>0</v>
      </c>
      <c r="M397" s="75">
        <v>1</v>
      </c>
      <c r="N397" s="75">
        <v>0</v>
      </c>
    </row>
    <row r="398" spans="1:14">
      <c r="A398" s="75" t="s">
        <v>456</v>
      </c>
      <c r="B398" s="75" t="s">
        <v>102</v>
      </c>
      <c r="C398" s="76">
        <v>40972</v>
      </c>
      <c r="D398" s="75" t="s">
        <v>99</v>
      </c>
      <c r="E398" s="77" t="s">
        <v>35</v>
      </c>
      <c r="F398" s="75">
        <v>90</v>
      </c>
      <c r="G398" s="75">
        <v>1</v>
      </c>
      <c r="H398" s="75">
        <v>2</v>
      </c>
      <c r="I398" s="75">
        <v>3</v>
      </c>
      <c r="J398" s="75">
        <v>2</v>
      </c>
      <c r="K398" s="75">
        <v>2</v>
      </c>
      <c r="L398" s="75">
        <v>2</v>
      </c>
      <c r="M398" s="75">
        <v>0</v>
      </c>
      <c r="N398" s="75">
        <v>0</v>
      </c>
    </row>
    <row r="399" spans="1:14">
      <c r="A399" s="75" t="s">
        <v>456</v>
      </c>
      <c r="B399" s="75" t="s">
        <v>461</v>
      </c>
      <c r="C399" s="76">
        <v>40965</v>
      </c>
      <c r="D399" s="75" t="s">
        <v>99</v>
      </c>
      <c r="E399" s="77" t="s">
        <v>24</v>
      </c>
      <c r="F399" s="75">
        <v>60</v>
      </c>
      <c r="G399" s="75">
        <v>0</v>
      </c>
      <c r="H399" s="75">
        <v>0</v>
      </c>
      <c r="I399" s="75">
        <v>0</v>
      </c>
      <c r="J399" s="75">
        <v>0</v>
      </c>
      <c r="K399" s="75">
        <v>1</v>
      </c>
      <c r="L399" s="75">
        <v>1</v>
      </c>
      <c r="M399" s="75">
        <v>0</v>
      </c>
      <c r="N399" s="75">
        <v>0</v>
      </c>
    </row>
    <row r="400" spans="1:14">
      <c r="A400" s="75" t="s">
        <v>456</v>
      </c>
      <c r="B400" s="75" t="s">
        <v>729</v>
      </c>
      <c r="C400" s="76">
        <v>40960</v>
      </c>
      <c r="D400" s="75" t="s">
        <v>151</v>
      </c>
      <c r="E400" s="77" t="s">
        <v>22</v>
      </c>
      <c r="F400" s="75">
        <f>90- 74</f>
        <v>16</v>
      </c>
      <c r="G400" s="75">
        <v>0</v>
      </c>
      <c r="H400" s="75">
        <v>0</v>
      </c>
      <c r="I400" s="75">
        <v>0</v>
      </c>
      <c r="J400" s="75">
        <v>0</v>
      </c>
      <c r="K400" s="75">
        <v>0</v>
      </c>
      <c r="L400" s="75">
        <v>0</v>
      </c>
      <c r="M400" s="75">
        <v>0</v>
      </c>
      <c r="N400" s="75">
        <v>0</v>
      </c>
    </row>
    <row r="401" spans="1:14">
      <c r="A401" s="75" t="s">
        <v>456</v>
      </c>
      <c r="B401" s="75" t="s">
        <v>100</v>
      </c>
      <c r="C401" s="76">
        <v>40957</v>
      </c>
      <c r="D401" s="75" t="s">
        <v>99</v>
      </c>
      <c r="E401" s="77" t="s">
        <v>51</v>
      </c>
      <c r="F401" s="75">
        <v>90</v>
      </c>
      <c r="G401" s="75">
        <v>0</v>
      </c>
      <c r="H401" s="75">
        <v>1</v>
      </c>
      <c r="I401" s="75">
        <v>2</v>
      </c>
      <c r="J401" s="75">
        <v>1</v>
      </c>
      <c r="K401" s="75">
        <v>1</v>
      </c>
      <c r="L401" s="75">
        <v>3</v>
      </c>
      <c r="M401" s="75">
        <v>1</v>
      </c>
      <c r="N401" s="75">
        <v>0</v>
      </c>
    </row>
    <row r="402" spans="1:14">
      <c r="A402" s="75" t="s">
        <v>456</v>
      </c>
      <c r="B402" s="75" t="s">
        <v>156</v>
      </c>
      <c r="C402" s="76">
        <v>40951</v>
      </c>
      <c r="D402" s="75" t="s">
        <v>99</v>
      </c>
      <c r="E402" s="77" t="s">
        <v>68</v>
      </c>
      <c r="F402" s="75">
        <f>90- 80</f>
        <v>10</v>
      </c>
      <c r="G402" s="75">
        <v>0</v>
      </c>
      <c r="H402" s="75">
        <v>0</v>
      </c>
      <c r="I402" s="75">
        <v>0</v>
      </c>
      <c r="J402" s="75">
        <v>0</v>
      </c>
      <c r="K402" s="75">
        <v>0</v>
      </c>
      <c r="L402" s="75">
        <v>0</v>
      </c>
      <c r="M402" s="75">
        <v>0</v>
      </c>
      <c r="N402" s="75">
        <v>0</v>
      </c>
    </row>
    <row r="403" spans="1:14">
      <c r="A403" s="75" t="s">
        <v>456</v>
      </c>
      <c r="B403" s="75" t="s">
        <v>159</v>
      </c>
      <c r="C403" s="76">
        <v>40943</v>
      </c>
      <c r="D403" s="75" t="s">
        <v>99</v>
      </c>
      <c r="E403" s="77" t="s">
        <v>24</v>
      </c>
      <c r="F403" s="75">
        <v>62</v>
      </c>
      <c r="G403" s="75">
        <v>0</v>
      </c>
      <c r="H403" s="75">
        <v>0</v>
      </c>
      <c r="I403" s="75">
        <v>1</v>
      </c>
      <c r="J403" s="75">
        <v>0</v>
      </c>
      <c r="K403" s="75">
        <v>2</v>
      </c>
      <c r="L403" s="75">
        <v>2</v>
      </c>
      <c r="M403" s="75">
        <v>0</v>
      </c>
      <c r="N403" s="75">
        <v>0</v>
      </c>
    </row>
    <row r="404" spans="1:14">
      <c r="A404" s="75" t="s">
        <v>456</v>
      </c>
      <c r="B404" s="75" t="s">
        <v>124</v>
      </c>
      <c r="C404" s="76">
        <v>40936</v>
      </c>
      <c r="D404" s="75" t="s">
        <v>99</v>
      </c>
      <c r="E404" s="77" t="s">
        <v>26</v>
      </c>
      <c r="F404" s="75">
        <v>66</v>
      </c>
      <c r="G404" s="75">
        <v>1</v>
      </c>
      <c r="H404" s="75">
        <v>1</v>
      </c>
      <c r="I404" s="75">
        <v>3</v>
      </c>
      <c r="J404" s="75">
        <v>1</v>
      </c>
      <c r="K404" s="75">
        <v>0</v>
      </c>
      <c r="L404" s="75">
        <v>0</v>
      </c>
      <c r="M404" s="75">
        <v>0</v>
      </c>
      <c r="N404" s="75">
        <v>0</v>
      </c>
    </row>
    <row r="405" spans="1:14">
      <c r="A405" s="75" t="s">
        <v>456</v>
      </c>
      <c r="B405" s="75" t="s">
        <v>459</v>
      </c>
      <c r="C405" s="76">
        <v>40933</v>
      </c>
      <c r="D405" s="75" t="s">
        <v>193</v>
      </c>
      <c r="E405" s="77" t="s">
        <v>578</v>
      </c>
      <c r="F405" s="75">
        <v>61</v>
      </c>
      <c r="G405" s="75">
        <v>0</v>
      </c>
      <c r="H405" s="75">
        <v>0</v>
      </c>
      <c r="I405" s="75">
        <v>0</v>
      </c>
      <c r="J405" s="75">
        <v>0</v>
      </c>
      <c r="K405" s="75">
        <v>0</v>
      </c>
      <c r="L405" s="75">
        <v>0</v>
      </c>
      <c r="M405" s="75">
        <v>0</v>
      </c>
      <c r="N405" s="75">
        <v>0</v>
      </c>
    </row>
    <row r="406" spans="1:14">
      <c r="A406" s="75" t="s">
        <v>456</v>
      </c>
      <c r="B406" s="75" t="s">
        <v>123</v>
      </c>
      <c r="C406" s="76">
        <v>40930</v>
      </c>
      <c r="D406" s="75" t="s">
        <v>99</v>
      </c>
      <c r="E406" s="77" t="s">
        <v>103</v>
      </c>
      <c r="F406" s="75">
        <v>78</v>
      </c>
      <c r="G406" s="75">
        <v>0</v>
      </c>
      <c r="H406" s="75">
        <v>0</v>
      </c>
      <c r="I406" s="75">
        <v>3</v>
      </c>
      <c r="J406" s="75">
        <v>0</v>
      </c>
      <c r="K406" s="75">
        <v>1</v>
      </c>
      <c r="L406" s="75">
        <v>2</v>
      </c>
      <c r="M406" s="75">
        <v>0</v>
      </c>
      <c r="N406" s="75">
        <v>0</v>
      </c>
    </row>
    <row r="407" spans="1:14">
      <c r="A407" s="75" t="s">
        <v>456</v>
      </c>
      <c r="B407" s="75" t="s">
        <v>464</v>
      </c>
      <c r="C407" s="76">
        <v>40926</v>
      </c>
      <c r="D407" s="75" t="s">
        <v>193</v>
      </c>
      <c r="E407" s="77" t="s">
        <v>40</v>
      </c>
      <c r="F407" s="75">
        <v>0</v>
      </c>
      <c r="G407" s="75"/>
      <c r="H407" s="75"/>
      <c r="I407" s="75"/>
      <c r="J407" s="75"/>
      <c r="K407" s="75"/>
      <c r="L407" s="75"/>
      <c r="M407" s="75"/>
      <c r="N407" s="75"/>
    </row>
    <row r="408" spans="1:14">
      <c r="A408" s="75" t="s">
        <v>456</v>
      </c>
      <c r="B408" s="75" t="s">
        <v>133</v>
      </c>
      <c r="C408" s="76">
        <v>40922</v>
      </c>
      <c r="D408" s="75" t="s">
        <v>99</v>
      </c>
      <c r="E408" s="77" t="s">
        <v>38</v>
      </c>
      <c r="F408" s="75">
        <f>90- 58</f>
        <v>32</v>
      </c>
      <c r="G408" s="75">
        <v>0</v>
      </c>
      <c r="H408" s="75">
        <v>0</v>
      </c>
      <c r="I408" s="75">
        <v>1</v>
      </c>
      <c r="J408" s="75">
        <v>1</v>
      </c>
      <c r="K408" s="75">
        <v>1</v>
      </c>
      <c r="L408" s="75">
        <v>1</v>
      </c>
      <c r="M408" s="75">
        <v>0</v>
      </c>
      <c r="N408" s="75">
        <v>0</v>
      </c>
    </row>
    <row r="409" spans="1:14">
      <c r="A409" s="75" t="s">
        <v>456</v>
      </c>
      <c r="B409" s="75" t="s">
        <v>147</v>
      </c>
      <c r="C409" s="76">
        <v>40918</v>
      </c>
      <c r="D409" s="75" t="s">
        <v>193</v>
      </c>
      <c r="E409" s="77" t="s">
        <v>24</v>
      </c>
      <c r="F409" s="75">
        <v>46</v>
      </c>
      <c r="G409" s="75">
        <v>0</v>
      </c>
      <c r="H409" s="75">
        <v>0</v>
      </c>
      <c r="I409" s="75">
        <v>0</v>
      </c>
      <c r="J409" s="75">
        <v>0</v>
      </c>
      <c r="K409" s="75">
        <v>0</v>
      </c>
      <c r="L409" s="75">
        <v>0</v>
      </c>
      <c r="M409" s="75">
        <v>0</v>
      </c>
      <c r="N409" s="75">
        <v>0</v>
      </c>
    </row>
    <row r="410" spans="1:14">
      <c r="A410" s="75" t="s">
        <v>456</v>
      </c>
      <c r="B410" s="75" t="s">
        <v>105</v>
      </c>
      <c r="C410" s="76">
        <v>40911</v>
      </c>
      <c r="D410" s="75" t="s">
        <v>193</v>
      </c>
      <c r="E410" s="77" t="s">
        <v>115</v>
      </c>
      <c r="F410" s="75">
        <v>46</v>
      </c>
      <c r="G410" s="75">
        <v>0</v>
      </c>
      <c r="H410" s="75">
        <v>0</v>
      </c>
      <c r="I410" s="75">
        <v>0</v>
      </c>
      <c r="J410" s="75">
        <v>0</v>
      </c>
      <c r="K410" s="75">
        <v>0</v>
      </c>
      <c r="L410" s="75">
        <v>0</v>
      </c>
      <c r="M410" s="75">
        <v>0</v>
      </c>
      <c r="N410" s="75">
        <v>0</v>
      </c>
    </row>
    <row r="411" spans="1:14">
      <c r="A411" s="75" t="s">
        <v>456</v>
      </c>
      <c r="B411" s="75" t="s">
        <v>122</v>
      </c>
      <c r="C411" s="76">
        <v>40894</v>
      </c>
      <c r="D411" s="75" t="s">
        <v>99</v>
      </c>
      <c r="E411" s="77" t="s">
        <v>716</v>
      </c>
      <c r="F411" s="75">
        <v>0</v>
      </c>
      <c r="G411" s="75"/>
      <c r="H411" s="75"/>
      <c r="I411" s="75"/>
      <c r="J411" s="75"/>
      <c r="K411" s="75"/>
      <c r="L411" s="75"/>
      <c r="M411" s="75"/>
      <c r="N411" s="75"/>
    </row>
    <row r="412" spans="1:14">
      <c r="A412" s="75" t="s">
        <v>456</v>
      </c>
      <c r="B412" s="75" t="s">
        <v>730</v>
      </c>
      <c r="C412" s="76">
        <v>40890</v>
      </c>
      <c r="D412" s="75" t="s">
        <v>193</v>
      </c>
      <c r="E412" s="77" t="s">
        <v>82</v>
      </c>
      <c r="F412" s="75">
        <v>71</v>
      </c>
      <c r="G412" s="75">
        <v>0</v>
      </c>
      <c r="H412" s="75">
        <v>0</v>
      </c>
      <c r="I412" s="75">
        <v>0</v>
      </c>
      <c r="J412" s="75">
        <v>0</v>
      </c>
      <c r="K412" s="75">
        <v>0</v>
      </c>
      <c r="L412" s="75">
        <v>0</v>
      </c>
      <c r="M412" s="75">
        <v>0</v>
      </c>
      <c r="N412" s="75">
        <v>0</v>
      </c>
    </row>
    <row r="413" spans="1:14">
      <c r="A413" s="75" t="s">
        <v>456</v>
      </c>
      <c r="B413" s="75" t="s">
        <v>464</v>
      </c>
      <c r="C413" s="76">
        <v>40887</v>
      </c>
      <c r="D413" s="75" t="s">
        <v>99</v>
      </c>
      <c r="E413" s="77" t="s">
        <v>425</v>
      </c>
      <c r="F413" s="75">
        <f>90- 57</f>
        <v>33</v>
      </c>
      <c r="G413" s="75">
        <v>0</v>
      </c>
      <c r="H413" s="75">
        <v>0</v>
      </c>
      <c r="I413" s="75">
        <v>1</v>
      </c>
      <c r="J413" s="75">
        <v>1</v>
      </c>
      <c r="K413" s="75">
        <v>1</v>
      </c>
      <c r="L413" s="75">
        <v>0</v>
      </c>
      <c r="M413" s="75">
        <v>0</v>
      </c>
      <c r="N413" s="75">
        <v>0</v>
      </c>
    </row>
    <row r="414" spans="1:14">
      <c r="A414" s="75" t="s">
        <v>456</v>
      </c>
      <c r="B414" s="75" t="s">
        <v>300</v>
      </c>
      <c r="C414" s="76">
        <v>40884</v>
      </c>
      <c r="D414" s="75" t="s">
        <v>151</v>
      </c>
      <c r="E414" s="77" t="s">
        <v>67</v>
      </c>
      <c r="F414" s="75">
        <v>90</v>
      </c>
      <c r="G414" s="75">
        <v>0</v>
      </c>
      <c r="H414" s="75">
        <v>1</v>
      </c>
      <c r="I414" s="75">
        <v>1</v>
      </c>
      <c r="J414" s="75">
        <v>1</v>
      </c>
      <c r="K414" s="75">
        <v>0</v>
      </c>
      <c r="L414" s="75">
        <v>1</v>
      </c>
      <c r="M414" s="75">
        <v>0</v>
      </c>
      <c r="N414" s="75">
        <v>0</v>
      </c>
    </row>
    <row r="415" spans="1:14">
      <c r="A415" s="75" t="s">
        <v>456</v>
      </c>
      <c r="B415" s="75" t="s">
        <v>529</v>
      </c>
      <c r="C415" s="76">
        <v>40880</v>
      </c>
      <c r="D415" s="75" t="s">
        <v>99</v>
      </c>
      <c r="E415" s="77" t="s">
        <v>67</v>
      </c>
      <c r="F415" s="75">
        <f>90- 79</f>
        <v>11</v>
      </c>
      <c r="G415" s="75">
        <v>0</v>
      </c>
      <c r="H415" s="75">
        <v>0</v>
      </c>
      <c r="I415" s="75">
        <v>1</v>
      </c>
      <c r="J415" s="75">
        <v>1</v>
      </c>
      <c r="K415" s="75">
        <v>0</v>
      </c>
      <c r="L415" s="75">
        <v>0</v>
      </c>
      <c r="M415" s="75">
        <v>0</v>
      </c>
      <c r="N415" s="75">
        <v>0</v>
      </c>
    </row>
    <row r="416" spans="1:14">
      <c r="A416" s="75" t="s">
        <v>456</v>
      </c>
      <c r="B416" s="75" t="s">
        <v>130</v>
      </c>
      <c r="C416" s="76">
        <v>40845</v>
      </c>
      <c r="D416" s="75" t="s">
        <v>99</v>
      </c>
      <c r="E416" s="77" t="s">
        <v>24</v>
      </c>
      <c r="F416" s="75">
        <f>90- 63</f>
        <v>27</v>
      </c>
      <c r="G416" s="75">
        <v>0</v>
      </c>
      <c r="H416" s="75">
        <v>0</v>
      </c>
      <c r="I416" s="75">
        <v>0</v>
      </c>
      <c r="J416" s="75">
        <v>0</v>
      </c>
      <c r="K416" s="75">
        <v>1</v>
      </c>
      <c r="L416" s="75">
        <v>1</v>
      </c>
      <c r="M416" s="75">
        <v>0</v>
      </c>
      <c r="N416" s="75">
        <v>0</v>
      </c>
    </row>
    <row r="417" spans="1:14">
      <c r="A417" s="75" t="s">
        <v>456</v>
      </c>
      <c r="B417" s="75" t="s">
        <v>108</v>
      </c>
      <c r="C417" s="76">
        <v>40842</v>
      </c>
      <c r="D417" s="75" t="s">
        <v>99</v>
      </c>
      <c r="E417" s="77" t="s">
        <v>59</v>
      </c>
      <c r="F417" s="75">
        <v>90</v>
      </c>
      <c r="G417" s="75">
        <v>1</v>
      </c>
      <c r="H417" s="75">
        <v>0</v>
      </c>
      <c r="I417" s="75">
        <v>2</v>
      </c>
      <c r="J417" s="75">
        <v>1</v>
      </c>
      <c r="K417" s="75">
        <v>1</v>
      </c>
      <c r="L417" s="75">
        <v>2</v>
      </c>
      <c r="M417" s="75">
        <v>1</v>
      </c>
      <c r="N417" s="75">
        <v>0</v>
      </c>
    </row>
    <row r="418" spans="1:14">
      <c r="A418" s="75" t="s">
        <v>456</v>
      </c>
      <c r="B418" s="75" t="s">
        <v>147</v>
      </c>
      <c r="C418" s="76">
        <v>40838</v>
      </c>
      <c r="D418" s="75" t="s">
        <v>99</v>
      </c>
      <c r="E418" s="77" t="s">
        <v>95</v>
      </c>
      <c r="F418" s="75">
        <v>61</v>
      </c>
      <c r="G418" s="75">
        <v>0</v>
      </c>
      <c r="H418" s="75">
        <v>0</v>
      </c>
      <c r="I418" s="75">
        <v>0</v>
      </c>
      <c r="J418" s="75">
        <v>0</v>
      </c>
      <c r="K418" s="75">
        <v>1</v>
      </c>
      <c r="L418" s="75">
        <v>0</v>
      </c>
      <c r="M418" s="75">
        <v>0</v>
      </c>
      <c r="N418" s="75">
        <v>0</v>
      </c>
    </row>
    <row r="419" spans="1:14">
      <c r="A419" s="75" t="s">
        <v>456</v>
      </c>
      <c r="B419" s="75" t="s">
        <v>52</v>
      </c>
      <c r="C419" s="76">
        <v>40834</v>
      </c>
      <c r="D419" s="75" t="s">
        <v>151</v>
      </c>
      <c r="E419" s="77" t="s">
        <v>51</v>
      </c>
      <c r="F419" s="75">
        <f>90- 65</f>
        <v>25</v>
      </c>
      <c r="G419" s="75">
        <v>0</v>
      </c>
      <c r="H419" s="75">
        <v>0</v>
      </c>
      <c r="I419" s="75">
        <v>2</v>
      </c>
      <c r="J419" s="75">
        <v>0</v>
      </c>
      <c r="K419" s="75">
        <v>0</v>
      </c>
      <c r="L419" s="75">
        <v>0</v>
      </c>
      <c r="M419" s="75">
        <v>0</v>
      </c>
      <c r="N419" s="75">
        <v>0</v>
      </c>
    </row>
    <row r="420" spans="1:14">
      <c r="A420" s="75" t="s">
        <v>456</v>
      </c>
      <c r="B420" s="75" t="s">
        <v>128</v>
      </c>
      <c r="C420" s="76">
        <v>40831</v>
      </c>
      <c r="D420" s="75" t="s">
        <v>99</v>
      </c>
      <c r="E420" s="77" t="s">
        <v>103</v>
      </c>
      <c r="F420" s="75">
        <v>59</v>
      </c>
      <c r="G420" s="75">
        <v>1</v>
      </c>
      <c r="H420" s="75">
        <v>0</v>
      </c>
      <c r="I420" s="75">
        <v>3</v>
      </c>
      <c r="J420" s="75">
        <v>2</v>
      </c>
      <c r="K420" s="75">
        <v>0</v>
      </c>
      <c r="L420" s="75">
        <v>0</v>
      </c>
      <c r="M420" s="75">
        <v>0</v>
      </c>
      <c r="N420" s="75">
        <v>0</v>
      </c>
    </row>
    <row r="421" spans="1:14">
      <c r="A421" s="75" t="s">
        <v>456</v>
      </c>
      <c r="B421" s="75" t="s">
        <v>127</v>
      </c>
      <c r="C421" s="76">
        <v>40818</v>
      </c>
      <c r="D421" s="75" t="s">
        <v>99</v>
      </c>
      <c r="E421" s="77" t="s">
        <v>95</v>
      </c>
      <c r="F421" s="75">
        <v>83</v>
      </c>
      <c r="G421" s="75">
        <v>0</v>
      </c>
      <c r="H421" s="75">
        <v>0</v>
      </c>
      <c r="I421" s="75">
        <v>1</v>
      </c>
      <c r="J421" s="75">
        <v>0</v>
      </c>
      <c r="K421" s="75">
        <v>0</v>
      </c>
      <c r="L421" s="75">
        <v>3</v>
      </c>
      <c r="M421" s="75">
        <v>0</v>
      </c>
      <c r="N421" s="75">
        <v>0</v>
      </c>
    </row>
    <row r="422" spans="1:14">
      <c r="A422" s="75" t="s">
        <v>456</v>
      </c>
      <c r="B422" s="75" t="s">
        <v>298</v>
      </c>
      <c r="C422" s="76">
        <v>40813</v>
      </c>
      <c r="D422" s="75" t="s">
        <v>151</v>
      </c>
      <c r="E422" s="77" t="s">
        <v>59</v>
      </c>
      <c r="F422" s="75">
        <v>74</v>
      </c>
      <c r="G422" s="75">
        <v>1</v>
      </c>
      <c r="H422" s="75">
        <v>1</v>
      </c>
      <c r="I422" s="75">
        <v>3</v>
      </c>
      <c r="J422" s="75">
        <v>2</v>
      </c>
      <c r="K422" s="75">
        <v>0</v>
      </c>
      <c r="L422" s="75">
        <v>2</v>
      </c>
      <c r="M422" s="75">
        <v>0</v>
      </c>
      <c r="N422" s="75">
        <v>0</v>
      </c>
    </row>
    <row r="423" spans="1:14">
      <c r="A423" s="75" t="s">
        <v>456</v>
      </c>
      <c r="B423" s="75" t="s">
        <v>458</v>
      </c>
      <c r="C423" s="76">
        <v>40810</v>
      </c>
      <c r="D423" s="75" t="s">
        <v>99</v>
      </c>
      <c r="E423" s="77" t="s">
        <v>540</v>
      </c>
      <c r="F423" s="75">
        <v>58</v>
      </c>
      <c r="G423" s="75">
        <v>0</v>
      </c>
      <c r="H423" s="75">
        <v>1</v>
      </c>
      <c r="I423" s="75">
        <v>1</v>
      </c>
      <c r="J423" s="75">
        <v>1</v>
      </c>
      <c r="K423" s="75">
        <v>0</v>
      </c>
      <c r="L423" s="75">
        <v>5</v>
      </c>
      <c r="M423" s="75">
        <v>0</v>
      </c>
      <c r="N423" s="75">
        <v>0</v>
      </c>
    </row>
    <row r="424" spans="1:14">
      <c r="A424" s="75" t="s">
        <v>456</v>
      </c>
      <c r="B424" s="75" t="s">
        <v>125</v>
      </c>
      <c r="C424" s="76">
        <v>40807</v>
      </c>
      <c r="D424" s="75" t="s">
        <v>99</v>
      </c>
      <c r="E424" s="77" t="s">
        <v>33</v>
      </c>
      <c r="F424" s="75">
        <f>90- 75</f>
        <v>15</v>
      </c>
      <c r="G424" s="75">
        <v>0</v>
      </c>
      <c r="H424" s="75">
        <v>0</v>
      </c>
      <c r="I424" s="75">
        <v>0</v>
      </c>
      <c r="J424" s="75">
        <v>0</v>
      </c>
      <c r="K424" s="75">
        <v>1</v>
      </c>
      <c r="L424" s="75">
        <v>1</v>
      </c>
      <c r="M424" s="75">
        <v>0</v>
      </c>
      <c r="N424" s="75">
        <v>0</v>
      </c>
    </row>
    <row r="425" spans="1:14">
      <c r="A425" s="75" t="s">
        <v>456</v>
      </c>
      <c r="B425" s="75" t="s">
        <v>145</v>
      </c>
      <c r="C425" s="76">
        <v>40804</v>
      </c>
      <c r="D425" s="75" t="s">
        <v>99</v>
      </c>
      <c r="E425" s="77" t="s">
        <v>17</v>
      </c>
      <c r="F425" s="75">
        <v>58</v>
      </c>
      <c r="G425" s="75">
        <v>0</v>
      </c>
      <c r="H425" s="75">
        <v>0</v>
      </c>
      <c r="I425" s="75">
        <v>2</v>
      </c>
      <c r="J425" s="75">
        <v>1</v>
      </c>
      <c r="K425" s="75">
        <v>1</v>
      </c>
      <c r="L425" s="75">
        <v>2</v>
      </c>
      <c r="M425" s="75">
        <v>0</v>
      </c>
      <c r="N425" s="75">
        <v>0</v>
      </c>
    </row>
    <row r="426" spans="1:14">
      <c r="A426" s="75" t="s">
        <v>456</v>
      </c>
      <c r="B426" s="75" t="s">
        <v>148</v>
      </c>
      <c r="C426" s="76">
        <v>40796</v>
      </c>
      <c r="D426" s="75" t="s">
        <v>99</v>
      </c>
      <c r="E426" s="77" t="s">
        <v>68</v>
      </c>
      <c r="F426" s="75">
        <f>90- 72</f>
        <v>18</v>
      </c>
      <c r="G426" s="75">
        <v>0</v>
      </c>
      <c r="H426" s="75">
        <v>1</v>
      </c>
      <c r="I426" s="75">
        <v>0</v>
      </c>
      <c r="J426" s="75">
        <v>0</v>
      </c>
      <c r="K426" s="75">
        <v>1</v>
      </c>
      <c r="L426" s="75">
        <v>0</v>
      </c>
      <c r="M426" s="75">
        <v>0</v>
      </c>
      <c r="N426" s="75">
        <v>0</v>
      </c>
    </row>
    <row r="427" spans="1:14">
      <c r="A427" s="75" t="s">
        <v>456</v>
      </c>
      <c r="B427" s="75" t="s">
        <v>98</v>
      </c>
      <c r="C427" s="76">
        <v>40783</v>
      </c>
      <c r="D427" s="75" t="s">
        <v>99</v>
      </c>
      <c r="E427" s="77" t="s">
        <v>192</v>
      </c>
      <c r="F427" s="75">
        <f>90- 77</f>
        <v>13</v>
      </c>
      <c r="G427" s="75">
        <v>1</v>
      </c>
      <c r="H427" s="75">
        <v>0</v>
      </c>
      <c r="I427" s="75">
        <v>2</v>
      </c>
      <c r="J427" s="75">
        <v>2</v>
      </c>
      <c r="K427" s="75">
        <v>1</v>
      </c>
      <c r="L427" s="75">
        <v>0</v>
      </c>
      <c r="M427" s="75">
        <v>0</v>
      </c>
      <c r="N427" s="75">
        <v>0</v>
      </c>
    </row>
    <row r="428" spans="1:14">
      <c r="A428" s="75" t="s">
        <v>456</v>
      </c>
      <c r="B428" s="75" t="s">
        <v>459</v>
      </c>
      <c r="C428" s="76">
        <v>40772</v>
      </c>
      <c r="D428" s="75" t="s">
        <v>736</v>
      </c>
      <c r="E428" s="77" t="s">
        <v>69</v>
      </c>
      <c r="F428" s="75">
        <f>90- 77</f>
        <v>13</v>
      </c>
      <c r="G428" s="75">
        <v>0</v>
      </c>
      <c r="H428" s="75">
        <v>0</v>
      </c>
      <c r="I428" s="75">
        <v>0</v>
      </c>
      <c r="J428" s="75">
        <v>0</v>
      </c>
      <c r="K428" s="75">
        <v>0</v>
      </c>
      <c r="L428" s="75">
        <v>0</v>
      </c>
      <c r="M428" s="75">
        <v>0</v>
      </c>
      <c r="N428" s="75">
        <v>0</v>
      </c>
    </row>
    <row r="429" spans="1:14">
      <c r="A429" s="75" t="s">
        <v>456</v>
      </c>
      <c r="B429" s="75" t="s">
        <v>464</v>
      </c>
      <c r="C429" s="76">
        <v>40769</v>
      </c>
      <c r="D429" s="75" t="s">
        <v>736</v>
      </c>
      <c r="E429" s="77" t="s">
        <v>53</v>
      </c>
      <c r="F429" s="75">
        <v>0</v>
      </c>
      <c r="G429" s="75"/>
      <c r="H429" s="75"/>
      <c r="I429" s="75"/>
      <c r="J429" s="75"/>
      <c r="K429" s="75"/>
      <c r="L429" s="75"/>
      <c r="M429" s="75"/>
      <c r="N429" s="75"/>
    </row>
    <row r="430" spans="1:14">
      <c r="A430" s="75" t="s">
        <v>456</v>
      </c>
      <c r="B430" s="75" t="s">
        <v>411</v>
      </c>
      <c r="C430" s="76">
        <v>40744</v>
      </c>
      <c r="D430" s="75" t="s">
        <v>295</v>
      </c>
      <c r="E430" s="77" t="s">
        <v>67</v>
      </c>
      <c r="F430" s="75">
        <v>90</v>
      </c>
      <c r="G430" s="75">
        <v>0</v>
      </c>
      <c r="H430" s="75">
        <v>0</v>
      </c>
      <c r="I430" s="75">
        <v>0</v>
      </c>
      <c r="J430" s="75">
        <v>0</v>
      </c>
      <c r="K430" s="75">
        <v>1</v>
      </c>
      <c r="L430" s="75">
        <v>2</v>
      </c>
      <c r="M430" s="75">
        <v>0</v>
      </c>
      <c r="N430" s="75">
        <v>0</v>
      </c>
    </row>
    <row r="431" spans="1:14">
      <c r="A431" s="75" t="s">
        <v>456</v>
      </c>
      <c r="B431" s="75" t="s">
        <v>738</v>
      </c>
      <c r="C431" s="76">
        <v>40740</v>
      </c>
      <c r="D431" s="75" t="s">
        <v>295</v>
      </c>
      <c r="E431" s="77" t="s">
        <v>154</v>
      </c>
      <c r="F431" s="75">
        <v>90</v>
      </c>
      <c r="G431" s="75">
        <v>0</v>
      </c>
      <c r="H431" s="75">
        <v>1</v>
      </c>
      <c r="I431" s="75">
        <v>1</v>
      </c>
      <c r="J431" s="75">
        <v>1</v>
      </c>
      <c r="K431" s="75">
        <v>0</v>
      </c>
      <c r="L431" s="75">
        <v>0</v>
      </c>
      <c r="M431" s="75">
        <v>0</v>
      </c>
      <c r="N431" s="75">
        <v>0</v>
      </c>
    </row>
    <row r="432" spans="1:14">
      <c r="A432" s="75" t="s">
        <v>456</v>
      </c>
      <c r="B432" s="75" t="s">
        <v>130</v>
      </c>
      <c r="C432" s="76">
        <v>41420</v>
      </c>
      <c r="D432" s="75" t="s">
        <v>99</v>
      </c>
      <c r="E432" s="77" t="s">
        <v>131</v>
      </c>
      <c r="F432" s="75">
        <v>66</v>
      </c>
      <c r="G432" s="75">
        <v>0</v>
      </c>
      <c r="H432" s="75">
        <v>1</v>
      </c>
      <c r="I432" s="75">
        <v>1</v>
      </c>
      <c r="J432" s="75">
        <v>0</v>
      </c>
      <c r="K432" s="75">
        <v>0</v>
      </c>
      <c r="L432" s="75">
        <v>0</v>
      </c>
      <c r="M432" s="75">
        <v>0</v>
      </c>
      <c r="N432" s="75">
        <v>0</v>
      </c>
    </row>
    <row r="433" spans="1:14">
      <c r="A433" s="75" t="s">
        <v>456</v>
      </c>
      <c r="B433" s="75" t="s">
        <v>120</v>
      </c>
      <c r="C433" s="76">
        <v>41411</v>
      </c>
      <c r="D433" s="75" t="s">
        <v>193</v>
      </c>
      <c r="E433" s="77" t="s">
        <v>40</v>
      </c>
      <c r="F433" s="75">
        <v>0</v>
      </c>
      <c r="G433" s="75"/>
      <c r="H433" s="75"/>
      <c r="I433" s="75"/>
      <c r="J433" s="75"/>
      <c r="K433" s="75"/>
      <c r="L433" s="75"/>
      <c r="M433" s="75"/>
      <c r="N433" s="75"/>
    </row>
    <row r="434" spans="1:14">
      <c r="A434" s="75" t="s">
        <v>456</v>
      </c>
      <c r="B434" s="75" t="s">
        <v>127</v>
      </c>
      <c r="C434" s="76">
        <v>41405</v>
      </c>
      <c r="D434" s="75" t="s">
        <v>99</v>
      </c>
      <c r="E434" s="77" t="s">
        <v>22</v>
      </c>
      <c r="F434" s="75">
        <v>56</v>
      </c>
      <c r="G434" s="75">
        <v>0</v>
      </c>
      <c r="H434" s="75">
        <v>0</v>
      </c>
      <c r="I434" s="75">
        <v>0</v>
      </c>
      <c r="J434" s="75">
        <v>0</v>
      </c>
      <c r="K434" s="75">
        <v>0</v>
      </c>
      <c r="L434" s="75">
        <v>2</v>
      </c>
      <c r="M434" s="75">
        <v>0</v>
      </c>
      <c r="N434" s="75">
        <v>0</v>
      </c>
    </row>
    <row r="435" spans="1:14">
      <c r="A435" s="75" t="s">
        <v>456</v>
      </c>
      <c r="B435" s="75" t="s">
        <v>105</v>
      </c>
      <c r="C435" s="76">
        <v>41402</v>
      </c>
      <c r="D435" s="75" t="s">
        <v>99</v>
      </c>
      <c r="E435" s="77" t="s">
        <v>540</v>
      </c>
      <c r="F435" s="75">
        <v>0</v>
      </c>
      <c r="G435" s="75"/>
      <c r="H435" s="75"/>
      <c r="I435" s="75"/>
      <c r="J435" s="75"/>
      <c r="K435" s="75"/>
      <c r="L435" s="75"/>
      <c r="M435" s="75"/>
      <c r="N435" s="75"/>
    </row>
    <row r="436" spans="1:14">
      <c r="A436" s="75" t="s">
        <v>456</v>
      </c>
      <c r="B436" s="75" t="s">
        <v>467</v>
      </c>
      <c r="C436" s="76">
        <v>41398</v>
      </c>
      <c r="D436" s="75" t="s">
        <v>99</v>
      </c>
      <c r="E436" s="77" t="s">
        <v>289</v>
      </c>
      <c r="F436" s="75">
        <v>66</v>
      </c>
      <c r="G436" s="75">
        <v>1</v>
      </c>
      <c r="H436" s="75">
        <v>0</v>
      </c>
      <c r="I436" s="75">
        <v>4</v>
      </c>
      <c r="J436" s="75">
        <v>2</v>
      </c>
      <c r="K436" s="75">
        <v>0</v>
      </c>
      <c r="L436" s="75">
        <v>1</v>
      </c>
      <c r="M436" s="75">
        <v>0</v>
      </c>
      <c r="N436" s="75">
        <v>0</v>
      </c>
    </row>
    <row r="437" spans="1:14">
      <c r="A437" s="75" t="s">
        <v>456</v>
      </c>
      <c r="B437" s="75" t="s">
        <v>572</v>
      </c>
      <c r="C437" s="76">
        <v>41394</v>
      </c>
      <c r="D437" s="75" t="s">
        <v>151</v>
      </c>
      <c r="E437" s="77" t="s">
        <v>158</v>
      </c>
      <c r="F437" s="75">
        <f>90- 56</f>
        <v>34</v>
      </c>
      <c r="G437" s="75">
        <v>0</v>
      </c>
      <c r="H437" s="75">
        <v>0</v>
      </c>
      <c r="I437" s="75">
        <v>1</v>
      </c>
      <c r="J437" s="75">
        <v>0</v>
      </c>
      <c r="K437" s="75">
        <v>0</v>
      </c>
      <c r="L437" s="75">
        <v>0</v>
      </c>
      <c r="M437" s="75">
        <v>0</v>
      </c>
      <c r="N437" s="75">
        <v>0</v>
      </c>
    </row>
    <row r="438" spans="1:14">
      <c r="A438" s="75" t="s">
        <v>456</v>
      </c>
      <c r="B438" s="75" t="s">
        <v>139</v>
      </c>
      <c r="C438" s="76">
        <v>41391</v>
      </c>
      <c r="D438" s="75" t="s">
        <v>99</v>
      </c>
      <c r="E438" s="77" t="s">
        <v>38</v>
      </c>
      <c r="F438" s="75">
        <v>66</v>
      </c>
      <c r="G438" s="75">
        <v>0</v>
      </c>
      <c r="H438" s="75">
        <v>0</v>
      </c>
      <c r="I438" s="75">
        <v>0</v>
      </c>
      <c r="J438" s="75">
        <v>0</v>
      </c>
      <c r="K438" s="75">
        <v>1</v>
      </c>
      <c r="L438" s="75">
        <v>3</v>
      </c>
      <c r="M438" s="75">
        <v>0</v>
      </c>
      <c r="N438" s="75">
        <v>0</v>
      </c>
    </row>
    <row r="439" spans="1:14">
      <c r="A439" s="75" t="s">
        <v>456</v>
      </c>
      <c r="B439" s="75" t="s">
        <v>555</v>
      </c>
      <c r="C439" s="76">
        <v>41388</v>
      </c>
      <c r="D439" s="75" t="s">
        <v>151</v>
      </c>
      <c r="E439" s="77" t="s">
        <v>430</v>
      </c>
      <c r="F439" s="75">
        <f>90- 79</f>
        <v>11</v>
      </c>
      <c r="G439" s="75">
        <v>0</v>
      </c>
      <c r="H439" s="75">
        <v>0</v>
      </c>
      <c r="I439" s="75">
        <v>0</v>
      </c>
      <c r="J439" s="75">
        <v>0</v>
      </c>
      <c r="K439" s="75">
        <v>0</v>
      </c>
      <c r="L439" s="75">
        <v>0</v>
      </c>
      <c r="M439" s="75">
        <v>0</v>
      </c>
      <c r="N439" s="75">
        <v>0</v>
      </c>
    </row>
    <row r="440" spans="1:14">
      <c r="A440" s="75" t="s">
        <v>456</v>
      </c>
      <c r="B440" s="75" t="s">
        <v>128</v>
      </c>
      <c r="C440" s="76">
        <v>41384</v>
      </c>
      <c r="D440" s="75" t="s">
        <v>99</v>
      </c>
      <c r="E440" s="77" t="s">
        <v>26</v>
      </c>
      <c r="F440" s="75">
        <v>0</v>
      </c>
      <c r="G440" s="75"/>
      <c r="H440" s="75"/>
      <c r="I440" s="75"/>
      <c r="J440" s="75"/>
      <c r="K440" s="75"/>
      <c r="L440" s="75"/>
      <c r="M440" s="75"/>
      <c r="N440" s="75"/>
    </row>
    <row r="441" spans="1:14">
      <c r="A441" s="75" t="s">
        <v>456</v>
      </c>
      <c r="B441" s="75" t="s">
        <v>156</v>
      </c>
      <c r="C441" s="76">
        <v>41370</v>
      </c>
      <c r="D441" s="75" t="s">
        <v>99</v>
      </c>
      <c r="E441" s="77" t="s">
        <v>175</v>
      </c>
      <c r="F441" s="75">
        <v>56</v>
      </c>
      <c r="G441" s="75">
        <v>1</v>
      </c>
      <c r="H441" s="75">
        <v>0</v>
      </c>
      <c r="I441" s="75">
        <v>6</v>
      </c>
      <c r="J441" s="75">
        <v>3</v>
      </c>
      <c r="K441" s="75">
        <v>0</v>
      </c>
      <c r="L441" s="75">
        <v>1</v>
      </c>
      <c r="M441" s="75">
        <v>0</v>
      </c>
      <c r="N441" s="75">
        <v>0</v>
      </c>
    </row>
    <row r="442" spans="1:14">
      <c r="A442" s="75" t="s">
        <v>456</v>
      </c>
      <c r="B442" s="75" t="s">
        <v>740</v>
      </c>
      <c r="C442" s="76">
        <v>41367</v>
      </c>
      <c r="D442" s="75" t="s">
        <v>151</v>
      </c>
      <c r="E442" s="77" t="s">
        <v>59</v>
      </c>
      <c r="F442" s="75">
        <v>0</v>
      </c>
      <c r="G442" s="75"/>
      <c r="H442" s="75"/>
      <c r="I442" s="75"/>
      <c r="J442" s="75"/>
      <c r="K442" s="75"/>
      <c r="L442" s="75"/>
      <c r="M442" s="75"/>
      <c r="N442" s="75"/>
    </row>
    <row r="443" spans="1:14">
      <c r="A443" s="75" t="s">
        <v>456</v>
      </c>
      <c r="B443" s="75" t="s">
        <v>98</v>
      </c>
      <c r="C443" s="76">
        <v>41363</v>
      </c>
      <c r="D443" s="75" t="s">
        <v>99</v>
      </c>
      <c r="E443" s="77" t="s">
        <v>22</v>
      </c>
      <c r="F443" s="75">
        <v>59</v>
      </c>
      <c r="G443" s="75">
        <v>0</v>
      </c>
      <c r="H443" s="75">
        <v>0</v>
      </c>
      <c r="I443" s="75">
        <v>0</v>
      </c>
      <c r="J443" s="75">
        <v>0</v>
      </c>
      <c r="K443" s="75">
        <v>1</v>
      </c>
      <c r="L443" s="75">
        <v>1</v>
      </c>
      <c r="M443" s="75">
        <v>0</v>
      </c>
      <c r="N443" s="75">
        <v>0</v>
      </c>
    </row>
    <row r="444" spans="1:14">
      <c r="A444" s="75" t="s">
        <v>456</v>
      </c>
      <c r="B444" s="75" t="s">
        <v>114</v>
      </c>
      <c r="C444" s="76">
        <v>41349</v>
      </c>
      <c r="D444" s="75" t="s">
        <v>99</v>
      </c>
      <c r="E444" s="77" t="s">
        <v>287</v>
      </c>
      <c r="F444" s="75">
        <v>61</v>
      </c>
      <c r="G444" s="75">
        <v>0</v>
      </c>
      <c r="H444" s="75">
        <v>0</v>
      </c>
      <c r="I444" s="75">
        <v>1</v>
      </c>
      <c r="J444" s="75">
        <v>1</v>
      </c>
      <c r="K444" s="75">
        <v>2</v>
      </c>
      <c r="L444" s="75">
        <v>1</v>
      </c>
      <c r="M444" s="75">
        <v>0</v>
      </c>
      <c r="N444" s="75">
        <v>0</v>
      </c>
    </row>
    <row r="445" spans="1:14">
      <c r="A445" s="75" t="s">
        <v>456</v>
      </c>
      <c r="B445" s="75" t="s">
        <v>101</v>
      </c>
      <c r="C445" s="76">
        <v>41343</v>
      </c>
      <c r="D445" s="75" t="s">
        <v>99</v>
      </c>
      <c r="E445" s="77" t="s">
        <v>38</v>
      </c>
      <c r="F445" s="75">
        <f>90- 65</f>
        <v>25</v>
      </c>
      <c r="G445" s="75">
        <v>0</v>
      </c>
      <c r="H445" s="75">
        <v>0</v>
      </c>
      <c r="I445" s="75">
        <v>2</v>
      </c>
      <c r="J445" s="75">
        <v>1</v>
      </c>
      <c r="K445" s="75">
        <v>0</v>
      </c>
      <c r="L445" s="75">
        <v>1</v>
      </c>
      <c r="M445" s="75">
        <v>0</v>
      </c>
      <c r="N445" s="75">
        <v>0</v>
      </c>
    </row>
    <row r="446" spans="1:14">
      <c r="A446" s="75" t="s">
        <v>456</v>
      </c>
      <c r="B446" s="75" t="s">
        <v>281</v>
      </c>
      <c r="C446" s="76">
        <v>41338</v>
      </c>
      <c r="D446" s="75" t="s">
        <v>151</v>
      </c>
      <c r="E446" s="77" t="s">
        <v>38</v>
      </c>
      <c r="F446" s="75">
        <f>90- 44</f>
        <v>46</v>
      </c>
      <c r="G446" s="75">
        <v>0</v>
      </c>
      <c r="H446" s="75">
        <v>0</v>
      </c>
      <c r="I446" s="75">
        <v>2</v>
      </c>
      <c r="J446" s="75">
        <v>0</v>
      </c>
      <c r="K446" s="75">
        <v>2</v>
      </c>
      <c r="L446" s="75">
        <v>0</v>
      </c>
      <c r="M446" s="75">
        <v>1</v>
      </c>
      <c r="N446" s="75">
        <v>0</v>
      </c>
    </row>
    <row r="447" spans="1:14">
      <c r="A447" s="75" t="s">
        <v>456</v>
      </c>
      <c r="B447" s="75" t="s">
        <v>464</v>
      </c>
      <c r="C447" s="76">
        <v>41335</v>
      </c>
      <c r="D447" s="75" t="s">
        <v>99</v>
      </c>
      <c r="E447" s="77" t="s">
        <v>63</v>
      </c>
      <c r="F447" s="75">
        <v>57</v>
      </c>
      <c r="G447" s="75">
        <v>0</v>
      </c>
      <c r="H447" s="75">
        <v>0</v>
      </c>
      <c r="I447" s="75">
        <v>1</v>
      </c>
      <c r="J447" s="75">
        <v>1</v>
      </c>
      <c r="K447" s="75">
        <v>2</v>
      </c>
      <c r="L447" s="75">
        <v>0</v>
      </c>
      <c r="M447" s="75">
        <v>0</v>
      </c>
      <c r="N447" s="75">
        <v>0</v>
      </c>
    </row>
    <row r="448" spans="1:14">
      <c r="A448" s="75" t="s">
        <v>456</v>
      </c>
      <c r="B448" s="75" t="s">
        <v>459</v>
      </c>
      <c r="C448" s="76">
        <v>41331</v>
      </c>
      <c r="D448" s="75" t="s">
        <v>193</v>
      </c>
      <c r="E448" s="77" t="s">
        <v>107</v>
      </c>
      <c r="F448" s="75">
        <v>0</v>
      </c>
      <c r="G448" s="75"/>
      <c r="H448" s="75"/>
      <c r="I448" s="75"/>
      <c r="J448" s="75"/>
      <c r="K448" s="75"/>
      <c r="L448" s="75"/>
      <c r="M448" s="75"/>
      <c r="N448" s="75"/>
    </row>
    <row r="449" spans="1:14">
      <c r="A449" s="75" t="s">
        <v>456</v>
      </c>
      <c r="B449" s="75" t="s">
        <v>117</v>
      </c>
      <c r="C449" s="76">
        <v>41328</v>
      </c>
      <c r="D449" s="75" t="s">
        <v>99</v>
      </c>
      <c r="E449" s="77" t="s">
        <v>38</v>
      </c>
      <c r="F449" s="75">
        <v>90</v>
      </c>
      <c r="G449" s="75">
        <v>1</v>
      </c>
      <c r="H449" s="75">
        <v>0</v>
      </c>
      <c r="I449" s="75">
        <v>2</v>
      </c>
      <c r="J449" s="75">
        <v>1</v>
      </c>
      <c r="K449" s="75">
        <v>2</v>
      </c>
      <c r="L449" s="75">
        <v>2</v>
      </c>
      <c r="M449" s="75">
        <v>0</v>
      </c>
      <c r="N449" s="75">
        <v>0</v>
      </c>
    </row>
    <row r="450" spans="1:14">
      <c r="A450" s="75" t="s">
        <v>456</v>
      </c>
      <c r="B450" s="75" t="s">
        <v>458</v>
      </c>
      <c r="C450" s="76">
        <v>41322</v>
      </c>
      <c r="D450" s="75" t="s">
        <v>99</v>
      </c>
      <c r="E450" s="77" t="s">
        <v>19</v>
      </c>
      <c r="F450" s="75">
        <v>79</v>
      </c>
      <c r="G450" s="75">
        <v>0</v>
      </c>
      <c r="H450" s="75">
        <v>1</v>
      </c>
      <c r="I450" s="75">
        <v>2</v>
      </c>
      <c r="J450" s="75">
        <v>0</v>
      </c>
      <c r="K450" s="75">
        <v>4</v>
      </c>
      <c r="L450" s="75">
        <v>3</v>
      </c>
      <c r="M450" s="75">
        <v>0</v>
      </c>
      <c r="N450" s="75">
        <v>0</v>
      </c>
    </row>
    <row r="451" spans="1:14">
      <c r="A451" s="75" t="s">
        <v>456</v>
      </c>
      <c r="B451" s="75" t="s">
        <v>284</v>
      </c>
      <c r="C451" s="76">
        <v>41318</v>
      </c>
      <c r="D451" s="75" t="s">
        <v>151</v>
      </c>
      <c r="E451" s="77" t="s">
        <v>22</v>
      </c>
      <c r="F451" s="75">
        <v>0</v>
      </c>
      <c r="G451" s="75"/>
      <c r="H451" s="75"/>
      <c r="I451" s="75"/>
      <c r="J451" s="75"/>
      <c r="K451" s="75"/>
      <c r="L451" s="75"/>
      <c r="M451" s="75"/>
      <c r="N451" s="75"/>
    </row>
    <row r="452" spans="1:14">
      <c r="A452" s="75" t="s">
        <v>456</v>
      </c>
      <c r="B452" s="75" t="s">
        <v>143</v>
      </c>
      <c r="C452" s="76">
        <v>41314</v>
      </c>
      <c r="D452" s="75" t="s">
        <v>99</v>
      </c>
      <c r="E452" s="77" t="s">
        <v>103</v>
      </c>
      <c r="F452" s="75">
        <v>67</v>
      </c>
      <c r="G452" s="75">
        <v>0</v>
      </c>
      <c r="H452" s="75">
        <v>1</v>
      </c>
      <c r="I452" s="75">
        <v>3</v>
      </c>
      <c r="J452" s="75">
        <v>2</v>
      </c>
      <c r="K452" s="75">
        <v>3</v>
      </c>
      <c r="L452" s="75">
        <v>1</v>
      </c>
      <c r="M452" s="75">
        <v>1</v>
      </c>
      <c r="N452" s="75">
        <v>0</v>
      </c>
    </row>
    <row r="453" spans="1:14">
      <c r="A453" s="75" t="s">
        <v>456</v>
      </c>
      <c r="B453" s="75" t="s">
        <v>464</v>
      </c>
      <c r="C453" s="76">
        <v>41304</v>
      </c>
      <c r="D453" s="75" t="s">
        <v>193</v>
      </c>
      <c r="E453" s="77" t="s">
        <v>22</v>
      </c>
      <c r="F453" s="75">
        <v>0</v>
      </c>
      <c r="G453" s="75"/>
      <c r="H453" s="75"/>
      <c r="I453" s="75"/>
      <c r="J453" s="75"/>
      <c r="K453" s="75"/>
      <c r="L453" s="75"/>
      <c r="M453" s="75"/>
      <c r="N453" s="75"/>
    </row>
    <row r="454" spans="1:14">
      <c r="A454" s="75" t="s">
        <v>456</v>
      </c>
      <c r="B454" s="75" t="s">
        <v>121</v>
      </c>
      <c r="C454" s="76">
        <v>41286</v>
      </c>
      <c r="D454" s="75" t="s">
        <v>99</v>
      </c>
      <c r="E454" s="77" t="s">
        <v>33</v>
      </c>
      <c r="F454" s="75">
        <f>90- 57</f>
        <v>33</v>
      </c>
      <c r="G454" s="75">
        <v>0</v>
      </c>
      <c r="H454" s="75">
        <v>0</v>
      </c>
      <c r="I454" s="75">
        <v>0</v>
      </c>
      <c r="J454" s="75">
        <v>0</v>
      </c>
      <c r="K454" s="75">
        <v>1</v>
      </c>
      <c r="L454" s="75">
        <v>0</v>
      </c>
      <c r="M454" s="75">
        <v>0</v>
      </c>
      <c r="N454" s="75">
        <v>1</v>
      </c>
    </row>
    <row r="455" spans="1:14">
      <c r="A455" s="75" t="s">
        <v>456</v>
      </c>
      <c r="B455" s="75" t="s">
        <v>126</v>
      </c>
      <c r="C455" s="76">
        <v>41283</v>
      </c>
      <c r="D455" s="75" t="s">
        <v>193</v>
      </c>
      <c r="E455" s="77" t="s">
        <v>51</v>
      </c>
      <c r="F455" s="75">
        <v>0</v>
      </c>
      <c r="G455" s="75"/>
      <c r="H455" s="75"/>
      <c r="I455" s="75"/>
      <c r="J455" s="75"/>
      <c r="K455" s="75"/>
      <c r="L455" s="75"/>
      <c r="M455" s="75"/>
      <c r="N455" s="75"/>
    </row>
    <row r="456" spans="1:14">
      <c r="A456" s="75" t="s">
        <v>456</v>
      </c>
      <c r="B456" s="75" t="s">
        <v>111</v>
      </c>
      <c r="C456" s="76">
        <v>41280</v>
      </c>
      <c r="D456" s="75" t="s">
        <v>99</v>
      </c>
      <c r="E456" s="77" t="s">
        <v>289</v>
      </c>
      <c r="F456" s="75">
        <v>0</v>
      </c>
      <c r="G456" s="75"/>
      <c r="H456" s="75"/>
      <c r="I456" s="75"/>
      <c r="J456" s="75"/>
      <c r="K456" s="75"/>
      <c r="L456" s="75"/>
      <c r="M456" s="75"/>
      <c r="N456" s="75"/>
    </row>
    <row r="457" spans="1:14">
      <c r="A457" s="75" t="s">
        <v>456</v>
      </c>
      <c r="B457" s="75" t="s">
        <v>147</v>
      </c>
      <c r="C457" s="76">
        <v>41265</v>
      </c>
      <c r="D457" s="75" t="s">
        <v>99</v>
      </c>
      <c r="E457" s="77" t="s">
        <v>69</v>
      </c>
      <c r="F457" s="75">
        <f>90- 63</f>
        <v>27</v>
      </c>
      <c r="G457" s="75">
        <v>0</v>
      </c>
      <c r="H457" s="75">
        <v>0</v>
      </c>
      <c r="I457" s="75">
        <v>0</v>
      </c>
      <c r="J457" s="75">
        <v>0</v>
      </c>
      <c r="K457" s="75">
        <v>0</v>
      </c>
      <c r="L457" s="75">
        <v>0</v>
      </c>
      <c r="M457" s="75">
        <v>0</v>
      </c>
      <c r="N457" s="75">
        <v>0</v>
      </c>
    </row>
    <row r="458" spans="1:14">
      <c r="A458" s="75" t="s">
        <v>456</v>
      </c>
      <c r="B458" s="75" t="s">
        <v>102</v>
      </c>
      <c r="C458" s="76">
        <v>41259</v>
      </c>
      <c r="D458" s="75" t="s">
        <v>99</v>
      </c>
      <c r="E458" s="77" t="s">
        <v>53</v>
      </c>
      <c r="F458" s="75">
        <v>0</v>
      </c>
      <c r="G458" s="75"/>
      <c r="H458" s="75"/>
      <c r="I458" s="75"/>
      <c r="J458" s="75"/>
      <c r="K458" s="75"/>
      <c r="L458" s="75"/>
      <c r="M458" s="75"/>
      <c r="N458" s="75"/>
    </row>
    <row r="459" spans="1:14">
      <c r="A459" s="75" t="s">
        <v>456</v>
      </c>
      <c r="B459" s="75" t="s">
        <v>101</v>
      </c>
      <c r="C459" s="76">
        <v>41255</v>
      </c>
      <c r="D459" s="75" t="s">
        <v>193</v>
      </c>
      <c r="E459" s="77" t="s">
        <v>85</v>
      </c>
      <c r="F459" s="75">
        <f>90- 65</f>
        <v>25</v>
      </c>
      <c r="G459" s="75">
        <v>0</v>
      </c>
      <c r="H459" s="75">
        <v>0</v>
      </c>
      <c r="I459" s="75">
        <v>0</v>
      </c>
      <c r="J459" s="75">
        <v>0</v>
      </c>
      <c r="K459" s="75">
        <v>0</v>
      </c>
      <c r="L459" s="75">
        <v>0</v>
      </c>
      <c r="M459" s="75">
        <v>0</v>
      </c>
      <c r="N459" s="75">
        <v>0</v>
      </c>
    </row>
    <row r="460" spans="1:14">
      <c r="A460" s="75" t="s">
        <v>456</v>
      </c>
      <c r="B460" s="75" t="s">
        <v>106</v>
      </c>
      <c r="C460" s="76">
        <v>41251</v>
      </c>
      <c r="D460" s="75" t="s">
        <v>99</v>
      </c>
      <c r="E460" s="77" t="s">
        <v>79</v>
      </c>
      <c r="F460" s="75">
        <v>0</v>
      </c>
      <c r="G460" s="75"/>
      <c r="H460" s="75"/>
      <c r="I460" s="75"/>
      <c r="J460" s="75"/>
      <c r="K460" s="75"/>
      <c r="L460" s="75"/>
      <c r="M460" s="75"/>
      <c r="N460" s="75"/>
    </row>
    <row r="461" spans="1:14">
      <c r="A461" s="75" t="s">
        <v>456</v>
      </c>
      <c r="B461" s="75" t="s">
        <v>298</v>
      </c>
      <c r="C461" s="76">
        <v>41247</v>
      </c>
      <c r="D461" s="75" t="s">
        <v>151</v>
      </c>
      <c r="E461" s="77" t="s">
        <v>103</v>
      </c>
      <c r="F461" s="75">
        <v>71</v>
      </c>
      <c r="G461" s="75">
        <v>1</v>
      </c>
      <c r="H461" s="75">
        <v>0</v>
      </c>
      <c r="I461" s="75">
        <v>2</v>
      </c>
      <c r="J461" s="75">
        <v>1</v>
      </c>
      <c r="K461" s="75">
        <v>1</v>
      </c>
      <c r="L461" s="75">
        <v>0</v>
      </c>
      <c r="M461" s="75">
        <v>0</v>
      </c>
      <c r="N461" s="75">
        <v>0</v>
      </c>
    </row>
    <row r="462" spans="1:14">
      <c r="A462" s="75" t="s">
        <v>456</v>
      </c>
      <c r="B462" s="75" t="s">
        <v>120</v>
      </c>
      <c r="C462" s="76">
        <v>41244</v>
      </c>
      <c r="D462" s="75" t="s">
        <v>99</v>
      </c>
      <c r="E462" s="77" t="s">
        <v>19</v>
      </c>
      <c r="F462" s="75">
        <v>0</v>
      </c>
      <c r="G462" s="75"/>
      <c r="H462" s="75"/>
      <c r="I462" s="75"/>
      <c r="J462" s="75"/>
      <c r="K462" s="75"/>
      <c r="L462" s="75"/>
      <c r="M462" s="75"/>
      <c r="N462" s="75"/>
    </row>
    <row r="463" spans="1:14">
      <c r="A463" s="75" t="s">
        <v>456</v>
      </c>
      <c r="B463" s="75" t="s">
        <v>161</v>
      </c>
      <c r="C463" s="76">
        <v>41237</v>
      </c>
      <c r="D463" s="75" t="s">
        <v>99</v>
      </c>
      <c r="E463" s="77" t="s">
        <v>17</v>
      </c>
      <c r="F463" s="75">
        <f>90- 45</f>
        <v>45</v>
      </c>
      <c r="G463" s="75">
        <v>0</v>
      </c>
      <c r="H463" s="75">
        <v>0</v>
      </c>
      <c r="I463" s="75">
        <v>1</v>
      </c>
      <c r="J463" s="75">
        <v>1</v>
      </c>
      <c r="K463" s="75">
        <v>1</v>
      </c>
      <c r="L463" s="75">
        <v>1</v>
      </c>
      <c r="M463" s="75">
        <v>0</v>
      </c>
      <c r="N463" s="75">
        <v>0</v>
      </c>
    </row>
    <row r="464" spans="1:14">
      <c r="A464" s="75" t="s">
        <v>456</v>
      </c>
      <c r="B464" s="75" t="s">
        <v>611</v>
      </c>
      <c r="C464" s="76">
        <v>41234</v>
      </c>
      <c r="D464" s="75" t="s">
        <v>151</v>
      </c>
      <c r="E464" s="77" t="s">
        <v>22</v>
      </c>
      <c r="F464" s="75">
        <v>0</v>
      </c>
      <c r="G464" s="75"/>
      <c r="H464" s="75"/>
      <c r="I464" s="75"/>
      <c r="J464" s="75"/>
      <c r="K464" s="75"/>
      <c r="L464" s="75"/>
      <c r="M464" s="75"/>
      <c r="N464" s="75"/>
    </row>
    <row r="465" spans="1:14">
      <c r="A465" s="75" t="s">
        <v>456</v>
      </c>
      <c r="B465" s="75" t="s">
        <v>123</v>
      </c>
      <c r="C465" s="76">
        <v>41230</v>
      </c>
      <c r="D465" s="75" t="s">
        <v>99</v>
      </c>
      <c r="E465" s="77" t="s">
        <v>175</v>
      </c>
      <c r="F465" s="75">
        <v>0</v>
      </c>
      <c r="G465" s="75"/>
      <c r="H465" s="75"/>
      <c r="I465" s="75"/>
      <c r="J465" s="75"/>
      <c r="K465" s="75"/>
      <c r="L465" s="75"/>
      <c r="M465" s="75"/>
      <c r="N465" s="75"/>
    </row>
    <row r="466" spans="1:14">
      <c r="A466" s="75" t="s">
        <v>76</v>
      </c>
      <c r="B466" s="75" t="s">
        <v>795</v>
      </c>
      <c r="C466" s="76">
        <v>41227</v>
      </c>
      <c r="D466" s="75" t="s">
        <v>78</v>
      </c>
      <c r="E466" s="77" t="s">
        <v>22</v>
      </c>
      <c r="F466" s="75">
        <v>90</v>
      </c>
      <c r="G466" s="75">
        <v>0</v>
      </c>
      <c r="H466" s="75">
        <v>0</v>
      </c>
      <c r="I466" s="75">
        <v>0</v>
      </c>
      <c r="J466" s="75">
        <v>0</v>
      </c>
      <c r="K466" s="75">
        <v>0</v>
      </c>
      <c r="L466" s="75">
        <v>0</v>
      </c>
      <c r="M466" s="75">
        <v>0</v>
      </c>
      <c r="N466" s="75">
        <v>0</v>
      </c>
    </row>
    <row r="467" spans="1:14">
      <c r="A467" s="75" t="s">
        <v>456</v>
      </c>
      <c r="B467" s="75" t="s">
        <v>145</v>
      </c>
      <c r="C467" s="76">
        <v>41224</v>
      </c>
      <c r="D467" s="75" t="s">
        <v>99</v>
      </c>
      <c r="E467" s="77" t="s">
        <v>38</v>
      </c>
      <c r="F467" s="75">
        <f>90- 69</f>
        <v>21</v>
      </c>
      <c r="G467" s="75">
        <v>0</v>
      </c>
      <c r="H467" s="75">
        <v>0</v>
      </c>
      <c r="I467" s="75">
        <v>0</v>
      </c>
      <c r="J467" s="75">
        <v>0</v>
      </c>
      <c r="K467" s="75">
        <v>0</v>
      </c>
      <c r="L467" s="75">
        <v>0</v>
      </c>
      <c r="M467" s="75">
        <v>0</v>
      </c>
      <c r="N467" s="75">
        <v>0</v>
      </c>
    </row>
    <row r="468" spans="1:14">
      <c r="A468" s="75" t="s">
        <v>456</v>
      </c>
      <c r="B468" s="75" t="s">
        <v>572</v>
      </c>
      <c r="C468" s="76">
        <v>41219</v>
      </c>
      <c r="D468" s="75" t="s">
        <v>151</v>
      </c>
      <c r="E468" s="77" t="s">
        <v>53</v>
      </c>
      <c r="F468" s="75">
        <f>90- 76</f>
        <v>14</v>
      </c>
      <c r="G468" s="75">
        <v>0</v>
      </c>
      <c r="H468" s="75">
        <v>0</v>
      </c>
      <c r="I468" s="75">
        <v>0</v>
      </c>
      <c r="J468" s="75">
        <v>0</v>
      </c>
      <c r="K468" s="75">
        <v>1</v>
      </c>
      <c r="L468" s="75">
        <v>0</v>
      </c>
      <c r="M468" s="75">
        <v>0</v>
      </c>
      <c r="N468" s="75">
        <v>0</v>
      </c>
    </row>
    <row r="469" spans="1:14">
      <c r="A469" s="75" t="s">
        <v>456</v>
      </c>
      <c r="B469" s="75" t="s">
        <v>124</v>
      </c>
      <c r="C469" s="76">
        <v>41216</v>
      </c>
      <c r="D469" s="75" t="s">
        <v>99</v>
      </c>
      <c r="E469" s="77" t="s">
        <v>51</v>
      </c>
      <c r="F469" s="75">
        <v>0</v>
      </c>
      <c r="G469" s="75"/>
      <c r="H469" s="75"/>
      <c r="I469" s="75"/>
      <c r="J469" s="75"/>
      <c r="K469" s="75"/>
      <c r="L469" s="75"/>
      <c r="M469" s="75"/>
      <c r="N469" s="75"/>
    </row>
    <row r="470" spans="1:14">
      <c r="A470" s="75" t="s">
        <v>456</v>
      </c>
      <c r="B470" s="75" t="s">
        <v>1033</v>
      </c>
      <c r="C470" s="76">
        <v>41213</v>
      </c>
      <c r="D470" s="75" t="s">
        <v>193</v>
      </c>
      <c r="E470" s="77" t="s">
        <v>154</v>
      </c>
      <c r="F470" s="75">
        <v>90</v>
      </c>
      <c r="G470" s="75">
        <v>1</v>
      </c>
      <c r="H470" s="75">
        <v>0</v>
      </c>
      <c r="I470" s="75">
        <v>0</v>
      </c>
      <c r="J470" s="75">
        <v>0</v>
      </c>
      <c r="K470" s="75">
        <v>0</v>
      </c>
      <c r="L470" s="75">
        <v>0</v>
      </c>
      <c r="M470" s="75">
        <v>0</v>
      </c>
      <c r="N470" s="75">
        <v>0</v>
      </c>
    </row>
    <row r="471" spans="1:14">
      <c r="A471" s="75" t="s">
        <v>456</v>
      </c>
      <c r="B471" s="75" t="s">
        <v>133</v>
      </c>
      <c r="C471" s="76">
        <v>41210</v>
      </c>
      <c r="D471" s="75" t="s">
        <v>99</v>
      </c>
      <c r="E471" s="77" t="s">
        <v>277</v>
      </c>
      <c r="F471" s="75">
        <v>0</v>
      </c>
      <c r="G471" s="75"/>
      <c r="H471" s="75"/>
      <c r="I471" s="75"/>
      <c r="J471" s="75"/>
      <c r="K471" s="75"/>
      <c r="L471" s="75"/>
      <c r="M471" s="75"/>
      <c r="N471" s="75"/>
    </row>
    <row r="472" spans="1:14">
      <c r="A472" s="75" t="s">
        <v>456</v>
      </c>
      <c r="B472" s="75" t="s">
        <v>555</v>
      </c>
      <c r="C472" s="76">
        <v>41206</v>
      </c>
      <c r="D472" s="75" t="s">
        <v>151</v>
      </c>
      <c r="E472" s="77" t="s">
        <v>85</v>
      </c>
      <c r="F472" s="75">
        <v>0</v>
      </c>
      <c r="G472" s="75"/>
      <c r="H472" s="75"/>
      <c r="I472" s="75"/>
      <c r="J472" s="75"/>
      <c r="K472" s="75"/>
      <c r="L472" s="75"/>
      <c r="M472" s="75"/>
      <c r="N472" s="75"/>
    </row>
    <row r="473" spans="1:14">
      <c r="A473" s="75" t="s">
        <v>456</v>
      </c>
      <c r="B473" s="75" t="s">
        <v>126</v>
      </c>
      <c r="C473" s="76">
        <v>41202</v>
      </c>
      <c r="D473" s="75" t="s">
        <v>99</v>
      </c>
      <c r="E473" s="77" t="s">
        <v>19</v>
      </c>
      <c r="F473" s="75">
        <v>45</v>
      </c>
      <c r="G473" s="75">
        <v>0</v>
      </c>
      <c r="H473" s="75">
        <v>1</v>
      </c>
      <c r="I473" s="75">
        <v>1</v>
      </c>
      <c r="J473" s="75">
        <v>0</v>
      </c>
      <c r="K473" s="75">
        <v>1</v>
      </c>
      <c r="L473" s="75">
        <v>0</v>
      </c>
      <c r="M473" s="75">
        <v>0</v>
      </c>
      <c r="N473" s="75">
        <v>0</v>
      </c>
    </row>
    <row r="474" spans="1:14">
      <c r="A474" s="75" t="s">
        <v>76</v>
      </c>
      <c r="B474" s="75" t="s">
        <v>185</v>
      </c>
      <c r="C474" s="76">
        <v>41198</v>
      </c>
      <c r="D474" s="75" t="s">
        <v>78</v>
      </c>
      <c r="E474" s="77" t="s">
        <v>95</v>
      </c>
      <c r="F474" s="75">
        <v>82</v>
      </c>
      <c r="G474" s="75">
        <v>1</v>
      </c>
      <c r="H474" s="75">
        <v>0</v>
      </c>
      <c r="I474" s="75">
        <v>0</v>
      </c>
      <c r="J474" s="75">
        <v>0</v>
      </c>
      <c r="K474" s="75">
        <v>0</v>
      </c>
      <c r="L474" s="75">
        <v>0</v>
      </c>
      <c r="M474" s="75">
        <v>0</v>
      </c>
      <c r="N474" s="75">
        <v>0</v>
      </c>
    </row>
    <row r="475" spans="1:14">
      <c r="A475" s="75" t="s">
        <v>76</v>
      </c>
      <c r="B475" s="75" t="s">
        <v>1034</v>
      </c>
      <c r="C475" s="76">
        <v>41193</v>
      </c>
      <c r="D475" s="75" t="s">
        <v>78</v>
      </c>
      <c r="E475" s="77" t="s">
        <v>374</v>
      </c>
      <c r="F475" s="75">
        <v>72</v>
      </c>
      <c r="G475" s="75">
        <v>1</v>
      </c>
      <c r="H475" s="75">
        <v>0</v>
      </c>
      <c r="I475" s="75">
        <v>0</v>
      </c>
      <c r="J475" s="75">
        <v>0</v>
      </c>
      <c r="K475" s="75">
        <v>0</v>
      </c>
      <c r="L475" s="75">
        <v>0</v>
      </c>
      <c r="M475" s="75">
        <v>0</v>
      </c>
      <c r="N475" s="75">
        <v>0</v>
      </c>
    </row>
    <row r="476" spans="1:14">
      <c r="A476" s="75" t="s">
        <v>456</v>
      </c>
      <c r="B476" s="75" t="s">
        <v>459</v>
      </c>
      <c r="C476" s="76">
        <v>41189</v>
      </c>
      <c r="D476" s="75" t="s">
        <v>99</v>
      </c>
      <c r="E476" s="77" t="s">
        <v>53</v>
      </c>
      <c r="F476" s="75">
        <f>90- 79</f>
        <v>11</v>
      </c>
      <c r="G476" s="75">
        <v>0</v>
      </c>
      <c r="H476" s="75">
        <v>0</v>
      </c>
      <c r="I476" s="75">
        <v>0</v>
      </c>
      <c r="J476" s="75">
        <v>0</v>
      </c>
      <c r="K476" s="75">
        <v>0</v>
      </c>
      <c r="L476" s="75">
        <v>0</v>
      </c>
      <c r="M476" s="75">
        <v>0</v>
      </c>
      <c r="N476" s="75">
        <v>0</v>
      </c>
    </row>
    <row r="477" spans="1:14">
      <c r="A477" s="75" t="s">
        <v>456</v>
      </c>
      <c r="B477" s="75" t="s">
        <v>300</v>
      </c>
      <c r="C477" s="76">
        <v>41185</v>
      </c>
      <c r="D477" s="75" t="s">
        <v>151</v>
      </c>
      <c r="E477" s="77" t="s">
        <v>154</v>
      </c>
      <c r="F477" s="75">
        <v>74</v>
      </c>
      <c r="G477" s="75">
        <v>0</v>
      </c>
      <c r="H477" s="75">
        <v>1</v>
      </c>
      <c r="I477" s="75">
        <v>2</v>
      </c>
      <c r="J477" s="75">
        <v>1</v>
      </c>
      <c r="K477" s="75">
        <v>1</v>
      </c>
      <c r="L477" s="75">
        <v>0</v>
      </c>
      <c r="M477" s="75">
        <v>0</v>
      </c>
      <c r="N477" s="75">
        <v>0</v>
      </c>
    </row>
    <row r="478" spans="1:14">
      <c r="A478" s="75" t="s">
        <v>456</v>
      </c>
      <c r="B478" s="75" t="s">
        <v>134</v>
      </c>
      <c r="C478" s="76">
        <v>41182</v>
      </c>
      <c r="D478" s="75" t="s">
        <v>99</v>
      </c>
      <c r="E478" s="77" t="s">
        <v>175</v>
      </c>
      <c r="F478" s="75">
        <f>90- 45</f>
        <v>45</v>
      </c>
      <c r="G478" s="75">
        <v>0</v>
      </c>
      <c r="H478" s="75">
        <v>0</v>
      </c>
      <c r="I478" s="75">
        <v>1</v>
      </c>
      <c r="J478" s="75">
        <v>1</v>
      </c>
      <c r="K478" s="75">
        <v>1</v>
      </c>
      <c r="L478" s="75">
        <v>0</v>
      </c>
      <c r="M478" s="75">
        <v>0</v>
      </c>
      <c r="N478" s="75">
        <v>0</v>
      </c>
    </row>
    <row r="479" spans="1:14">
      <c r="A479" s="75" t="s">
        <v>456</v>
      </c>
      <c r="B479" s="75" t="s">
        <v>461</v>
      </c>
      <c r="C479" s="76">
        <v>41176</v>
      </c>
      <c r="D479" s="75" t="s">
        <v>99</v>
      </c>
      <c r="E479" s="77" t="s">
        <v>82</v>
      </c>
      <c r="F479" s="75">
        <v>0</v>
      </c>
      <c r="G479" s="75"/>
      <c r="H479" s="75"/>
      <c r="I479" s="75"/>
      <c r="J479" s="75"/>
      <c r="K479" s="75"/>
      <c r="L479" s="75"/>
      <c r="M479" s="75"/>
      <c r="N479" s="75"/>
    </row>
    <row r="480" spans="1:14">
      <c r="A480" s="75" t="s">
        <v>456</v>
      </c>
      <c r="B480" s="75" t="s">
        <v>616</v>
      </c>
      <c r="C480" s="76">
        <v>41170</v>
      </c>
      <c r="D480" s="75" t="s">
        <v>151</v>
      </c>
      <c r="E480" s="77" t="s">
        <v>115</v>
      </c>
      <c r="F480" s="75">
        <v>0</v>
      </c>
      <c r="G480" s="75"/>
      <c r="H480" s="75"/>
      <c r="I480" s="75"/>
      <c r="J480" s="75"/>
      <c r="K480" s="75"/>
      <c r="L480" s="75"/>
      <c r="M480" s="75"/>
      <c r="N480" s="75"/>
    </row>
    <row r="481" spans="1:14">
      <c r="A481" s="75" t="s">
        <v>456</v>
      </c>
      <c r="B481" s="75" t="s">
        <v>122</v>
      </c>
      <c r="C481" s="76">
        <v>41167</v>
      </c>
      <c r="D481" s="75" t="s">
        <v>99</v>
      </c>
      <c r="E481" s="77" t="s">
        <v>17</v>
      </c>
      <c r="F481" s="75">
        <v>0</v>
      </c>
      <c r="G481" s="75"/>
      <c r="H481" s="75"/>
      <c r="I481" s="75"/>
      <c r="J481" s="75"/>
      <c r="K481" s="75"/>
      <c r="L481" s="75"/>
      <c r="M481" s="75"/>
      <c r="N481" s="75"/>
    </row>
    <row r="482" spans="1:14">
      <c r="A482" s="75" t="s">
        <v>456</v>
      </c>
      <c r="B482" s="75" t="s">
        <v>743</v>
      </c>
      <c r="C482" s="76">
        <v>41154</v>
      </c>
      <c r="D482" s="75" t="s">
        <v>99</v>
      </c>
      <c r="E482" s="77" t="s">
        <v>59</v>
      </c>
      <c r="F482" s="75">
        <v>0</v>
      </c>
      <c r="G482" s="75"/>
      <c r="H482" s="75"/>
      <c r="I482" s="75"/>
      <c r="J482" s="75"/>
      <c r="K482" s="75"/>
      <c r="L482" s="75"/>
      <c r="M482" s="75"/>
      <c r="N482" s="75"/>
    </row>
    <row r="483" spans="1:14">
      <c r="A483" s="75" t="s">
        <v>456</v>
      </c>
      <c r="B483" s="75" t="s">
        <v>138</v>
      </c>
      <c r="C483" s="76">
        <v>41140</v>
      </c>
      <c r="D483" s="75" t="s">
        <v>99</v>
      </c>
      <c r="E483" s="77" t="s">
        <v>22</v>
      </c>
      <c r="F483" s="75">
        <v>0</v>
      </c>
      <c r="G483" s="75"/>
      <c r="H483" s="75"/>
      <c r="I483" s="75"/>
      <c r="J483" s="75"/>
      <c r="K483" s="75"/>
      <c r="L483" s="75"/>
      <c r="M483" s="75"/>
      <c r="N483" s="75"/>
    </row>
    <row r="484" spans="1:14">
      <c r="A484" s="75" t="s">
        <v>456</v>
      </c>
      <c r="B484" s="75" t="s">
        <v>109</v>
      </c>
      <c r="C484" s="76">
        <v>41132</v>
      </c>
      <c r="D484" s="75" t="s">
        <v>295</v>
      </c>
      <c r="E484" s="77" t="s">
        <v>19</v>
      </c>
      <c r="F484" s="75">
        <v>45</v>
      </c>
      <c r="G484" s="75">
        <v>0</v>
      </c>
      <c r="H484" s="75">
        <v>0</v>
      </c>
      <c r="I484" s="75">
        <v>2</v>
      </c>
      <c r="J484" s="75">
        <v>1</v>
      </c>
      <c r="K484" s="75">
        <v>0</v>
      </c>
      <c r="L484" s="75">
        <v>0</v>
      </c>
      <c r="M484" s="75">
        <v>0</v>
      </c>
      <c r="N484" s="75">
        <v>0</v>
      </c>
    </row>
    <row r="485" spans="1:14">
      <c r="A485" s="75" t="s">
        <v>456</v>
      </c>
      <c r="B485" s="75" t="s">
        <v>162</v>
      </c>
      <c r="C485" s="76">
        <v>41129</v>
      </c>
      <c r="D485" s="75" t="s">
        <v>295</v>
      </c>
      <c r="E485" s="77" t="s">
        <v>175</v>
      </c>
      <c r="F485" s="75">
        <f>90- 61</f>
        <v>29</v>
      </c>
      <c r="G485" s="75">
        <v>0</v>
      </c>
      <c r="H485" s="75">
        <v>3</v>
      </c>
      <c r="I485" s="75">
        <v>1</v>
      </c>
      <c r="J485" s="75">
        <v>1</v>
      </c>
      <c r="K485" s="75">
        <v>0</v>
      </c>
      <c r="L485" s="75">
        <v>0</v>
      </c>
      <c r="M485" s="75">
        <v>0</v>
      </c>
      <c r="N485" s="75">
        <v>0</v>
      </c>
    </row>
    <row r="486" spans="1:14">
      <c r="A486" s="75" t="s">
        <v>456</v>
      </c>
      <c r="B486" s="75" t="s">
        <v>745</v>
      </c>
      <c r="C486" s="76">
        <v>41126</v>
      </c>
      <c r="D486" s="75" t="s">
        <v>295</v>
      </c>
      <c r="E486" s="77" t="s">
        <v>63</v>
      </c>
      <c r="F486" s="75">
        <f>90- 45</f>
        <v>45</v>
      </c>
      <c r="G486" s="75">
        <v>0</v>
      </c>
      <c r="H486" s="75">
        <v>0</v>
      </c>
      <c r="I486" s="75">
        <v>0</v>
      </c>
      <c r="J486" s="75">
        <v>0</v>
      </c>
      <c r="K486" s="75">
        <v>1</v>
      </c>
      <c r="L486" s="75">
        <v>0</v>
      </c>
      <c r="M486" s="75">
        <v>0</v>
      </c>
      <c r="N486" s="75">
        <v>0</v>
      </c>
    </row>
    <row r="487" spans="1:14">
      <c r="A487" s="75" t="s">
        <v>456</v>
      </c>
      <c r="B487" s="75" t="s">
        <v>738</v>
      </c>
      <c r="C487" s="76">
        <v>41123</v>
      </c>
      <c r="D487" s="75" t="s">
        <v>295</v>
      </c>
      <c r="E487" s="77" t="s">
        <v>191</v>
      </c>
      <c r="F487" s="75">
        <v>45</v>
      </c>
      <c r="G487" s="75">
        <v>0</v>
      </c>
      <c r="H487" s="75">
        <v>0</v>
      </c>
      <c r="I487" s="75">
        <v>1</v>
      </c>
      <c r="J487" s="75">
        <v>0</v>
      </c>
      <c r="K487" s="75">
        <v>2</v>
      </c>
      <c r="L487" s="75">
        <v>0</v>
      </c>
      <c r="M487" s="75">
        <v>0</v>
      </c>
      <c r="N487" s="75">
        <v>0</v>
      </c>
    </row>
    <row r="488" spans="1:14">
      <c r="A488" s="75" t="s">
        <v>227</v>
      </c>
      <c r="B488" s="75" t="s">
        <v>1035</v>
      </c>
      <c r="C488" s="76">
        <v>41777</v>
      </c>
      <c r="D488" s="75" t="s">
        <v>229</v>
      </c>
      <c r="E488" s="77" t="s">
        <v>63</v>
      </c>
      <c r="F488" s="75">
        <v>72</v>
      </c>
      <c r="G488" s="75">
        <v>0</v>
      </c>
      <c r="H488" s="75">
        <v>0</v>
      </c>
      <c r="I488" s="75">
        <v>2</v>
      </c>
      <c r="J488" s="75">
        <v>1</v>
      </c>
      <c r="K488" s="75">
        <v>0</v>
      </c>
      <c r="L488" s="75">
        <v>2</v>
      </c>
      <c r="M488" s="75">
        <v>0</v>
      </c>
      <c r="N488" s="75">
        <v>0</v>
      </c>
    </row>
    <row r="489" spans="1:14">
      <c r="A489" s="75" t="s">
        <v>227</v>
      </c>
      <c r="B489" s="75" t="s">
        <v>259</v>
      </c>
      <c r="C489" s="76">
        <v>41770</v>
      </c>
      <c r="D489" s="75" t="s">
        <v>229</v>
      </c>
      <c r="E489" s="77" t="s">
        <v>85</v>
      </c>
      <c r="F489" s="75">
        <v>79</v>
      </c>
      <c r="G489" s="75">
        <v>0</v>
      </c>
      <c r="H489" s="75">
        <v>0</v>
      </c>
      <c r="I489" s="75">
        <v>3</v>
      </c>
      <c r="J489" s="75">
        <v>1</v>
      </c>
      <c r="K489" s="75">
        <v>0</v>
      </c>
      <c r="L489" s="75">
        <v>1</v>
      </c>
      <c r="M489" s="75">
        <v>0</v>
      </c>
      <c r="N489" s="75">
        <v>0</v>
      </c>
    </row>
    <row r="490" spans="1:14">
      <c r="A490" s="75" t="s">
        <v>227</v>
      </c>
      <c r="B490" s="75" t="s">
        <v>264</v>
      </c>
      <c r="C490" s="76">
        <v>41763</v>
      </c>
      <c r="D490" s="75" t="s">
        <v>229</v>
      </c>
      <c r="E490" s="77" t="s">
        <v>31</v>
      </c>
      <c r="F490" s="75">
        <v>75</v>
      </c>
      <c r="G490" s="75">
        <v>0</v>
      </c>
      <c r="H490" s="75">
        <v>0</v>
      </c>
      <c r="I490" s="75">
        <v>5</v>
      </c>
      <c r="J490" s="75">
        <v>2</v>
      </c>
      <c r="K490" s="75">
        <v>2</v>
      </c>
      <c r="L490" s="75">
        <v>2</v>
      </c>
      <c r="M490" s="75">
        <v>0</v>
      </c>
      <c r="N490" s="75">
        <v>0</v>
      </c>
    </row>
    <row r="491" spans="1:14">
      <c r="A491" s="75" t="s">
        <v>227</v>
      </c>
      <c r="B491" s="75" t="s">
        <v>249</v>
      </c>
      <c r="C491" s="76">
        <v>41754</v>
      </c>
      <c r="D491" s="75" t="s">
        <v>229</v>
      </c>
      <c r="E491" s="77" t="s">
        <v>158</v>
      </c>
      <c r="F491" s="75">
        <v>90</v>
      </c>
      <c r="G491" s="75">
        <v>0</v>
      </c>
      <c r="H491" s="75">
        <v>0</v>
      </c>
      <c r="I491" s="75">
        <v>3</v>
      </c>
      <c r="J491" s="75">
        <v>1</v>
      </c>
      <c r="K491" s="75">
        <v>2</v>
      </c>
      <c r="L491" s="75">
        <v>4</v>
      </c>
      <c r="M491" s="75">
        <v>0</v>
      </c>
      <c r="N491" s="75">
        <v>0</v>
      </c>
    </row>
    <row r="492" spans="1:14">
      <c r="A492" s="75" t="s">
        <v>227</v>
      </c>
      <c r="B492" s="75" t="s">
        <v>285</v>
      </c>
      <c r="C492" s="76">
        <v>41748</v>
      </c>
      <c r="D492" s="75" t="s">
        <v>229</v>
      </c>
      <c r="E492" s="77" t="s">
        <v>59</v>
      </c>
      <c r="F492" s="75">
        <v>74</v>
      </c>
      <c r="G492" s="75">
        <v>0</v>
      </c>
      <c r="H492" s="75">
        <v>0</v>
      </c>
      <c r="I492" s="75">
        <v>3</v>
      </c>
      <c r="J492" s="75">
        <v>0</v>
      </c>
      <c r="K492" s="75">
        <v>0</v>
      </c>
      <c r="L492" s="75">
        <v>1</v>
      </c>
      <c r="M492" s="75">
        <v>0</v>
      </c>
      <c r="N492" s="75">
        <v>0</v>
      </c>
    </row>
    <row r="493" spans="1:14">
      <c r="A493" s="75" t="s">
        <v>227</v>
      </c>
      <c r="B493" s="75" t="s">
        <v>279</v>
      </c>
      <c r="C493" s="76">
        <v>41742</v>
      </c>
      <c r="D493" s="75" t="s">
        <v>229</v>
      </c>
      <c r="E493" s="77" t="s">
        <v>31</v>
      </c>
      <c r="F493" s="75">
        <v>86</v>
      </c>
      <c r="G493" s="75">
        <v>0</v>
      </c>
      <c r="H493" s="75">
        <v>0</v>
      </c>
      <c r="I493" s="75">
        <v>1</v>
      </c>
      <c r="J493" s="75">
        <v>0</v>
      </c>
      <c r="K493" s="75">
        <v>0</v>
      </c>
      <c r="L493" s="75">
        <v>1</v>
      </c>
      <c r="M493" s="75">
        <v>0</v>
      </c>
      <c r="N493" s="75">
        <v>0</v>
      </c>
    </row>
    <row r="494" spans="1:14">
      <c r="A494" s="75" t="s">
        <v>227</v>
      </c>
      <c r="B494" s="75" t="s">
        <v>268</v>
      </c>
      <c r="C494" s="76">
        <v>41736</v>
      </c>
      <c r="D494" s="75" t="s">
        <v>229</v>
      </c>
      <c r="E494" s="77" t="s">
        <v>38</v>
      </c>
      <c r="F494" s="75">
        <v>87</v>
      </c>
      <c r="G494" s="75">
        <v>0</v>
      </c>
      <c r="H494" s="75">
        <v>1</v>
      </c>
      <c r="I494" s="75">
        <v>0</v>
      </c>
      <c r="J494" s="75">
        <v>0</v>
      </c>
      <c r="K494" s="75">
        <v>0</v>
      </c>
      <c r="L494" s="75">
        <v>1</v>
      </c>
      <c r="M494" s="75">
        <v>0</v>
      </c>
      <c r="N494" s="75">
        <v>0</v>
      </c>
    </row>
    <row r="495" spans="1:14">
      <c r="A495" s="75" t="s">
        <v>227</v>
      </c>
      <c r="B495" s="75" t="s">
        <v>255</v>
      </c>
      <c r="C495" s="76">
        <v>41727</v>
      </c>
      <c r="D495" s="75" t="s">
        <v>229</v>
      </c>
      <c r="E495" s="77" t="s">
        <v>59</v>
      </c>
      <c r="F495" s="75">
        <v>73</v>
      </c>
      <c r="G495" s="75">
        <v>2</v>
      </c>
      <c r="H495" s="75">
        <v>0</v>
      </c>
      <c r="I495" s="75">
        <v>2</v>
      </c>
      <c r="J495" s="75">
        <v>2</v>
      </c>
      <c r="K495" s="75">
        <v>1</v>
      </c>
      <c r="L495" s="75">
        <v>0</v>
      </c>
      <c r="M495" s="75">
        <v>0</v>
      </c>
      <c r="N495" s="75">
        <v>0</v>
      </c>
    </row>
    <row r="496" spans="1:14">
      <c r="A496" s="75" t="s">
        <v>227</v>
      </c>
      <c r="B496" s="75" t="s">
        <v>228</v>
      </c>
      <c r="C496" s="76">
        <v>41724</v>
      </c>
      <c r="D496" s="75" t="s">
        <v>229</v>
      </c>
      <c r="E496" s="77" t="s">
        <v>82</v>
      </c>
      <c r="F496" s="75">
        <v>90</v>
      </c>
      <c r="G496" s="75">
        <v>0</v>
      </c>
      <c r="H496" s="75">
        <v>0</v>
      </c>
      <c r="I496" s="75">
        <v>0</v>
      </c>
      <c r="J496" s="75">
        <v>0</v>
      </c>
      <c r="K496" s="75">
        <v>0</v>
      </c>
      <c r="L496" s="75">
        <v>0</v>
      </c>
      <c r="M496" s="75">
        <v>0</v>
      </c>
      <c r="N496" s="75">
        <v>0</v>
      </c>
    </row>
    <row r="497" spans="1:14">
      <c r="A497" s="75" t="s">
        <v>227</v>
      </c>
      <c r="B497" s="75" t="s">
        <v>245</v>
      </c>
      <c r="C497" s="76">
        <v>41721</v>
      </c>
      <c r="D497" s="75" t="s">
        <v>229</v>
      </c>
      <c r="E497" s="77" t="s">
        <v>22</v>
      </c>
      <c r="F497" s="75">
        <v>90</v>
      </c>
      <c r="G497" s="75">
        <v>0</v>
      </c>
      <c r="H497" s="75">
        <v>0</v>
      </c>
      <c r="I497" s="75">
        <v>2</v>
      </c>
      <c r="J497" s="75">
        <v>0</v>
      </c>
      <c r="K497" s="75">
        <v>0</v>
      </c>
      <c r="L497" s="75">
        <v>3</v>
      </c>
      <c r="M497" s="75">
        <v>0</v>
      </c>
      <c r="N497" s="75">
        <v>0</v>
      </c>
    </row>
    <row r="498" spans="1:14">
      <c r="A498" s="75" t="s">
        <v>227</v>
      </c>
      <c r="B498" s="75" t="s">
        <v>290</v>
      </c>
      <c r="C498" s="76">
        <v>41714</v>
      </c>
      <c r="D498" s="75" t="s">
        <v>229</v>
      </c>
      <c r="E498" s="77" t="s">
        <v>579</v>
      </c>
      <c r="F498" s="75">
        <v>90</v>
      </c>
      <c r="G498" s="75">
        <v>0</v>
      </c>
      <c r="H498" s="75">
        <v>1</v>
      </c>
      <c r="I498" s="75">
        <v>1</v>
      </c>
      <c r="J498" s="75">
        <v>0</v>
      </c>
      <c r="K498" s="75">
        <v>1</v>
      </c>
      <c r="L498" s="75">
        <v>3</v>
      </c>
      <c r="M498" s="75">
        <v>0</v>
      </c>
      <c r="N498" s="75">
        <v>0</v>
      </c>
    </row>
    <row r="499" spans="1:14">
      <c r="A499" s="75" t="s">
        <v>227</v>
      </c>
      <c r="B499" s="75" t="s">
        <v>139</v>
      </c>
      <c r="C499" s="76">
        <v>41709</v>
      </c>
      <c r="D499" s="75" t="s">
        <v>151</v>
      </c>
      <c r="E499" s="77" t="s">
        <v>430</v>
      </c>
      <c r="F499" s="75">
        <v>90</v>
      </c>
      <c r="G499" s="75">
        <v>1</v>
      </c>
      <c r="H499" s="75">
        <v>0</v>
      </c>
      <c r="I499" s="75">
        <v>3</v>
      </c>
      <c r="J499" s="75">
        <v>1</v>
      </c>
      <c r="K499" s="75">
        <v>1</v>
      </c>
      <c r="L499" s="75">
        <v>0</v>
      </c>
      <c r="M499" s="75">
        <v>0</v>
      </c>
      <c r="N499" s="75">
        <v>0</v>
      </c>
    </row>
    <row r="500" spans="1:14">
      <c r="A500" s="75" t="s">
        <v>227</v>
      </c>
      <c r="B500" s="75" t="s">
        <v>232</v>
      </c>
      <c r="C500" s="76">
        <v>41706</v>
      </c>
      <c r="D500" s="75" t="s">
        <v>229</v>
      </c>
      <c r="E500" s="77" t="s">
        <v>17</v>
      </c>
      <c r="F500" s="75">
        <v>0</v>
      </c>
      <c r="G500" s="75"/>
      <c r="H500" s="75"/>
      <c r="I500" s="75"/>
      <c r="J500" s="75"/>
      <c r="K500" s="75"/>
      <c r="L500" s="75"/>
      <c r="M500" s="75"/>
      <c r="N500" s="75"/>
    </row>
    <row r="501" spans="1:14">
      <c r="A501" s="75" t="s">
        <v>227</v>
      </c>
      <c r="B501" s="75" t="s">
        <v>233</v>
      </c>
      <c r="C501" s="76">
        <v>41700</v>
      </c>
      <c r="D501" s="75" t="s">
        <v>229</v>
      </c>
      <c r="E501" s="77" t="s">
        <v>135</v>
      </c>
      <c r="F501" s="75">
        <v>90</v>
      </c>
      <c r="G501" s="75">
        <v>0</v>
      </c>
      <c r="H501" s="75">
        <v>0</v>
      </c>
      <c r="I501" s="75">
        <v>5</v>
      </c>
      <c r="J501" s="75">
        <v>3</v>
      </c>
      <c r="K501" s="75">
        <v>2</v>
      </c>
      <c r="L501" s="75">
        <v>1</v>
      </c>
      <c r="M501" s="75">
        <v>0</v>
      </c>
      <c r="N501" s="75">
        <v>0</v>
      </c>
    </row>
    <row r="502" spans="1:14">
      <c r="A502" s="75" t="s">
        <v>227</v>
      </c>
      <c r="B502" s="75" t="s">
        <v>278</v>
      </c>
      <c r="C502" s="76">
        <v>41693</v>
      </c>
      <c r="D502" s="75" t="s">
        <v>229</v>
      </c>
      <c r="E502" s="77" t="s">
        <v>82</v>
      </c>
      <c r="F502" s="75">
        <v>0</v>
      </c>
      <c r="G502" s="75"/>
      <c r="H502" s="75"/>
      <c r="I502" s="75"/>
      <c r="J502" s="75"/>
      <c r="K502" s="75"/>
      <c r="L502" s="75"/>
      <c r="M502" s="75"/>
      <c r="N502" s="75"/>
    </row>
    <row r="503" spans="1:14">
      <c r="A503" s="75" t="s">
        <v>227</v>
      </c>
      <c r="B503" s="75" t="s">
        <v>120</v>
      </c>
      <c r="C503" s="76">
        <v>41689</v>
      </c>
      <c r="D503" s="75" t="s">
        <v>151</v>
      </c>
      <c r="E503" s="77" t="s">
        <v>64</v>
      </c>
      <c r="F503" s="75">
        <v>90</v>
      </c>
      <c r="G503" s="75">
        <v>0</v>
      </c>
      <c r="H503" s="75">
        <v>0</v>
      </c>
      <c r="I503" s="75">
        <v>3</v>
      </c>
      <c r="J503" s="75">
        <v>0</v>
      </c>
      <c r="K503" s="75">
        <v>1</v>
      </c>
      <c r="L503" s="75">
        <v>1</v>
      </c>
      <c r="M503" s="75">
        <v>0</v>
      </c>
      <c r="N503" s="75">
        <v>0</v>
      </c>
    </row>
    <row r="504" spans="1:14">
      <c r="A504" s="75" t="s">
        <v>227</v>
      </c>
      <c r="B504" s="75" t="s">
        <v>270</v>
      </c>
      <c r="C504" s="76">
        <v>41684</v>
      </c>
      <c r="D504" s="75" t="s">
        <v>229</v>
      </c>
      <c r="E504" s="77" t="s">
        <v>31</v>
      </c>
      <c r="F504" s="75">
        <v>79</v>
      </c>
      <c r="G504" s="75">
        <v>0</v>
      </c>
      <c r="H504" s="75">
        <v>0</v>
      </c>
      <c r="I504" s="75">
        <v>1</v>
      </c>
      <c r="J504" s="75">
        <v>0</v>
      </c>
      <c r="K504" s="75">
        <v>1</v>
      </c>
      <c r="L504" s="75">
        <v>2</v>
      </c>
      <c r="M504" s="75">
        <v>0</v>
      </c>
      <c r="N504" s="75">
        <v>0</v>
      </c>
    </row>
    <row r="505" spans="1:14">
      <c r="A505" s="75" t="s">
        <v>227</v>
      </c>
      <c r="B505" s="75" t="s">
        <v>241</v>
      </c>
      <c r="C505" s="76">
        <v>41678</v>
      </c>
      <c r="D505" s="75" t="s">
        <v>229</v>
      </c>
      <c r="E505" s="77" t="s">
        <v>74</v>
      </c>
      <c r="F505" s="75">
        <f>90- 45</f>
        <v>45</v>
      </c>
      <c r="G505" s="75">
        <v>0</v>
      </c>
      <c r="H505" s="75">
        <v>0</v>
      </c>
      <c r="I505" s="75">
        <v>0</v>
      </c>
      <c r="J505" s="75">
        <v>0</v>
      </c>
      <c r="K505" s="75">
        <v>1</v>
      </c>
      <c r="L505" s="75">
        <v>2</v>
      </c>
      <c r="M505" s="75">
        <v>0</v>
      </c>
      <c r="N505" s="75">
        <v>0</v>
      </c>
    </row>
    <row r="506" spans="1:14">
      <c r="A506" s="75" t="s">
        <v>227</v>
      </c>
      <c r="B506" s="75" t="s">
        <v>236</v>
      </c>
      <c r="C506" s="76">
        <v>41671</v>
      </c>
      <c r="D506" s="75" t="s">
        <v>229</v>
      </c>
      <c r="E506" s="77" t="s">
        <v>22</v>
      </c>
      <c r="F506" s="75">
        <v>90</v>
      </c>
      <c r="G506" s="75">
        <v>0</v>
      </c>
      <c r="H506" s="75">
        <v>0</v>
      </c>
      <c r="I506" s="75">
        <v>5</v>
      </c>
      <c r="J506" s="75">
        <v>1</v>
      </c>
      <c r="K506" s="75">
        <v>2</v>
      </c>
      <c r="L506" s="75">
        <v>2</v>
      </c>
      <c r="M506" s="75">
        <v>0</v>
      </c>
      <c r="N506" s="75">
        <v>0</v>
      </c>
    </row>
    <row r="507" spans="1:14">
      <c r="A507" s="75" t="s">
        <v>227</v>
      </c>
      <c r="B507" s="75" t="s">
        <v>262</v>
      </c>
      <c r="C507" s="76">
        <v>41665</v>
      </c>
      <c r="D507" s="75" t="s">
        <v>229</v>
      </c>
      <c r="E507" s="77" t="s">
        <v>38</v>
      </c>
      <c r="F507" s="75">
        <v>90</v>
      </c>
      <c r="G507" s="75">
        <v>0</v>
      </c>
      <c r="H507" s="75">
        <v>0</v>
      </c>
      <c r="I507" s="75">
        <v>1</v>
      </c>
      <c r="J507" s="75">
        <v>0</v>
      </c>
      <c r="K507" s="75">
        <v>3</v>
      </c>
      <c r="L507" s="75">
        <v>0</v>
      </c>
      <c r="M507" s="75">
        <v>0</v>
      </c>
      <c r="N507" s="75">
        <v>0</v>
      </c>
    </row>
    <row r="508" spans="1:14">
      <c r="A508" s="75" t="s">
        <v>227</v>
      </c>
      <c r="B508" s="75" t="s">
        <v>180</v>
      </c>
      <c r="C508" s="76">
        <v>41661</v>
      </c>
      <c r="D508" s="75" t="s">
        <v>876</v>
      </c>
      <c r="E508" s="77" t="s">
        <v>40</v>
      </c>
      <c r="F508" s="75">
        <v>90</v>
      </c>
      <c r="G508" s="75">
        <v>0</v>
      </c>
      <c r="H508" s="75">
        <v>0</v>
      </c>
      <c r="I508" s="75">
        <v>0</v>
      </c>
      <c r="J508" s="75">
        <v>0</v>
      </c>
      <c r="K508" s="75">
        <v>0</v>
      </c>
      <c r="L508" s="75">
        <v>0</v>
      </c>
      <c r="M508" s="75">
        <v>0</v>
      </c>
      <c r="N508" s="75">
        <v>0</v>
      </c>
    </row>
    <row r="509" spans="1:14">
      <c r="A509" s="75" t="s">
        <v>227</v>
      </c>
      <c r="B509" s="75" t="s">
        <v>997</v>
      </c>
      <c r="C509" s="76">
        <v>41658</v>
      </c>
      <c r="D509" s="75" t="s">
        <v>229</v>
      </c>
      <c r="E509" s="77" t="s">
        <v>31</v>
      </c>
      <c r="F509" s="75">
        <v>90</v>
      </c>
      <c r="G509" s="75">
        <v>0</v>
      </c>
      <c r="H509" s="75">
        <v>0</v>
      </c>
      <c r="I509" s="75">
        <v>3</v>
      </c>
      <c r="J509" s="75">
        <v>0</v>
      </c>
      <c r="K509" s="75">
        <v>2</v>
      </c>
      <c r="L509" s="75">
        <v>2</v>
      </c>
      <c r="M509" s="75">
        <v>0</v>
      </c>
      <c r="N509" s="75">
        <v>0</v>
      </c>
    </row>
    <row r="510" spans="1:14">
      <c r="A510" s="75" t="s">
        <v>227</v>
      </c>
      <c r="B510" s="75" t="s">
        <v>1036</v>
      </c>
      <c r="C510" s="76">
        <v>41654</v>
      </c>
      <c r="D510" s="75" t="s">
        <v>876</v>
      </c>
      <c r="E510" s="77" t="s">
        <v>26</v>
      </c>
      <c r="F510" s="75">
        <v>0</v>
      </c>
      <c r="G510" s="75"/>
      <c r="H510" s="75"/>
      <c r="I510" s="75"/>
      <c r="J510" s="75"/>
      <c r="K510" s="75"/>
      <c r="L510" s="75"/>
      <c r="M510" s="75"/>
      <c r="N510" s="75"/>
    </row>
    <row r="511" spans="1:14">
      <c r="A511" s="75" t="s">
        <v>227</v>
      </c>
      <c r="B511" s="75" t="s">
        <v>1037</v>
      </c>
      <c r="C511" s="76">
        <v>41651</v>
      </c>
      <c r="D511" s="75" t="s">
        <v>229</v>
      </c>
      <c r="E511" s="77" t="s">
        <v>501</v>
      </c>
      <c r="F511" s="75">
        <v>90</v>
      </c>
      <c r="G511" s="75">
        <v>0</v>
      </c>
      <c r="H511" s="75">
        <v>0</v>
      </c>
      <c r="I511" s="75">
        <v>1</v>
      </c>
      <c r="J511" s="75">
        <v>0</v>
      </c>
      <c r="K511" s="75">
        <v>3</v>
      </c>
      <c r="L511" s="75">
        <v>3</v>
      </c>
      <c r="M511" s="75">
        <v>0</v>
      </c>
      <c r="N511" s="75">
        <v>0</v>
      </c>
    </row>
    <row r="512" spans="1:14">
      <c r="A512" s="75" t="s">
        <v>227</v>
      </c>
      <c r="B512" s="75" t="s">
        <v>282</v>
      </c>
      <c r="C512" s="76">
        <v>41645</v>
      </c>
      <c r="D512" s="75" t="s">
        <v>229</v>
      </c>
      <c r="E512" s="77" t="s">
        <v>59</v>
      </c>
      <c r="F512" s="75">
        <v>90</v>
      </c>
      <c r="G512" s="75">
        <v>2</v>
      </c>
      <c r="H512" s="75">
        <v>1</v>
      </c>
      <c r="I512" s="75">
        <v>4</v>
      </c>
      <c r="J512" s="75">
        <v>4</v>
      </c>
      <c r="K512" s="75">
        <v>1</v>
      </c>
      <c r="L512" s="75">
        <v>1</v>
      </c>
      <c r="M512" s="75">
        <v>0</v>
      </c>
      <c r="N512" s="75">
        <v>0</v>
      </c>
    </row>
    <row r="513" spans="1:14">
      <c r="A513" s="75" t="s">
        <v>227</v>
      </c>
      <c r="B513" s="75" t="s">
        <v>243</v>
      </c>
      <c r="C513" s="76">
        <v>41630</v>
      </c>
      <c r="D513" s="75" t="s">
        <v>229</v>
      </c>
      <c r="E513" s="77" t="s">
        <v>17</v>
      </c>
      <c r="F513" s="75">
        <v>90</v>
      </c>
      <c r="G513" s="75">
        <v>0</v>
      </c>
      <c r="H513" s="75">
        <v>0</v>
      </c>
      <c r="I513" s="75">
        <v>2</v>
      </c>
      <c r="J513" s="75">
        <v>1</v>
      </c>
      <c r="K513" s="75">
        <v>1</v>
      </c>
      <c r="L513" s="75">
        <v>3</v>
      </c>
      <c r="M513" s="75">
        <v>0</v>
      </c>
      <c r="N513" s="75">
        <v>0</v>
      </c>
    </row>
    <row r="514" spans="1:14">
      <c r="A514" s="75" t="s">
        <v>227</v>
      </c>
      <c r="B514" s="75" t="s">
        <v>230</v>
      </c>
      <c r="C514" s="76">
        <v>41624</v>
      </c>
      <c r="D514" s="75" t="s">
        <v>229</v>
      </c>
      <c r="E514" s="77" t="s">
        <v>53</v>
      </c>
      <c r="F514" s="75">
        <v>90</v>
      </c>
      <c r="G514" s="75">
        <v>0</v>
      </c>
      <c r="H514" s="75">
        <v>0</v>
      </c>
      <c r="I514" s="75">
        <v>3</v>
      </c>
      <c r="J514" s="75">
        <v>0</v>
      </c>
      <c r="K514" s="75">
        <v>2</v>
      </c>
      <c r="L514" s="75">
        <v>1</v>
      </c>
      <c r="M514" s="75">
        <v>1</v>
      </c>
      <c r="N514" s="75">
        <v>0</v>
      </c>
    </row>
    <row r="515" spans="1:14">
      <c r="A515" s="75" t="s">
        <v>227</v>
      </c>
      <c r="B515" s="75" t="s">
        <v>298</v>
      </c>
      <c r="C515" s="76">
        <v>41619</v>
      </c>
      <c r="D515" s="75" t="s">
        <v>151</v>
      </c>
      <c r="E515" s="77" t="s">
        <v>33</v>
      </c>
      <c r="F515" s="75">
        <v>80</v>
      </c>
      <c r="G515" s="75">
        <v>0</v>
      </c>
      <c r="H515" s="75">
        <v>0</v>
      </c>
      <c r="I515" s="75">
        <v>0</v>
      </c>
      <c r="J515" s="75">
        <v>0</v>
      </c>
      <c r="K515" s="75">
        <v>0</v>
      </c>
      <c r="L515" s="75">
        <v>0</v>
      </c>
      <c r="M515" s="75">
        <v>0</v>
      </c>
      <c r="N515" s="75">
        <v>0</v>
      </c>
    </row>
    <row r="516" spans="1:14">
      <c r="A516" s="75" t="s">
        <v>227</v>
      </c>
      <c r="B516" s="75" t="s">
        <v>292</v>
      </c>
      <c r="C516" s="76">
        <v>41615</v>
      </c>
      <c r="D516" s="75" t="s">
        <v>229</v>
      </c>
      <c r="E516" s="77" t="s">
        <v>53</v>
      </c>
      <c r="F516" s="75">
        <v>90</v>
      </c>
      <c r="G516" s="75">
        <v>0</v>
      </c>
      <c r="H516" s="75">
        <v>1</v>
      </c>
      <c r="I516" s="75">
        <v>2</v>
      </c>
      <c r="J516" s="75">
        <v>0</v>
      </c>
      <c r="K516" s="75">
        <v>1</v>
      </c>
      <c r="L516" s="75">
        <v>1</v>
      </c>
      <c r="M516" s="75">
        <v>0</v>
      </c>
      <c r="N516" s="75">
        <v>0</v>
      </c>
    </row>
    <row r="517" spans="1:14">
      <c r="A517" s="75" t="s">
        <v>227</v>
      </c>
      <c r="B517" s="75" t="s">
        <v>234</v>
      </c>
      <c r="C517" s="76">
        <v>41609</v>
      </c>
      <c r="D517" s="75" t="s">
        <v>229</v>
      </c>
      <c r="E517" s="77" t="s">
        <v>107</v>
      </c>
      <c r="F517" s="75">
        <v>90</v>
      </c>
      <c r="G517" s="75">
        <v>1</v>
      </c>
      <c r="H517" s="75">
        <v>0</v>
      </c>
      <c r="I517" s="75">
        <v>2</v>
      </c>
      <c r="J517" s="75">
        <v>1</v>
      </c>
      <c r="K517" s="75">
        <v>2</v>
      </c>
      <c r="L517" s="75">
        <v>1</v>
      </c>
      <c r="M517" s="75">
        <v>1</v>
      </c>
      <c r="N517" s="75">
        <v>0</v>
      </c>
    </row>
    <row r="518" spans="1:14">
      <c r="A518" s="75" t="s">
        <v>227</v>
      </c>
      <c r="B518" s="75" t="s">
        <v>113</v>
      </c>
      <c r="C518" s="76">
        <v>41604</v>
      </c>
      <c r="D518" s="75" t="s">
        <v>151</v>
      </c>
      <c r="E518" s="77" t="s">
        <v>67</v>
      </c>
      <c r="F518" s="75">
        <v>79</v>
      </c>
      <c r="G518" s="75">
        <v>1</v>
      </c>
      <c r="H518" s="75">
        <v>0</v>
      </c>
      <c r="I518" s="75">
        <v>2</v>
      </c>
      <c r="J518" s="75">
        <v>1</v>
      </c>
      <c r="K518" s="75">
        <v>1</v>
      </c>
      <c r="L518" s="75">
        <v>2</v>
      </c>
      <c r="M518" s="75">
        <v>0</v>
      </c>
      <c r="N518" s="75">
        <v>0</v>
      </c>
    </row>
    <row r="519" spans="1:14">
      <c r="A519" s="75" t="s">
        <v>227</v>
      </c>
      <c r="B519" s="75" t="s">
        <v>246</v>
      </c>
      <c r="C519" s="76">
        <v>41601</v>
      </c>
      <c r="D519" s="75" t="s">
        <v>229</v>
      </c>
      <c r="E519" s="77" t="s">
        <v>22</v>
      </c>
      <c r="F519" s="75">
        <v>90</v>
      </c>
      <c r="G519" s="75">
        <v>1</v>
      </c>
      <c r="H519" s="75">
        <v>0</v>
      </c>
      <c r="I519" s="75">
        <v>4</v>
      </c>
      <c r="J519" s="75">
        <v>2</v>
      </c>
      <c r="K519" s="75">
        <v>1</v>
      </c>
      <c r="L519" s="75">
        <v>2</v>
      </c>
      <c r="M519" s="75">
        <v>0</v>
      </c>
      <c r="N519" s="75">
        <v>0</v>
      </c>
    </row>
    <row r="520" spans="1:14">
      <c r="A520" s="75" t="s">
        <v>227</v>
      </c>
      <c r="B520" s="75" t="s">
        <v>237</v>
      </c>
      <c r="C520" s="76">
        <v>41588</v>
      </c>
      <c r="D520" s="75" t="s">
        <v>229</v>
      </c>
      <c r="E520" s="77" t="s">
        <v>33</v>
      </c>
      <c r="F520" s="75">
        <v>84</v>
      </c>
      <c r="G520" s="75">
        <v>0</v>
      </c>
      <c r="H520" s="75">
        <v>0</v>
      </c>
      <c r="I520" s="75">
        <v>2</v>
      </c>
      <c r="J520" s="75">
        <v>0</v>
      </c>
      <c r="K520" s="75">
        <v>2</v>
      </c>
      <c r="L520" s="75">
        <v>3</v>
      </c>
      <c r="M520" s="75">
        <v>0</v>
      </c>
      <c r="N520" s="75">
        <v>0</v>
      </c>
    </row>
    <row r="521" spans="1:14">
      <c r="A521" s="75" t="s">
        <v>227</v>
      </c>
      <c r="B521" s="75" t="s">
        <v>459</v>
      </c>
      <c r="C521" s="76">
        <v>41584</v>
      </c>
      <c r="D521" s="75" t="s">
        <v>151</v>
      </c>
      <c r="E521" s="77" t="s">
        <v>74</v>
      </c>
      <c r="F521" s="75">
        <v>83</v>
      </c>
      <c r="G521" s="75">
        <v>0</v>
      </c>
      <c r="H521" s="75">
        <v>0</v>
      </c>
      <c r="I521" s="75">
        <v>1</v>
      </c>
      <c r="J521" s="75">
        <v>0</v>
      </c>
      <c r="K521" s="75">
        <v>0</v>
      </c>
      <c r="L521" s="75">
        <v>1</v>
      </c>
      <c r="M521" s="75">
        <v>0</v>
      </c>
      <c r="N521" s="75">
        <v>0</v>
      </c>
    </row>
    <row r="522" spans="1:14">
      <c r="A522" s="75" t="s">
        <v>227</v>
      </c>
      <c r="B522" s="75" t="s">
        <v>248</v>
      </c>
      <c r="C522" s="76">
        <v>41580</v>
      </c>
      <c r="D522" s="75" t="s">
        <v>229</v>
      </c>
      <c r="E522" s="77" t="s">
        <v>135</v>
      </c>
      <c r="F522" s="75">
        <v>90</v>
      </c>
      <c r="G522" s="75">
        <v>0</v>
      </c>
      <c r="H522" s="75">
        <v>0</v>
      </c>
      <c r="I522" s="75">
        <v>2</v>
      </c>
      <c r="J522" s="75">
        <v>0</v>
      </c>
      <c r="K522" s="75">
        <v>1</v>
      </c>
      <c r="L522" s="75">
        <v>0</v>
      </c>
      <c r="M522" s="75">
        <v>0</v>
      </c>
      <c r="N522" s="75">
        <v>0</v>
      </c>
    </row>
    <row r="523" spans="1:14">
      <c r="A523" s="75" t="s">
        <v>227</v>
      </c>
      <c r="B523" s="75" t="s">
        <v>266</v>
      </c>
      <c r="C523" s="76">
        <v>41577</v>
      </c>
      <c r="D523" s="75" t="s">
        <v>229</v>
      </c>
      <c r="E523" s="77" t="s">
        <v>22</v>
      </c>
      <c r="F523" s="75">
        <v>83</v>
      </c>
      <c r="G523" s="75">
        <v>1</v>
      </c>
      <c r="H523" s="75">
        <v>0</v>
      </c>
      <c r="I523" s="75">
        <v>5</v>
      </c>
      <c r="J523" s="75">
        <v>2</v>
      </c>
      <c r="K523" s="75">
        <v>0</v>
      </c>
      <c r="L523" s="75">
        <v>1</v>
      </c>
      <c r="M523" s="75">
        <v>0</v>
      </c>
      <c r="N523" s="75">
        <v>0</v>
      </c>
    </row>
    <row r="524" spans="1:14">
      <c r="A524" s="75" t="s">
        <v>227</v>
      </c>
      <c r="B524" s="75" t="s">
        <v>280</v>
      </c>
      <c r="C524" s="76">
        <v>41574</v>
      </c>
      <c r="D524" s="75" t="s">
        <v>229</v>
      </c>
      <c r="E524" s="77" t="s">
        <v>69</v>
      </c>
      <c r="F524" s="75">
        <f>90- 51</f>
        <v>39</v>
      </c>
      <c r="G524" s="75">
        <v>0</v>
      </c>
      <c r="H524" s="75">
        <v>0</v>
      </c>
      <c r="I524" s="75">
        <v>3</v>
      </c>
      <c r="J524" s="75">
        <v>2</v>
      </c>
      <c r="K524" s="75">
        <v>0</v>
      </c>
      <c r="L524" s="75">
        <v>0</v>
      </c>
      <c r="M524" s="75">
        <v>0</v>
      </c>
      <c r="N524" s="75">
        <v>0</v>
      </c>
    </row>
    <row r="525" spans="1:14">
      <c r="A525" s="75" t="s">
        <v>227</v>
      </c>
      <c r="B525" s="75" t="s">
        <v>464</v>
      </c>
      <c r="C525" s="76">
        <v>41569</v>
      </c>
      <c r="D525" s="75" t="s">
        <v>151</v>
      </c>
      <c r="E525" s="77" t="s">
        <v>22</v>
      </c>
      <c r="F525" s="75">
        <v>70</v>
      </c>
      <c r="G525" s="75">
        <v>0</v>
      </c>
      <c r="H525" s="75">
        <v>1</v>
      </c>
      <c r="I525" s="75">
        <v>2</v>
      </c>
      <c r="J525" s="75">
        <v>1</v>
      </c>
      <c r="K525" s="75">
        <v>2</v>
      </c>
      <c r="L525" s="75">
        <v>2</v>
      </c>
      <c r="M525" s="75">
        <v>0</v>
      </c>
      <c r="N525" s="75">
        <v>0</v>
      </c>
    </row>
    <row r="526" spans="1:14">
      <c r="A526" s="75" t="s">
        <v>227</v>
      </c>
      <c r="B526" s="75" t="s">
        <v>180</v>
      </c>
      <c r="C526" s="76">
        <v>41566</v>
      </c>
      <c r="D526" s="75" t="s">
        <v>229</v>
      </c>
      <c r="E526" s="77" t="s">
        <v>31</v>
      </c>
      <c r="F526" s="75">
        <f>90- 76</f>
        <v>14</v>
      </c>
      <c r="G526" s="75">
        <v>0</v>
      </c>
      <c r="H526" s="75">
        <v>0</v>
      </c>
      <c r="I526" s="75">
        <v>0</v>
      </c>
      <c r="J526" s="75">
        <v>0</v>
      </c>
      <c r="K526" s="75">
        <v>0</v>
      </c>
      <c r="L526" s="75">
        <v>0</v>
      </c>
      <c r="M526" s="75">
        <v>0</v>
      </c>
      <c r="N526" s="75">
        <v>0</v>
      </c>
    </row>
    <row r="527" spans="1:14">
      <c r="A527" s="75" t="s">
        <v>227</v>
      </c>
      <c r="B527" s="75" t="s">
        <v>254</v>
      </c>
      <c r="C527" s="76">
        <v>41531</v>
      </c>
      <c r="D527" s="75" t="s">
        <v>229</v>
      </c>
      <c r="E527" s="77" t="s">
        <v>53</v>
      </c>
      <c r="F527" s="75">
        <v>69</v>
      </c>
      <c r="G527" s="75">
        <v>0</v>
      </c>
      <c r="H527" s="75">
        <v>0</v>
      </c>
      <c r="I527" s="75">
        <v>2</v>
      </c>
      <c r="J527" s="75">
        <v>0</v>
      </c>
      <c r="K527" s="75">
        <v>2</v>
      </c>
      <c r="L527" s="75">
        <v>2</v>
      </c>
      <c r="M527" s="75">
        <v>0</v>
      </c>
      <c r="N527" s="75">
        <v>0</v>
      </c>
    </row>
    <row r="528" spans="1:14">
      <c r="A528" s="75" t="s">
        <v>456</v>
      </c>
      <c r="B528" s="75" t="s">
        <v>123</v>
      </c>
      <c r="C528" s="76">
        <v>41518</v>
      </c>
      <c r="D528" s="75" t="s">
        <v>99</v>
      </c>
      <c r="E528" s="77" t="s">
        <v>26</v>
      </c>
      <c r="F528" s="75">
        <v>0</v>
      </c>
      <c r="G528" s="75"/>
      <c r="H528" s="75"/>
      <c r="I528" s="75"/>
      <c r="J528" s="75"/>
      <c r="K528" s="75"/>
      <c r="L528" s="75"/>
      <c r="M528" s="75"/>
      <c r="N528" s="75"/>
    </row>
    <row r="529" spans="1:14">
      <c r="A529" s="75" t="s">
        <v>456</v>
      </c>
      <c r="B529" s="75" t="s">
        <v>724</v>
      </c>
      <c r="C529" s="76">
        <v>41512</v>
      </c>
      <c r="D529" s="75" t="s">
        <v>99</v>
      </c>
      <c r="E529" s="77" t="s">
        <v>24</v>
      </c>
      <c r="F529" s="75">
        <v>0</v>
      </c>
      <c r="G529" s="75"/>
      <c r="H529" s="75"/>
      <c r="I529" s="75"/>
      <c r="J529" s="75"/>
      <c r="K529" s="75"/>
      <c r="L529" s="75"/>
      <c r="M529" s="75"/>
      <c r="N529" s="75"/>
    </row>
    <row r="530" spans="1:14">
      <c r="A530" s="75" t="s">
        <v>456</v>
      </c>
      <c r="B530" s="75" t="s">
        <v>128</v>
      </c>
      <c r="C530" s="76">
        <v>41504</v>
      </c>
      <c r="D530" s="75" t="s">
        <v>99</v>
      </c>
      <c r="E530" s="77" t="s">
        <v>63</v>
      </c>
      <c r="F530" s="75">
        <v>0</v>
      </c>
      <c r="G530" s="75"/>
      <c r="H530" s="75"/>
      <c r="I530" s="75"/>
      <c r="J530" s="75"/>
      <c r="K530" s="75"/>
      <c r="L530" s="75"/>
      <c r="M530" s="75"/>
      <c r="N530" s="75"/>
    </row>
    <row r="531" spans="1:14">
      <c r="A531" s="75" t="s">
        <v>456</v>
      </c>
      <c r="B531" s="75" t="s">
        <v>153</v>
      </c>
      <c r="C531" s="76">
        <v>41493</v>
      </c>
      <c r="D531" s="75" t="s">
        <v>754</v>
      </c>
      <c r="E531" s="77" t="s">
        <v>26</v>
      </c>
      <c r="F531" s="75">
        <v>0</v>
      </c>
      <c r="G531" s="75"/>
      <c r="H531" s="75"/>
      <c r="I531" s="75"/>
      <c r="J531" s="75"/>
      <c r="K531" s="75"/>
      <c r="L531" s="75"/>
      <c r="M531" s="75"/>
      <c r="N531" s="75"/>
    </row>
    <row r="532" spans="1:14">
      <c r="A532" s="75" t="s">
        <v>456</v>
      </c>
      <c r="B532" s="75" t="s">
        <v>618</v>
      </c>
      <c r="C532" s="76">
        <v>41489</v>
      </c>
      <c r="D532" s="75" t="s">
        <v>754</v>
      </c>
      <c r="E532" s="77" t="s">
        <v>38</v>
      </c>
      <c r="F532" s="75">
        <f>90- 70</f>
        <v>20</v>
      </c>
      <c r="G532" s="75">
        <v>0</v>
      </c>
      <c r="H532" s="75">
        <v>0</v>
      </c>
      <c r="I532" s="75">
        <v>0</v>
      </c>
      <c r="J532" s="75">
        <v>0</v>
      </c>
      <c r="K532" s="75">
        <v>0</v>
      </c>
      <c r="L532" s="75">
        <v>0</v>
      </c>
      <c r="M532" s="75">
        <v>0</v>
      </c>
      <c r="N532" s="75">
        <v>0</v>
      </c>
    </row>
    <row r="533" spans="1:14">
      <c r="A533" s="75" t="s">
        <v>456</v>
      </c>
      <c r="B533" s="75" t="s">
        <v>738</v>
      </c>
      <c r="C533" s="76">
        <v>41487</v>
      </c>
      <c r="D533" s="75" t="s">
        <v>754</v>
      </c>
      <c r="E533" s="77" t="s">
        <v>107</v>
      </c>
      <c r="F533" s="75">
        <v>61</v>
      </c>
      <c r="G533" s="75">
        <v>0</v>
      </c>
      <c r="H533" s="75">
        <v>0</v>
      </c>
      <c r="I533" s="75">
        <v>1</v>
      </c>
      <c r="J533" s="75">
        <v>0</v>
      </c>
      <c r="K533" s="75">
        <v>1</v>
      </c>
      <c r="L533" s="75">
        <v>0</v>
      </c>
      <c r="M533" s="75">
        <v>0</v>
      </c>
      <c r="N533" s="75">
        <v>0</v>
      </c>
    </row>
    <row r="534" spans="1:14">
      <c r="A534" s="75" t="s">
        <v>76</v>
      </c>
      <c r="B534" s="75" t="s">
        <v>489</v>
      </c>
      <c r="C534" s="76">
        <v>41358</v>
      </c>
      <c r="D534" s="75" t="s">
        <v>78</v>
      </c>
      <c r="E534" s="77" t="s">
        <v>22</v>
      </c>
      <c r="F534" s="75">
        <v>77</v>
      </c>
      <c r="G534" s="75">
        <v>0</v>
      </c>
      <c r="H534" s="75">
        <v>0</v>
      </c>
      <c r="I534" s="75">
        <v>0</v>
      </c>
      <c r="J534" s="75">
        <v>0</v>
      </c>
      <c r="K534" s="75">
        <v>0</v>
      </c>
      <c r="L534" s="75">
        <v>0</v>
      </c>
      <c r="M534" s="75">
        <v>0</v>
      </c>
      <c r="N534" s="75">
        <v>0</v>
      </c>
    </row>
    <row r="535" spans="1:14">
      <c r="A535" s="75" t="s">
        <v>76</v>
      </c>
      <c r="B535" s="75" t="s">
        <v>491</v>
      </c>
      <c r="C535" s="76">
        <v>41354</v>
      </c>
      <c r="D535" s="75" t="s">
        <v>78</v>
      </c>
      <c r="E535" s="77" t="s">
        <v>53</v>
      </c>
      <c r="F535" s="75">
        <f>90- 61</f>
        <v>29</v>
      </c>
      <c r="G535" s="75">
        <v>0</v>
      </c>
      <c r="H535" s="75">
        <v>0</v>
      </c>
      <c r="I535" s="75">
        <v>0</v>
      </c>
      <c r="J535" s="75">
        <v>0</v>
      </c>
      <c r="K535" s="75">
        <v>2</v>
      </c>
      <c r="L535" s="75">
        <v>1</v>
      </c>
      <c r="M535" s="75">
        <v>0</v>
      </c>
      <c r="N535" s="75">
        <v>0</v>
      </c>
    </row>
    <row r="536" spans="1:14">
      <c r="A536" s="75" t="s">
        <v>1038</v>
      </c>
      <c r="B536" s="75" t="s">
        <v>317</v>
      </c>
      <c r="C536" s="76">
        <v>41973</v>
      </c>
      <c r="D536" s="75" t="s">
        <v>314</v>
      </c>
      <c r="E536" s="77" t="s">
        <v>22</v>
      </c>
      <c r="F536" s="75">
        <v>90</v>
      </c>
      <c r="G536" s="75">
        <v>0</v>
      </c>
      <c r="H536" s="75">
        <v>0</v>
      </c>
      <c r="I536" s="75">
        <v>1</v>
      </c>
      <c r="J536" s="75">
        <v>0</v>
      </c>
      <c r="K536" s="75">
        <v>1</v>
      </c>
      <c r="L536" s="75">
        <v>4</v>
      </c>
      <c r="M536" s="75">
        <v>0</v>
      </c>
      <c r="N536" s="75">
        <v>0</v>
      </c>
    </row>
    <row r="537" spans="1:14">
      <c r="A537" s="75" t="s">
        <v>1038</v>
      </c>
      <c r="B537" s="75" t="s">
        <v>388</v>
      </c>
      <c r="C537" s="76">
        <v>41969</v>
      </c>
      <c r="D537" s="75" t="s">
        <v>322</v>
      </c>
      <c r="E537" s="77" t="s">
        <v>1039</v>
      </c>
      <c r="F537" s="75">
        <v>79</v>
      </c>
      <c r="G537" s="75">
        <v>0</v>
      </c>
      <c r="H537" s="75">
        <v>0</v>
      </c>
      <c r="I537" s="75">
        <v>1</v>
      </c>
      <c r="J537" s="75">
        <v>0</v>
      </c>
      <c r="K537" s="75">
        <v>0</v>
      </c>
      <c r="L537" s="75">
        <v>1</v>
      </c>
      <c r="M537" s="75">
        <v>0</v>
      </c>
      <c r="N537" s="75">
        <v>0</v>
      </c>
    </row>
    <row r="538" spans="1:14">
      <c r="A538" s="75" t="s">
        <v>1038</v>
      </c>
      <c r="B538" s="75" t="s">
        <v>337</v>
      </c>
      <c r="C538" s="76">
        <v>41966</v>
      </c>
      <c r="D538" s="75" t="s">
        <v>314</v>
      </c>
      <c r="E538" s="77" t="s">
        <v>24</v>
      </c>
      <c r="F538" s="75">
        <v>0</v>
      </c>
      <c r="G538" s="75"/>
      <c r="H538" s="75"/>
      <c r="I538" s="75"/>
      <c r="J538" s="75"/>
      <c r="K538" s="75"/>
      <c r="L538" s="75"/>
      <c r="M538" s="75"/>
      <c r="N538" s="75"/>
    </row>
    <row r="539" spans="1:14">
      <c r="A539" s="75" t="s">
        <v>1038</v>
      </c>
      <c r="B539" s="75" t="s">
        <v>390</v>
      </c>
      <c r="C539" s="76">
        <v>41962</v>
      </c>
      <c r="D539" s="75" t="s">
        <v>322</v>
      </c>
      <c r="E539" s="77" t="s">
        <v>17</v>
      </c>
      <c r="F539" s="75">
        <v>67</v>
      </c>
      <c r="G539" s="75">
        <v>0</v>
      </c>
      <c r="H539" s="75">
        <v>0</v>
      </c>
      <c r="I539" s="75">
        <v>1</v>
      </c>
      <c r="J539" s="75">
        <v>1</v>
      </c>
      <c r="K539" s="75">
        <v>1</v>
      </c>
      <c r="L539" s="75">
        <v>1</v>
      </c>
      <c r="M539" s="75">
        <v>1</v>
      </c>
      <c r="N539" s="75">
        <v>0</v>
      </c>
    </row>
    <row r="540" spans="1:14">
      <c r="A540" s="75" t="s">
        <v>1038</v>
      </c>
      <c r="B540" s="75" t="s">
        <v>378</v>
      </c>
      <c r="C540" s="76">
        <v>41959</v>
      </c>
      <c r="D540" s="75" t="s">
        <v>314</v>
      </c>
      <c r="E540" s="77" t="s">
        <v>19</v>
      </c>
      <c r="F540" s="75">
        <v>81</v>
      </c>
      <c r="G540" s="75">
        <v>0</v>
      </c>
      <c r="H540" s="75">
        <v>0</v>
      </c>
      <c r="I540" s="75">
        <v>1</v>
      </c>
      <c r="J540" s="75">
        <v>0</v>
      </c>
      <c r="K540" s="75">
        <v>1</v>
      </c>
      <c r="L540" s="75">
        <v>5</v>
      </c>
      <c r="M540" s="75">
        <v>0</v>
      </c>
      <c r="N540" s="75">
        <v>0</v>
      </c>
    </row>
    <row r="541" spans="1:14">
      <c r="A541" s="75" t="s">
        <v>1038</v>
      </c>
      <c r="B541" s="75" t="s">
        <v>315</v>
      </c>
      <c r="C541" s="76">
        <v>41955</v>
      </c>
      <c r="D541" s="75" t="s">
        <v>314</v>
      </c>
      <c r="E541" s="77" t="s">
        <v>22</v>
      </c>
      <c r="F541" s="75">
        <v>90</v>
      </c>
      <c r="G541" s="75">
        <v>0</v>
      </c>
      <c r="H541" s="75">
        <v>0</v>
      </c>
      <c r="I541" s="75">
        <v>1</v>
      </c>
      <c r="J541" s="75">
        <v>1</v>
      </c>
      <c r="K541" s="75">
        <v>2</v>
      </c>
      <c r="L541" s="75">
        <v>4</v>
      </c>
      <c r="M541" s="75">
        <v>1</v>
      </c>
      <c r="N541" s="75">
        <v>0</v>
      </c>
    </row>
    <row r="542" spans="1:14">
      <c r="A542" s="75" t="s">
        <v>1038</v>
      </c>
      <c r="B542" s="75" t="s">
        <v>399</v>
      </c>
      <c r="C542" s="76">
        <v>41952</v>
      </c>
      <c r="D542" s="75" t="s">
        <v>314</v>
      </c>
      <c r="E542" s="77" t="s">
        <v>38</v>
      </c>
      <c r="F542" s="75">
        <f>90- 71</f>
        <v>19</v>
      </c>
      <c r="G542" s="75">
        <v>1</v>
      </c>
      <c r="H542" s="75">
        <v>0</v>
      </c>
      <c r="I542" s="75">
        <v>1</v>
      </c>
      <c r="J542" s="75">
        <v>1</v>
      </c>
      <c r="K542" s="75">
        <v>0</v>
      </c>
      <c r="L542" s="75">
        <v>1</v>
      </c>
      <c r="M542" s="75">
        <v>0</v>
      </c>
      <c r="N542" s="75">
        <v>0</v>
      </c>
    </row>
    <row r="543" spans="1:14">
      <c r="A543" s="75" t="s">
        <v>1038</v>
      </c>
      <c r="B543" s="75" t="s">
        <v>306</v>
      </c>
      <c r="C543" s="76">
        <v>41948</v>
      </c>
      <c r="D543" s="75" t="s">
        <v>322</v>
      </c>
      <c r="E543" s="77" t="s">
        <v>115</v>
      </c>
      <c r="F543" s="75">
        <v>82</v>
      </c>
      <c r="G543" s="75">
        <v>0</v>
      </c>
      <c r="H543" s="75">
        <v>1</v>
      </c>
      <c r="I543" s="75">
        <v>0</v>
      </c>
      <c r="J543" s="75">
        <v>0</v>
      </c>
      <c r="K543" s="75">
        <v>1</v>
      </c>
      <c r="L543" s="75">
        <v>2</v>
      </c>
      <c r="M543" s="75">
        <v>0</v>
      </c>
      <c r="N543" s="75">
        <v>0</v>
      </c>
    </row>
    <row r="544" spans="1:14">
      <c r="A544" s="75" t="s">
        <v>1038</v>
      </c>
      <c r="B544" s="75" t="s">
        <v>306</v>
      </c>
      <c r="C544" s="76">
        <v>41948</v>
      </c>
      <c r="D544" s="75" t="s">
        <v>322</v>
      </c>
      <c r="E544" s="77" t="s">
        <v>115</v>
      </c>
      <c r="F544" s="75">
        <v>90</v>
      </c>
      <c r="G544" s="75">
        <v>0</v>
      </c>
      <c r="H544" s="75">
        <v>1</v>
      </c>
      <c r="I544" s="75">
        <v>0</v>
      </c>
      <c r="J544" s="75">
        <v>0</v>
      </c>
      <c r="K544" s="75">
        <v>1</v>
      </c>
      <c r="L544" s="75">
        <v>2</v>
      </c>
      <c r="M544" s="75">
        <v>0</v>
      </c>
      <c r="N544" s="75">
        <v>0</v>
      </c>
    </row>
    <row r="545" spans="1:14">
      <c r="A545" s="75" t="s">
        <v>1038</v>
      </c>
      <c r="B545" s="75" t="s">
        <v>309</v>
      </c>
      <c r="C545" s="76">
        <v>41942</v>
      </c>
      <c r="D545" s="75" t="s">
        <v>322</v>
      </c>
      <c r="E545" s="77" t="s">
        <v>68</v>
      </c>
      <c r="F545" s="75">
        <v>78</v>
      </c>
      <c r="G545" s="75">
        <v>0</v>
      </c>
      <c r="H545" s="75">
        <v>1</v>
      </c>
      <c r="I545" s="75">
        <v>0</v>
      </c>
      <c r="J545" s="75">
        <v>0</v>
      </c>
      <c r="K545" s="75">
        <v>1</v>
      </c>
      <c r="L545" s="75">
        <v>1</v>
      </c>
      <c r="M545" s="75">
        <v>0</v>
      </c>
      <c r="N545" s="75">
        <v>0</v>
      </c>
    </row>
    <row r="546" spans="1:14">
      <c r="A546" s="75" t="s">
        <v>1038</v>
      </c>
      <c r="B546" s="75" t="s">
        <v>309</v>
      </c>
      <c r="C546" s="76">
        <v>41942</v>
      </c>
      <c r="D546" s="75" t="s">
        <v>322</v>
      </c>
      <c r="E546" s="77" t="s">
        <v>68</v>
      </c>
      <c r="F546" s="75">
        <v>78</v>
      </c>
      <c r="G546" s="75">
        <v>0</v>
      </c>
      <c r="H546" s="75">
        <v>1</v>
      </c>
      <c r="I546" s="75">
        <v>0</v>
      </c>
      <c r="J546" s="75">
        <v>0</v>
      </c>
      <c r="K546" s="75">
        <v>1</v>
      </c>
      <c r="L546" s="75">
        <v>1</v>
      </c>
      <c r="M546" s="75">
        <v>0</v>
      </c>
      <c r="N546" s="75">
        <v>0</v>
      </c>
    </row>
    <row r="547" spans="1:14">
      <c r="A547" s="75" t="s">
        <v>1038</v>
      </c>
      <c r="B547" s="75" t="s">
        <v>1040</v>
      </c>
      <c r="C547" s="76">
        <v>41934</v>
      </c>
      <c r="D547" s="75" t="s">
        <v>314</v>
      </c>
      <c r="E547" s="77" t="s">
        <v>33</v>
      </c>
      <c r="F547" s="75">
        <v>90</v>
      </c>
      <c r="G547" s="75">
        <v>0</v>
      </c>
      <c r="H547" s="75">
        <v>0</v>
      </c>
      <c r="I547" s="75">
        <v>1</v>
      </c>
      <c r="J547" s="75">
        <v>0</v>
      </c>
      <c r="K547" s="75">
        <v>2</v>
      </c>
      <c r="L547" s="75">
        <v>1</v>
      </c>
      <c r="M547" s="75">
        <v>1</v>
      </c>
      <c r="N547" s="75">
        <v>0</v>
      </c>
    </row>
    <row r="548" spans="1:14">
      <c r="A548" s="75" t="s">
        <v>1038</v>
      </c>
      <c r="B548" s="75" t="s">
        <v>400</v>
      </c>
      <c r="C548" s="76">
        <v>41930</v>
      </c>
      <c r="D548" s="75" t="s">
        <v>314</v>
      </c>
      <c r="E548" s="77" t="s">
        <v>63</v>
      </c>
      <c r="F548" s="75">
        <v>90</v>
      </c>
      <c r="G548" s="75">
        <v>0</v>
      </c>
      <c r="H548" s="75">
        <v>0</v>
      </c>
      <c r="I548" s="75">
        <v>3</v>
      </c>
      <c r="J548" s="75">
        <v>1</v>
      </c>
      <c r="K548" s="75">
        <v>2</v>
      </c>
      <c r="L548" s="75">
        <v>1</v>
      </c>
      <c r="M548" s="75">
        <v>1</v>
      </c>
      <c r="N548" s="75">
        <v>0</v>
      </c>
    </row>
    <row r="549" spans="1:14">
      <c r="A549" s="75" t="s">
        <v>76</v>
      </c>
      <c r="B549" s="75" t="s">
        <v>1041</v>
      </c>
      <c r="C549" s="76">
        <v>41926</v>
      </c>
      <c r="D549" s="75" t="s">
        <v>78</v>
      </c>
      <c r="E549" s="77" t="s">
        <v>51</v>
      </c>
      <c r="F549" s="75">
        <f>90- 75</f>
        <v>15</v>
      </c>
      <c r="G549" s="75">
        <v>0</v>
      </c>
      <c r="H549" s="75">
        <v>1</v>
      </c>
      <c r="I549" s="75">
        <v>1</v>
      </c>
      <c r="J549" s="75">
        <v>1</v>
      </c>
      <c r="K549" s="75">
        <v>0</v>
      </c>
      <c r="L549" s="75">
        <v>0</v>
      </c>
      <c r="M549" s="75">
        <v>0</v>
      </c>
      <c r="N549" s="75">
        <v>0</v>
      </c>
    </row>
    <row r="550" spans="1:14">
      <c r="A550" s="75" t="s">
        <v>76</v>
      </c>
      <c r="B550" s="75" t="s">
        <v>273</v>
      </c>
      <c r="C550" s="76">
        <v>41923</v>
      </c>
      <c r="D550" s="75" t="s">
        <v>78</v>
      </c>
      <c r="E550" s="77" t="s">
        <v>82</v>
      </c>
      <c r="F550" s="75">
        <f>90- 81</f>
        <v>9</v>
      </c>
      <c r="G550" s="75">
        <v>0</v>
      </c>
      <c r="H550" s="75">
        <v>0</v>
      </c>
      <c r="I550" s="75">
        <v>0</v>
      </c>
      <c r="J550" s="75">
        <v>0</v>
      </c>
      <c r="K550" s="75">
        <v>0</v>
      </c>
      <c r="L550" s="75">
        <v>0</v>
      </c>
      <c r="M550" s="75">
        <v>0</v>
      </c>
      <c r="N550" s="75">
        <v>0</v>
      </c>
    </row>
    <row r="551" spans="1:14">
      <c r="A551" s="75" t="s">
        <v>1038</v>
      </c>
      <c r="B551" s="75" t="s">
        <v>320</v>
      </c>
      <c r="C551" s="76">
        <v>41916</v>
      </c>
      <c r="D551" s="75" t="s">
        <v>314</v>
      </c>
      <c r="E551" s="77" t="s">
        <v>24</v>
      </c>
      <c r="F551" s="75">
        <v>90</v>
      </c>
      <c r="G551" s="75">
        <v>0</v>
      </c>
      <c r="H551" s="75">
        <v>0</v>
      </c>
      <c r="I551" s="75">
        <v>3</v>
      </c>
      <c r="J551" s="75">
        <v>1</v>
      </c>
      <c r="K551" s="75">
        <v>3</v>
      </c>
      <c r="L551" s="75">
        <v>3</v>
      </c>
      <c r="M551" s="75">
        <v>0</v>
      </c>
      <c r="N551" s="75">
        <v>0</v>
      </c>
    </row>
    <row r="552" spans="1:14">
      <c r="A552" s="75" t="s">
        <v>1038</v>
      </c>
      <c r="B552" s="75" t="s">
        <v>353</v>
      </c>
      <c r="C552" s="76">
        <v>41909</v>
      </c>
      <c r="D552" s="75" t="s">
        <v>314</v>
      </c>
      <c r="E552" s="77" t="s">
        <v>425</v>
      </c>
      <c r="F552" s="75">
        <v>90</v>
      </c>
      <c r="G552" s="75">
        <v>0</v>
      </c>
      <c r="H552" s="75">
        <v>0</v>
      </c>
      <c r="I552" s="75">
        <v>0</v>
      </c>
      <c r="J552" s="75">
        <v>0</v>
      </c>
      <c r="K552" s="75">
        <v>2</v>
      </c>
      <c r="L552" s="75">
        <v>1</v>
      </c>
      <c r="M552" s="75">
        <v>0</v>
      </c>
      <c r="N552" s="75">
        <v>0</v>
      </c>
    </row>
    <row r="553" spans="1:14">
      <c r="A553" s="75" t="s">
        <v>1038</v>
      </c>
      <c r="B553" s="75" t="s">
        <v>372</v>
      </c>
      <c r="C553" s="76">
        <v>41906</v>
      </c>
      <c r="D553" s="75" t="s">
        <v>314</v>
      </c>
      <c r="E553" s="77" t="s">
        <v>53</v>
      </c>
      <c r="F553" s="75">
        <v>90</v>
      </c>
      <c r="G553" s="75">
        <v>0</v>
      </c>
      <c r="H553" s="75">
        <v>0</v>
      </c>
      <c r="I553" s="75">
        <v>1</v>
      </c>
      <c r="J553" s="75">
        <v>0</v>
      </c>
      <c r="K553" s="75">
        <v>1</v>
      </c>
      <c r="L553" s="75">
        <v>2</v>
      </c>
      <c r="M553" s="75">
        <v>0</v>
      </c>
      <c r="N553" s="75">
        <v>0</v>
      </c>
    </row>
    <row r="554" spans="1:14">
      <c r="A554" s="75" t="s">
        <v>1038</v>
      </c>
      <c r="B554" s="75" t="s">
        <v>329</v>
      </c>
      <c r="C554" s="76">
        <v>41903</v>
      </c>
      <c r="D554" s="75" t="s">
        <v>314</v>
      </c>
      <c r="E554" s="77" t="s">
        <v>69</v>
      </c>
      <c r="F554" s="75">
        <v>90</v>
      </c>
      <c r="G554" s="75">
        <v>0</v>
      </c>
      <c r="H554" s="75">
        <v>1</v>
      </c>
      <c r="I554" s="75">
        <v>0</v>
      </c>
      <c r="J554" s="75">
        <v>0</v>
      </c>
      <c r="K554" s="75">
        <v>3</v>
      </c>
      <c r="L554" s="75">
        <v>4</v>
      </c>
      <c r="M554" s="75">
        <v>1</v>
      </c>
      <c r="N554" s="75">
        <v>0</v>
      </c>
    </row>
    <row r="555" spans="1:14">
      <c r="A555" s="75" t="s">
        <v>1038</v>
      </c>
      <c r="B555" s="75" t="s">
        <v>319</v>
      </c>
      <c r="C555" s="76">
        <v>41896</v>
      </c>
      <c r="D555" s="75" t="s">
        <v>314</v>
      </c>
      <c r="E555" s="77" t="s">
        <v>19</v>
      </c>
      <c r="F555" s="75">
        <v>90</v>
      </c>
      <c r="G555" s="75">
        <v>0</v>
      </c>
      <c r="H555" s="75">
        <v>0</v>
      </c>
      <c r="I555" s="75">
        <v>3</v>
      </c>
      <c r="J555" s="75">
        <v>2</v>
      </c>
      <c r="K555" s="75">
        <v>1</v>
      </c>
      <c r="L555" s="75">
        <v>3</v>
      </c>
      <c r="M555" s="75">
        <v>1</v>
      </c>
      <c r="N555" s="75">
        <v>0</v>
      </c>
    </row>
    <row r="556" spans="1:14">
      <c r="A556" s="75" t="s">
        <v>1038</v>
      </c>
      <c r="B556" s="75" t="s">
        <v>327</v>
      </c>
      <c r="C556" s="76">
        <v>41892</v>
      </c>
      <c r="D556" s="75" t="s">
        <v>314</v>
      </c>
      <c r="E556" s="77" t="s">
        <v>382</v>
      </c>
      <c r="F556" s="75">
        <v>67</v>
      </c>
      <c r="G556" s="75">
        <v>0</v>
      </c>
      <c r="H556" s="75">
        <v>0</v>
      </c>
      <c r="I556" s="75">
        <v>0</v>
      </c>
      <c r="J556" s="75">
        <v>0</v>
      </c>
      <c r="K556" s="75">
        <v>0</v>
      </c>
      <c r="L556" s="75">
        <v>0</v>
      </c>
      <c r="M556" s="75">
        <v>0</v>
      </c>
      <c r="N556" s="75">
        <v>0</v>
      </c>
    </row>
    <row r="557" spans="1:14">
      <c r="A557" s="75" t="s">
        <v>1038</v>
      </c>
      <c r="B557" s="75" t="s">
        <v>373</v>
      </c>
      <c r="C557" s="76">
        <v>41889</v>
      </c>
      <c r="D557" s="75" t="s">
        <v>314</v>
      </c>
      <c r="E557" s="77" t="s">
        <v>19</v>
      </c>
      <c r="F557" s="75">
        <v>82</v>
      </c>
      <c r="G557" s="75">
        <v>0</v>
      </c>
      <c r="H557" s="75">
        <v>0</v>
      </c>
      <c r="I557" s="75">
        <v>1</v>
      </c>
      <c r="J557" s="75">
        <v>1</v>
      </c>
      <c r="K557" s="75">
        <v>1</v>
      </c>
      <c r="L557" s="75">
        <v>1</v>
      </c>
      <c r="M557" s="75">
        <v>0</v>
      </c>
      <c r="N557" s="75">
        <v>0</v>
      </c>
    </row>
    <row r="558" spans="1:14">
      <c r="A558" s="75" t="s">
        <v>1038</v>
      </c>
      <c r="B558" s="75" t="s">
        <v>1042</v>
      </c>
      <c r="C558" s="76">
        <v>41886</v>
      </c>
      <c r="D558" s="75" t="s">
        <v>322</v>
      </c>
      <c r="E558" s="77" t="s">
        <v>19</v>
      </c>
      <c r="F558" s="75">
        <v>90</v>
      </c>
      <c r="G558" s="75">
        <v>1</v>
      </c>
      <c r="H558" s="75">
        <v>0</v>
      </c>
      <c r="I558" s="75">
        <v>2</v>
      </c>
      <c r="J558" s="75">
        <v>2</v>
      </c>
      <c r="K558" s="75">
        <v>2</v>
      </c>
      <c r="L558" s="75">
        <v>1</v>
      </c>
      <c r="M558" s="75">
        <v>0</v>
      </c>
      <c r="N558" s="75">
        <v>0</v>
      </c>
    </row>
    <row r="559" spans="1:14">
      <c r="A559" s="75" t="s">
        <v>1038</v>
      </c>
      <c r="B559" s="75" t="s">
        <v>1042</v>
      </c>
      <c r="C559" s="76">
        <v>41886</v>
      </c>
      <c r="D559" s="75" t="s">
        <v>322</v>
      </c>
      <c r="E559" s="77" t="s">
        <v>19</v>
      </c>
      <c r="F559" s="75">
        <v>90</v>
      </c>
      <c r="G559" s="75">
        <v>0</v>
      </c>
      <c r="H559" s="75">
        <v>0</v>
      </c>
      <c r="I559" s="75">
        <v>0</v>
      </c>
      <c r="J559" s="75">
        <v>0</v>
      </c>
      <c r="K559" s="75">
        <v>0</v>
      </c>
      <c r="L559" s="75">
        <v>0</v>
      </c>
      <c r="M559" s="75">
        <v>0</v>
      </c>
      <c r="N559" s="75">
        <v>0</v>
      </c>
    </row>
    <row r="560" spans="1:14">
      <c r="A560" s="75" t="s">
        <v>1038</v>
      </c>
      <c r="B560" s="75" t="s">
        <v>333</v>
      </c>
      <c r="C560" s="76">
        <v>41882</v>
      </c>
      <c r="D560" s="75" t="s">
        <v>314</v>
      </c>
      <c r="E560" s="77" t="s">
        <v>22</v>
      </c>
      <c r="F560" s="75">
        <v>90</v>
      </c>
      <c r="G560" s="75">
        <v>0</v>
      </c>
      <c r="H560" s="75">
        <v>0</v>
      </c>
      <c r="I560" s="75">
        <v>1</v>
      </c>
      <c r="J560" s="75">
        <v>1</v>
      </c>
      <c r="K560" s="75">
        <v>0</v>
      </c>
      <c r="L560" s="75">
        <v>3</v>
      </c>
      <c r="M560" s="75">
        <v>1</v>
      </c>
      <c r="N560" s="75">
        <v>0</v>
      </c>
    </row>
    <row r="561" spans="1:14">
      <c r="A561" s="75" t="s">
        <v>1038</v>
      </c>
      <c r="B561" s="75" t="s">
        <v>380</v>
      </c>
      <c r="C561" s="76">
        <v>41875</v>
      </c>
      <c r="D561" s="75" t="s">
        <v>314</v>
      </c>
      <c r="E561" s="77" t="s">
        <v>63</v>
      </c>
      <c r="F561" s="75">
        <v>90</v>
      </c>
      <c r="G561" s="75">
        <v>0</v>
      </c>
      <c r="H561" s="75">
        <v>0</v>
      </c>
      <c r="I561" s="75">
        <v>1</v>
      </c>
      <c r="J561" s="75">
        <v>0</v>
      </c>
      <c r="K561" s="75">
        <v>3</v>
      </c>
      <c r="L561" s="75">
        <v>2</v>
      </c>
      <c r="M561" s="75">
        <v>0</v>
      </c>
      <c r="N561" s="75">
        <v>0</v>
      </c>
    </row>
    <row r="562" spans="1:14">
      <c r="A562" s="75" t="s">
        <v>1038</v>
      </c>
      <c r="B562" s="75" t="s">
        <v>201</v>
      </c>
      <c r="C562" s="76">
        <v>41871</v>
      </c>
      <c r="D562" s="75" t="s">
        <v>314</v>
      </c>
      <c r="E562" s="77" t="s">
        <v>24</v>
      </c>
      <c r="F562" s="75">
        <v>90</v>
      </c>
      <c r="G562" s="75">
        <v>0</v>
      </c>
      <c r="H562" s="75">
        <v>0</v>
      </c>
      <c r="I562" s="75">
        <v>1</v>
      </c>
      <c r="J562" s="75">
        <v>0</v>
      </c>
      <c r="K562" s="75">
        <v>1</v>
      </c>
      <c r="L562" s="75">
        <v>0</v>
      </c>
      <c r="M562" s="75">
        <v>0</v>
      </c>
      <c r="N562" s="75">
        <v>0</v>
      </c>
    </row>
    <row r="563" spans="1:14">
      <c r="A563" s="75" t="s">
        <v>1038</v>
      </c>
      <c r="B563" s="75" t="s">
        <v>339</v>
      </c>
      <c r="C563" s="76">
        <v>41868</v>
      </c>
      <c r="D563" s="75" t="s">
        <v>314</v>
      </c>
      <c r="E563" s="77" t="s">
        <v>38</v>
      </c>
      <c r="F563" s="75">
        <v>90</v>
      </c>
      <c r="G563" s="75">
        <v>0</v>
      </c>
      <c r="H563" s="75">
        <v>0</v>
      </c>
      <c r="I563" s="75">
        <v>2</v>
      </c>
      <c r="J563" s="75">
        <v>1</v>
      </c>
      <c r="K563" s="75">
        <v>2</v>
      </c>
      <c r="L563" s="75">
        <v>2</v>
      </c>
      <c r="M563" s="75">
        <v>0</v>
      </c>
      <c r="N563" s="75">
        <v>0</v>
      </c>
    </row>
    <row r="564" spans="1:14">
      <c r="A564" s="75" t="s">
        <v>1038</v>
      </c>
      <c r="B564" s="75" t="s">
        <v>398</v>
      </c>
      <c r="C564" s="76">
        <v>41861</v>
      </c>
      <c r="D564" s="75" t="s">
        <v>314</v>
      </c>
      <c r="E564" s="77" t="s">
        <v>26</v>
      </c>
      <c r="F564" s="75">
        <v>90</v>
      </c>
      <c r="G564" s="75">
        <v>0</v>
      </c>
      <c r="H564" s="75">
        <v>0</v>
      </c>
      <c r="I564" s="75">
        <v>0</v>
      </c>
      <c r="J564" s="75">
        <v>0</v>
      </c>
      <c r="K564" s="75">
        <v>8</v>
      </c>
      <c r="L564" s="75">
        <v>2</v>
      </c>
      <c r="M564" s="75">
        <v>1</v>
      </c>
      <c r="N564" s="75">
        <v>0</v>
      </c>
    </row>
    <row r="565" spans="1:14">
      <c r="A565" s="75" t="s">
        <v>1038</v>
      </c>
      <c r="B565" s="75" t="s">
        <v>1043</v>
      </c>
      <c r="C565" s="76">
        <v>41847</v>
      </c>
      <c r="D565" s="75" t="s">
        <v>314</v>
      </c>
      <c r="E565" s="77" t="s">
        <v>85</v>
      </c>
      <c r="F565" s="75">
        <v>90</v>
      </c>
      <c r="G565" s="75">
        <v>1</v>
      </c>
      <c r="H565" s="75">
        <v>0</v>
      </c>
      <c r="I565" s="75">
        <v>5</v>
      </c>
      <c r="J565" s="75">
        <v>2</v>
      </c>
      <c r="K565" s="75">
        <v>0</v>
      </c>
      <c r="L565" s="75">
        <v>3</v>
      </c>
      <c r="M565" s="75">
        <v>0</v>
      </c>
      <c r="N565" s="75">
        <v>0</v>
      </c>
    </row>
    <row r="566" spans="1:14">
      <c r="A566" s="75" t="s">
        <v>76</v>
      </c>
      <c r="B566" s="75" t="s">
        <v>239</v>
      </c>
      <c r="C566" s="76">
        <v>42325</v>
      </c>
      <c r="D566" s="75" t="s">
        <v>216</v>
      </c>
      <c r="E566" s="77" t="s">
        <v>59</v>
      </c>
      <c r="F566" s="75">
        <v>0</v>
      </c>
      <c r="G566" s="75"/>
      <c r="H566" s="75"/>
      <c r="I566" s="75"/>
      <c r="J566" s="75"/>
      <c r="K566" s="75"/>
      <c r="L566" s="75"/>
      <c r="M566" s="75"/>
      <c r="N566" s="75"/>
    </row>
    <row r="567" spans="1:14">
      <c r="A567" s="75" t="s">
        <v>76</v>
      </c>
      <c r="B567" s="75" t="s">
        <v>273</v>
      </c>
      <c r="C567" s="76">
        <v>42321</v>
      </c>
      <c r="D567" s="75" t="s">
        <v>216</v>
      </c>
      <c r="E567" s="77" t="s">
        <v>22</v>
      </c>
      <c r="F567" s="75">
        <v>0</v>
      </c>
      <c r="G567" s="75"/>
      <c r="H567" s="75"/>
      <c r="I567" s="75"/>
      <c r="J567" s="75"/>
      <c r="K567" s="75"/>
      <c r="L567" s="75"/>
      <c r="M567" s="75"/>
      <c r="N567" s="75"/>
    </row>
    <row r="568" spans="1:14">
      <c r="A568" s="75" t="s">
        <v>1044</v>
      </c>
      <c r="B568" s="75" t="s">
        <v>737</v>
      </c>
      <c r="C568" s="76">
        <v>42302</v>
      </c>
      <c r="D568" s="75" t="s">
        <v>803</v>
      </c>
      <c r="E568" s="77" t="s">
        <v>17</v>
      </c>
      <c r="F568" s="75">
        <v>90</v>
      </c>
      <c r="G568" s="75">
        <v>0</v>
      </c>
      <c r="H568" s="75">
        <v>0</v>
      </c>
      <c r="I568" s="75">
        <v>1</v>
      </c>
      <c r="J568" s="75">
        <v>1</v>
      </c>
      <c r="K568" s="75">
        <v>0</v>
      </c>
      <c r="L568" s="75">
        <v>1</v>
      </c>
      <c r="M568" s="75">
        <v>1</v>
      </c>
      <c r="N568" s="75">
        <v>0</v>
      </c>
    </row>
    <row r="569" spans="1:14">
      <c r="A569" s="75" t="s">
        <v>76</v>
      </c>
      <c r="B569" s="75" t="s">
        <v>215</v>
      </c>
      <c r="C569" s="76">
        <v>42290</v>
      </c>
      <c r="D569" s="75" t="s">
        <v>216</v>
      </c>
      <c r="E569" s="77" t="s">
        <v>26</v>
      </c>
      <c r="F569" s="75">
        <f>90- 74</f>
        <v>16</v>
      </c>
      <c r="G569" s="75">
        <v>0</v>
      </c>
      <c r="H569" s="75">
        <v>0</v>
      </c>
      <c r="I569" s="75">
        <v>1</v>
      </c>
      <c r="J569" s="75">
        <v>0</v>
      </c>
      <c r="K569" s="75">
        <v>0</v>
      </c>
      <c r="L569" s="75">
        <v>0</v>
      </c>
      <c r="M569" s="75">
        <v>0</v>
      </c>
      <c r="N569" s="75">
        <v>0</v>
      </c>
    </row>
    <row r="570" spans="1:14">
      <c r="A570" s="75" t="s">
        <v>76</v>
      </c>
      <c r="B570" s="75" t="s">
        <v>269</v>
      </c>
      <c r="C570" s="76">
        <v>42285</v>
      </c>
      <c r="D570" s="75" t="s">
        <v>216</v>
      </c>
      <c r="E570" s="77" t="s">
        <v>158</v>
      </c>
      <c r="F570" s="75">
        <v>0</v>
      </c>
      <c r="G570" s="75"/>
      <c r="H570" s="75"/>
      <c r="I570" s="75"/>
      <c r="J570" s="75"/>
      <c r="K570" s="75"/>
      <c r="L570" s="75"/>
      <c r="M570" s="75"/>
      <c r="N570" s="75"/>
    </row>
    <row r="571" spans="1:14">
      <c r="A571" s="75" t="s">
        <v>1044</v>
      </c>
      <c r="B571" s="75" t="s">
        <v>834</v>
      </c>
      <c r="C571" s="76">
        <v>42280</v>
      </c>
      <c r="D571" s="75" t="s">
        <v>803</v>
      </c>
      <c r="E571" s="77" t="s">
        <v>63</v>
      </c>
      <c r="F571" s="75">
        <v>90</v>
      </c>
      <c r="G571" s="75">
        <v>0</v>
      </c>
      <c r="H571" s="75">
        <v>0</v>
      </c>
      <c r="I571" s="75">
        <v>0</v>
      </c>
      <c r="J571" s="75">
        <v>0</v>
      </c>
      <c r="K571" s="75">
        <v>0</v>
      </c>
      <c r="L571" s="75">
        <v>1</v>
      </c>
      <c r="M571" s="75">
        <v>1</v>
      </c>
      <c r="N571" s="75">
        <v>0</v>
      </c>
    </row>
    <row r="572" spans="1:14">
      <c r="A572" s="75" t="s">
        <v>1044</v>
      </c>
      <c r="B572" s="75" t="s">
        <v>598</v>
      </c>
      <c r="C572" s="76">
        <v>42272</v>
      </c>
      <c r="D572" s="75" t="s">
        <v>803</v>
      </c>
      <c r="E572" s="77" t="s">
        <v>370</v>
      </c>
      <c r="F572" s="75">
        <v>90</v>
      </c>
      <c r="G572" s="75">
        <v>0</v>
      </c>
      <c r="H572" s="75">
        <v>2</v>
      </c>
      <c r="I572" s="75">
        <v>4</v>
      </c>
      <c r="J572" s="75">
        <v>0</v>
      </c>
      <c r="K572" s="75">
        <v>1</v>
      </c>
      <c r="L572" s="75">
        <v>1</v>
      </c>
      <c r="M572" s="75">
        <v>1</v>
      </c>
      <c r="N572" s="75">
        <v>0</v>
      </c>
    </row>
    <row r="573" spans="1:14">
      <c r="A573" s="75" t="s">
        <v>76</v>
      </c>
      <c r="B573" s="75" t="s">
        <v>1022</v>
      </c>
      <c r="C573" s="76">
        <v>42255</v>
      </c>
      <c r="D573" s="75" t="s">
        <v>78</v>
      </c>
      <c r="E573" s="77" t="s">
        <v>154</v>
      </c>
      <c r="F573" s="75">
        <v>0</v>
      </c>
      <c r="G573" s="75"/>
      <c r="H573" s="75"/>
      <c r="I573" s="75"/>
      <c r="J573" s="75"/>
      <c r="K573" s="75"/>
      <c r="L573" s="75"/>
      <c r="M573" s="75"/>
      <c r="N573" s="75"/>
    </row>
    <row r="574" spans="1:14">
      <c r="A574" s="75" t="s">
        <v>76</v>
      </c>
      <c r="B574" s="75" t="s">
        <v>782</v>
      </c>
      <c r="C574" s="76">
        <v>42252</v>
      </c>
      <c r="D574" s="75" t="s">
        <v>78</v>
      </c>
      <c r="E574" s="77" t="s">
        <v>31</v>
      </c>
      <c r="F574" s="75">
        <f>90- 66</f>
        <v>24</v>
      </c>
      <c r="G574" s="75">
        <v>0</v>
      </c>
      <c r="H574" s="75">
        <v>0</v>
      </c>
      <c r="I574" s="75">
        <v>0</v>
      </c>
      <c r="J574" s="75">
        <v>0</v>
      </c>
      <c r="K574" s="75">
        <v>1</v>
      </c>
      <c r="L574" s="75">
        <v>0</v>
      </c>
      <c r="M574" s="75">
        <v>0</v>
      </c>
      <c r="N574" s="75">
        <v>0</v>
      </c>
    </row>
    <row r="575" spans="1:14">
      <c r="A575" s="75" t="s">
        <v>1044</v>
      </c>
      <c r="B575" s="75" t="s">
        <v>811</v>
      </c>
      <c r="C575" s="76">
        <v>42245</v>
      </c>
      <c r="D575" s="75" t="s">
        <v>803</v>
      </c>
      <c r="E575" s="77" t="s">
        <v>22</v>
      </c>
      <c r="F575" s="75">
        <v>90</v>
      </c>
      <c r="G575" s="75">
        <v>0</v>
      </c>
      <c r="H575" s="75">
        <v>0</v>
      </c>
      <c r="I575" s="75">
        <v>1</v>
      </c>
      <c r="J575" s="75">
        <v>0</v>
      </c>
      <c r="K575" s="75">
        <v>0</v>
      </c>
      <c r="L575" s="75">
        <v>2</v>
      </c>
      <c r="M575" s="75">
        <v>0</v>
      </c>
      <c r="N575" s="75">
        <v>0</v>
      </c>
    </row>
    <row r="576" spans="1:14">
      <c r="A576" s="75" t="s">
        <v>1044</v>
      </c>
      <c r="B576" s="75" t="s">
        <v>807</v>
      </c>
      <c r="C576" s="76">
        <v>42238</v>
      </c>
      <c r="D576" s="75" t="s">
        <v>803</v>
      </c>
      <c r="E576" s="77" t="s">
        <v>418</v>
      </c>
      <c r="F576" s="75">
        <v>84</v>
      </c>
      <c r="G576" s="75">
        <v>0</v>
      </c>
      <c r="H576" s="75">
        <v>0</v>
      </c>
      <c r="I576" s="75">
        <v>0</v>
      </c>
      <c r="J576" s="75">
        <v>0</v>
      </c>
      <c r="K576" s="75">
        <v>1</v>
      </c>
      <c r="L576" s="75">
        <v>3</v>
      </c>
      <c r="M576" s="75">
        <v>1</v>
      </c>
      <c r="N576" s="75">
        <v>0</v>
      </c>
    </row>
    <row r="577" spans="1:14">
      <c r="A577" s="75" t="s">
        <v>1044</v>
      </c>
      <c r="B577" s="75" t="s">
        <v>1045</v>
      </c>
      <c r="C577" s="76">
        <v>42232</v>
      </c>
      <c r="D577" s="75" t="s">
        <v>803</v>
      </c>
      <c r="E577" s="77" t="s">
        <v>194</v>
      </c>
      <c r="F577" s="75">
        <v>69</v>
      </c>
      <c r="G577" s="75">
        <v>0</v>
      </c>
      <c r="H577" s="75">
        <v>0</v>
      </c>
      <c r="I577" s="75">
        <v>1</v>
      </c>
      <c r="J577" s="75">
        <v>0</v>
      </c>
      <c r="K577" s="75">
        <v>0</v>
      </c>
      <c r="L577" s="75">
        <v>0</v>
      </c>
      <c r="M577" s="75">
        <v>0</v>
      </c>
      <c r="N577" s="75">
        <v>0</v>
      </c>
    </row>
    <row r="578" spans="1:14">
      <c r="A578" s="75" t="s">
        <v>1044</v>
      </c>
      <c r="B578" s="75" t="s">
        <v>832</v>
      </c>
      <c r="C578" s="76">
        <v>42224</v>
      </c>
      <c r="D578" s="75" t="s">
        <v>803</v>
      </c>
      <c r="E578" s="77" t="s">
        <v>33</v>
      </c>
      <c r="F578" s="75">
        <v>90</v>
      </c>
      <c r="G578" s="75">
        <v>0</v>
      </c>
      <c r="H578" s="75">
        <v>0</v>
      </c>
      <c r="I578" s="75">
        <v>1</v>
      </c>
      <c r="J578" s="75">
        <v>0</v>
      </c>
      <c r="K578" s="75">
        <v>1</v>
      </c>
      <c r="L578" s="75">
        <v>0</v>
      </c>
      <c r="M578" s="75">
        <v>0</v>
      </c>
      <c r="N578" s="75">
        <v>0</v>
      </c>
    </row>
    <row r="579" spans="1:14">
      <c r="A579" s="75" t="s">
        <v>1044</v>
      </c>
      <c r="B579" s="75" t="s">
        <v>822</v>
      </c>
      <c r="C579" s="76">
        <v>42217</v>
      </c>
      <c r="D579" s="75" t="s">
        <v>803</v>
      </c>
      <c r="E579" s="77" t="s">
        <v>287</v>
      </c>
      <c r="F579" s="75">
        <v>90</v>
      </c>
      <c r="G579" s="75">
        <v>0</v>
      </c>
      <c r="H579" s="75">
        <v>1</v>
      </c>
      <c r="I579" s="75">
        <v>2</v>
      </c>
      <c r="J579" s="75">
        <v>1</v>
      </c>
      <c r="K579" s="75">
        <v>0</v>
      </c>
      <c r="L579" s="75">
        <v>1</v>
      </c>
      <c r="M579" s="75">
        <v>0</v>
      </c>
      <c r="N579" s="75">
        <v>0</v>
      </c>
    </row>
    <row r="580" spans="1:14">
      <c r="A580" s="75" t="s">
        <v>813</v>
      </c>
      <c r="B580" s="75" t="s">
        <v>610</v>
      </c>
      <c r="C580" s="76">
        <v>42214</v>
      </c>
      <c r="D580" s="75" t="s">
        <v>803</v>
      </c>
      <c r="E580" s="77" t="s">
        <v>63</v>
      </c>
      <c r="F580" s="75">
        <v>45</v>
      </c>
      <c r="G580" s="75">
        <v>1</v>
      </c>
      <c r="H580" s="75">
        <v>1</v>
      </c>
      <c r="I580" s="75">
        <v>1</v>
      </c>
      <c r="J580" s="75">
        <v>1</v>
      </c>
      <c r="K580" s="75">
        <v>1</v>
      </c>
      <c r="L580" s="75">
        <v>1</v>
      </c>
      <c r="M580" s="75">
        <v>0</v>
      </c>
      <c r="N580" s="75">
        <v>0</v>
      </c>
    </row>
    <row r="581" spans="1:14">
      <c r="A581" s="75" t="s">
        <v>1044</v>
      </c>
      <c r="B581" s="75" t="s">
        <v>1046</v>
      </c>
      <c r="C581" s="76">
        <v>42211</v>
      </c>
      <c r="D581" s="75" t="s">
        <v>803</v>
      </c>
      <c r="E581" s="77" t="s">
        <v>1047</v>
      </c>
      <c r="F581" s="75">
        <v>90</v>
      </c>
      <c r="G581" s="75">
        <v>0</v>
      </c>
      <c r="H581" s="75">
        <v>1</v>
      </c>
      <c r="I581" s="75">
        <v>2</v>
      </c>
      <c r="J581" s="75">
        <v>0</v>
      </c>
      <c r="K581" s="75">
        <v>0</v>
      </c>
      <c r="L581" s="75">
        <v>2</v>
      </c>
      <c r="M581" s="75">
        <v>0</v>
      </c>
      <c r="N581" s="75">
        <v>0</v>
      </c>
    </row>
    <row r="582" spans="1:14">
      <c r="A582" s="75" t="s">
        <v>1044</v>
      </c>
      <c r="B582" s="75" t="s">
        <v>819</v>
      </c>
      <c r="C582" s="76">
        <v>42207</v>
      </c>
      <c r="D582" s="75" t="s">
        <v>599</v>
      </c>
      <c r="E582" s="77" t="s">
        <v>74</v>
      </c>
      <c r="F582" s="75">
        <v>90</v>
      </c>
      <c r="G582" s="75">
        <v>0</v>
      </c>
      <c r="H582" s="75">
        <v>0</v>
      </c>
      <c r="I582" s="75">
        <v>2</v>
      </c>
      <c r="J582" s="75">
        <v>0</v>
      </c>
      <c r="K582" s="75">
        <v>0</v>
      </c>
      <c r="L582" s="75">
        <v>1</v>
      </c>
      <c r="M582" s="75">
        <v>0</v>
      </c>
      <c r="N582" s="75">
        <v>0</v>
      </c>
    </row>
    <row r="583" spans="1:14">
      <c r="A583" s="75" t="s">
        <v>1044</v>
      </c>
      <c r="B583" s="75" t="s">
        <v>1048</v>
      </c>
      <c r="C583" s="76">
        <v>42203</v>
      </c>
      <c r="D583" s="75" t="s">
        <v>803</v>
      </c>
      <c r="E583" s="77" t="s">
        <v>135</v>
      </c>
      <c r="F583" s="75">
        <v>90</v>
      </c>
      <c r="G583" s="75">
        <v>0</v>
      </c>
      <c r="H583" s="75">
        <v>0</v>
      </c>
      <c r="I583" s="75">
        <v>3</v>
      </c>
      <c r="J583" s="75">
        <v>0</v>
      </c>
      <c r="K583" s="75">
        <v>0</v>
      </c>
      <c r="L583" s="75">
        <v>0</v>
      </c>
      <c r="M583" s="75">
        <v>0</v>
      </c>
      <c r="N583" s="75">
        <v>0</v>
      </c>
    </row>
    <row r="584" spans="1:14">
      <c r="A584" s="75" t="s">
        <v>1044</v>
      </c>
      <c r="B584" s="75" t="s">
        <v>812</v>
      </c>
      <c r="C584" s="76">
        <v>42189</v>
      </c>
      <c r="D584" s="75" t="s">
        <v>803</v>
      </c>
      <c r="E584" s="77" t="s">
        <v>22</v>
      </c>
      <c r="F584" s="75">
        <v>90</v>
      </c>
      <c r="G584" s="75">
        <v>1</v>
      </c>
      <c r="H584" s="75">
        <v>0</v>
      </c>
      <c r="I584" s="75">
        <v>1</v>
      </c>
      <c r="J584" s="75">
        <v>1</v>
      </c>
      <c r="K584" s="75">
        <v>2</v>
      </c>
      <c r="L584" s="75">
        <v>0</v>
      </c>
      <c r="M584" s="75">
        <v>0</v>
      </c>
      <c r="N584" s="75">
        <v>1</v>
      </c>
    </row>
    <row r="585" spans="1:14">
      <c r="A585" s="75" t="s">
        <v>1044</v>
      </c>
      <c r="B585" s="75" t="s">
        <v>822</v>
      </c>
      <c r="C585" s="76">
        <v>42185</v>
      </c>
      <c r="D585" s="75" t="s">
        <v>599</v>
      </c>
      <c r="E585" s="77" t="s">
        <v>19</v>
      </c>
      <c r="F585" s="75">
        <v>85</v>
      </c>
      <c r="G585" s="75">
        <v>1</v>
      </c>
      <c r="H585" s="75">
        <v>0</v>
      </c>
      <c r="I585" s="75">
        <v>3</v>
      </c>
      <c r="J585" s="75">
        <v>2</v>
      </c>
      <c r="K585" s="75">
        <v>0</v>
      </c>
      <c r="L585" s="75">
        <v>2</v>
      </c>
      <c r="M585" s="75">
        <v>0</v>
      </c>
      <c r="N585" s="75">
        <v>0</v>
      </c>
    </row>
    <row r="586" spans="1:14">
      <c r="A586" s="75" t="s">
        <v>1044</v>
      </c>
      <c r="B586" s="75" t="s">
        <v>823</v>
      </c>
      <c r="C586" s="76">
        <v>42179</v>
      </c>
      <c r="D586" s="75" t="s">
        <v>803</v>
      </c>
      <c r="E586" s="77" t="s">
        <v>19</v>
      </c>
      <c r="F586" s="75">
        <v>90</v>
      </c>
      <c r="G586" s="75">
        <v>1</v>
      </c>
      <c r="H586" s="75">
        <v>0</v>
      </c>
      <c r="I586" s="75">
        <v>7</v>
      </c>
      <c r="J586" s="75">
        <v>4</v>
      </c>
      <c r="K586" s="75">
        <v>0</v>
      </c>
      <c r="L586" s="75">
        <v>0</v>
      </c>
      <c r="M586" s="75">
        <v>0</v>
      </c>
      <c r="N586" s="75">
        <v>0</v>
      </c>
    </row>
    <row r="587" spans="1:14">
      <c r="A587" s="75" t="s">
        <v>1044</v>
      </c>
      <c r="B587" s="75" t="s">
        <v>831</v>
      </c>
      <c r="C587" s="76">
        <v>42175</v>
      </c>
      <c r="D587" s="75" t="s">
        <v>803</v>
      </c>
      <c r="E587" s="77" t="s">
        <v>158</v>
      </c>
      <c r="F587" s="75">
        <v>90</v>
      </c>
      <c r="G587" s="75">
        <v>0</v>
      </c>
      <c r="H587" s="75">
        <v>0</v>
      </c>
      <c r="I587" s="75">
        <v>2</v>
      </c>
      <c r="J587" s="75">
        <v>0</v>
      </c>
      <c r="K587" s="75">
        <v>1</v>
      </c>
      <c r="L587" s="75">
        <v>1</v>
      </c>
      <c r="M587" s="75">
        <v>0</v>
      </c>
      <c r="N587" s="75">
        <v>0</v>
      </c>
    </row>
    <row r="588" spans="1:14">
      <c r="A588" s="75" t="s">
        <v>1044</v>
      </c>
      <c r="B588" s="75" t="s">
        <v>817</v>
      </c>
      <c r="C588" s="76">
        <v>42169</v>
      </c>
      <c r="D588" s="75" t="s">
        <v>803</v>
      </c>
      <c r="E588" s="77" t="s">
        <v>31</v>
      </c>
      <c r="F588" s="75">
        <v>90</v>
      </c>
      <c r="G588" s="75">
        <v>1</v>
      </c>
      <c r="H588" s="75">
        <v>0</v>
      </c>
      <c r="I588" s="75">
        <v>6</v>
      </c>
      <c r="J588" s="75">
        <v>3</v>
      </c>
      <c r="K588" s="75">
        <v>0</v>
      </c>
      <c r="L588" s="75">
        <v>2</v>
      </c>
      <c r="M588" s="75">
        <v>0</v>
      </c>
      <c r="N588" s="75">
        <v>0</v>
      </c>
    </row>
    <row r="589" spans="1:14">
      <c r="A589" s="75" t="s">
        <v>1044</v>
      </c>
      <c r="B589" s="75" t="s">
        <v>819</v>
      </c>
      <c r="C589" s="76">
        <v>42161</v>
      </c>
      <c r="D589" s="75" t="s">
        <v>803</v>
      </c>
      <c r="E589" s="77" t="s">
        <v>79</v>
      </c>
      <c r="F589" s="75">
        <v>88</v>
      </c>
      <c r="G589" s="75">
        <v>0</v>
      </c>
      <c r="H589" s="75">
        <v>0</v>
      </c>
      <c r="I589" s="75">
        <v>0</v>
      </c>
      <c r="J589" s="75">
        <v>0</v>
      </c>
      <c r="K589" s="75">
        <v>2</v>
      </c>
      <c r="L589" s="75">
        <v>1</v>
      </c>
      <c r="M589" s="75">
        <v>0</v>
      </c>
      <c r="N589" s="75">
        <v>0</v>
      </c>
    </row>
    <row r="590" spans="1:14">
      <c r="A590" s="75" t="s">
        <v>1044</v>
      </c>
      <c r="B590" s="75" t="s">
        <v>822</v>
      </c>
      <c r="C590" s="76">
        <v>42154</v>
      </c>
      <c r="D590" s="75" t="s">
        <v>803</v>
      </c>
      <c r="E590" s="77" t="s">
        <v>53</v>
      </c>
      <c r="F590" s="75">
        <v>90</v>
      </c>
      <c r="G590" s="75">
        <v>1</v>
      </c>
      <c r="H590" s="75">
        <v>0</v>
      </c>
      <c r="I590" s="75">
        <v>3</v>
      </c>
      <c r="J590" s="75">
        <v>2</v>
      </c>
      <c r="K590" s="75">
        <v>0</v>
      </c>
      <c r="L590" s="75">
        <v>1</v>
      </c>
      <c r="M590" s="75">
        <v>0</v>
      </c>
      <c r="N590" s="75">
        <v>0</v>
      </c>
    </row>
    <row r="591" spans="1:14">
      <c r="A591" s="75" t="s">
        <v>1044</v>
      </c>
      <c r="B591" s="75" t="s">
        <v>835</v>
      </c>
      <c r="C591" s="76">
        <v>42148</v>
      </c>
      <c r="D591" s="75" t="s">
        <v>803</v>
      </c>
      <c r="E591" s="77" t="s">
        <v>22</v>
      </c>
      <c r="F591" s="75">
        <v>90</v>
      </c>
      <c r="G591" s="75">
        <v>1</v>
      </c>
      <c r="H591" s="75">
        <v>0</v>
      </c>
      <c r="I591" s="75">
        <v>1</v>
      </c>
      <c r="J591" s="75">
        <v>1</v>
      </c>
      <c r="K591" s="75">
        <v>1</v>
      </c>
      <c r="L591" s="75">
        <v>2</v>
      </c>
      <c r="M591" s="75">
        <v>0</v>
      </c>
      <c r="N591" s="75">
        <v>0</v>
      </c>
    </row>
    <row r="592" spans="1:14">
      <c r="A592" s="75" t="s">
        <v>1044</v>
      </c>
      <c r="B592" s="75" t="s">
        <v>804</v>
      </c>
      <c r="C592" s="76">
        <v>42141</v>
      </c>
      <c r="D592" s="75" t="s">
        <v>803</v>
      </c>
      <c r="E592" s="77" t="s">
        <v>51</v>
      </c>
      <c r="F592" s="75">
        <v>90</v>
      </c>
      <c r="G592" s="75">
        <v>1</v>
      </c>
      <c r="H592" s="75">
        <v>1</v>
      </c>
      <c r="I592" s="75">
        <v>1</v>
      </c>
      <c r="J592" s="75">
        <v>1</v>
      </c>
      <c r="K592" s="75">
        <v>0</v>
      </c>
      <c r="L592" s="75">
        <v>3</v>
      </c>
      <c r="M592" s="75">
        <v>1</v>
      </c>
      <c r="N592" s="75">
        <v>0</v>
      </c>
    </row>
    <row r="593" spans="1:14">
      <c r="A593" s="75" t="s">
        <v>1044</v>
      </c>
      <c r="B593" s="75" t="s">
        <v>826</v>
      </c>
      <c r="C593" s="76">
        <v>42137</v>
      </c>
      <c r="D593" s="75" t="s">
        <v>803</v>
      </c>
      <c r="E593" s="77" t="s">
        <v>85</v>
      </c>
      <c r="F593" s="75">
        <v>90</v>
      </c>
      <c r="G593" s="75">
        <v>0</v>
      </c>
      <c r="H593" s="75">
        <v>0</v>
      </c>
      <c r="I593" s="75">
        <v>0</v>
      </c>
      <c r="J593" s="75">
        <v>0</v>
      </c>
      <c r="K593" s="75">
        <v>3</v>
      </c>
      <c r="L593" s="75">
        <v>1</v>
      </c>
      <c r="M593" s="75">
        <v>0</v>
      </c>
      <c r="N593" s="75">
        <v>0</v>
      </c>
    </row>
    <row r="594" spans="1:14">
      <c r="A594" s="75" t="s">
        <v>1044</v>
      </c>
      <c r="B594" s="75" t="s">
        <v>821</v>
      </c>
      <c r="C594" s="76">
        <v>42132</v>
      </c>
      <c r="D594" s="75" t="s">
        <v>803</v>
      </c>
      <c r="E594" s="77" t="s">
        <v>53</v>
      </c>
      <c r="F594" s="75">
        <v>90</v>
      </c>
      <c r="G594" s="75">
        <v>0</v>
      </c>
      <c r="H594" s="75">
        <v>0</v>
      </c>
      <c r="I594" s="75">
        <v>1</v>
      </c>
      <c r="J594" s="75">
        <v>0</v>
      </c>
      <c r="K594" s="75">
        <v>2</v>
      </c>
      <c r="L594" s="75">
        <v>4</v>
      </c>
      <c r="M594" s="75">
        <v>1</v>
      </c>
      <c r="N594" s="75">
        <v>0</v>
      </c>
    </row>
    <row r="595" spans="1:14">
      <c r="A595" s="75" t="s">
        <v>1044</v>
      </c>
      <c r="B595" s="75" t="s">
        <v>818</v>
      </c>
      <c r="C595" s="76">
        <v>42120</v>
      </c>
      <c r="D595" s="75" t="s">
        <v>803</v>
      </c>
      <c r="E595" s="77" t="s">
        <v>135</v>
      </c>
      <c r="F595" s="75">
        <v>90</v>
      </c>
      <c r="G595" s="75">
        <v>0</v>
      </c>
      <c r="H595" s="75">
        <v>0</v>
      </c>
      <c r="I595" s="75">
        <v>0</v>
      </c>
      <c r="J595" s="75">
        <v>0</v>
      </c>
      <c r="K595" s="75">
        <v>0</v>
      </c>
      <c r="L595" s="75">
        <v>1</v>
      </c>
      <c r="M595" s="75">
        <v>0</v>
      </c>
      <c r="N595" s="75">
        <v>0</v>
      </c>
    </row>
    <row r="596" spans="1:14">
      <c r="A596" s="75" t="s">
        <v>1044</v>
      </c>
      <c r="B596" s="75" t="s">
        <v>833</v>
      </c>
      <c r="C596" s="76">
        <v>42112</v>
      </c>
      <c r="D596" s="75" t="s">
        <v>803</v>
      </c>
      <c r="E596" s="77" t="s">
        <v>29</v>
      </c>
      <c r="F596" s="75">
        <v>90</v>
      </c>
      <c r="G596" s="75">
        <v>0</v>
      </c>
      <c r="H596" s="75">
        <v>0</v>
      </c>
      <c r="I596" s="75">
        <v>0</v>
      </c>
      <c r="J596" s="75">
        <v>0</v>
      </c>
      <c r="K596" s="75">
        <v>0</v>
      </c>
      <c r="L596" s="75">
        <v>3</v>
      </c>
      <c r="M596" s="75">
        <v>0</v>
      </c>
      <c r="N596" s="75">
        <v>0</v>
      </c>
    </row>
    <row r="597" spans="1:14">
      <c r="A597" s="75" t="s">
        <v>1044</v>
      </c>
      <c r="B597" s="75" t="s">
        <v>820</v>
      </c>
      <c r="C597" s="76">
        <v>42106</v>
      </c>
      <c r="D597" s="75" t="s">
        <v>803</v>
      </c>
      <c r="E597" s="77" t="s">
        <v>82</v>
      </c>
      <c r="F597" s="75">
        <v>90</v>
      </c>
      <c r="G597" s="75">
        <v>1</v>
      </c>
      <c r="H597" s="75">
        <v>0</v>
      </c>
      <c r="I597" s="75">
        <v>3</v>
      </c>
      <c r="J597" s="75">
        <v>1</v>
      </c>
      <c r="K597" s="75">
        <v>0</v>
      </c>
      <c r="L597" s="75">
        <v>0</v>
      </c>
      <c r="M597" s="75">
        <v>0</v>
      </c>
      <c r="N597" s="75">
        <v>0</v>
      </c>
    </row>
    <row r="598" spans="1:14">
      <c r="A598" s="75" t="s">
        <v>1044</v>
      </c>
      <c r="B598" s="75" t="s">
        <v>817</v>
      </c>
      <c r="C598" s="76">
        <v>42097</v>
      </c>
      <c r="D598" s="75" t="s">
        <v>803</v>
      </c>
      <c r="E598" s="77" t="s">
        <v>64</v>
      </c>
      <c r="F598" s="75">
        <v>90</v>
      </c>
      <c r="G598" s="75">
        <v>0</v>
      </c>
      <c r="H598" s="75">
        <v>0</v>
      </c>
      <c r="I598" s="75">
        <v>1</v>
      </c>
      <c r="J598" s="75">
        <v>0</v>
      </c>
      <c r="K598" s="75">
        <v>1</v>
      </c>
      <c r="L598" s="75">
        <v>0</v>
      </c>
      <c r="M598" s="75">
        <v>0</v>
      </c>
      <c r="N598" s="75">
        <v>0</v>
      </c>
    </row>
    <row r="599" spans="1:14">
      <c r="A599" s="75" t="s">
        <v>1044</v>
      </c>
      <c r="B599" s="75" t="s">
        <v>831</v>
      </c>
      <c r="C599" s="76">
        <v>42091</v>
      </c>
      <c r="D599" s="75" t="s">
        <v>803</v>
      </c>
      <c r="E599" s="77" t="s">
        <v>53</v>
      </c>
      <c r="F599" s="75">
        <v>90</v>
      </c>
      <c r="G599" s="75">
        <v>1</v>
      </c>
      <c r="H599" s="75">
        <v>1</v>
      </c>
      <c r="I599" s="75">
        <v>3</v>
      </c>
      <c r="J599" s="75">
        <v>2</v>
      </c>
      <c r="K599" s="75">
        <v>2</v>
      </c>
      <c r="L599" s="75">
        <v>2</v>
      </c>
      <c r="M599" s="75">
        <v>0</v>
      </c>
      <c r="N599" s="75">
        <v>0</v>
      </c>
    </row>
    <row r="600" spans="1:14">
      <c r="A600" s="75" t="s">
        <v>1044</v>
      </c>
      <c r="B600" s="75" t="s">
        <v>810</v>
      </c>
      <c r="C600" s="76">
        <v>42084</v>
      </c>
      <c r="D600" s="75" t="s">
        <v>803</v>
      </c>
      <c r="E600" s="77" t="s">
        <v>64</v>
      </c>
      <c r="F600" s="75">
        <v>90</v>
      </c>
      <c r="G600" s="75">
        <v>0</v>
      </c>
      <c r="H600" s="75">
        <v>0</v>
      </c>
      <c r="I600" s="75">
        <v>4</v>
      </c>
      <c r="J600" s="75">
        <v>0</v>
      </c>
      <c r="K600" s="75">
        <v>1</v>
      </c>
      <c r="L600" s="75">
        <v>0</v>
      </c>
      <c r="M600" s="75">
        <v>0</v>
      </c>
      <c r="N600" s="75">
        <v>0</v>
      </c>
    </row>
    <row r="601" spans="1:14">
      <c r="A601" s="75" t="s">
        <v>1044</v>
      </c>
      <c r="B601" s="75" t="s">
        <v>830</v>
      </c>
      <c r="C601" s="76">
        <v>42076</v>
      </c>
      <c r="D601" s="75" t="s">
        <v>803</v>
      </c>
      <c r="E601" s="77" t="s">
        <v>24</v>
      </c>
      <c r="F601" s="75">
        <v>81</v>
      </c>
      <c r="G601" s="75">
        <v>0</v>
      </c>
      <c r="H601" s="75">
        <v>0</v>
      </c>
      <c r="I601" s="75">
        <v>3</v>
      </c>
      <c r="J601" s="75">
        <v>2</v>
      </c>
      <c r="K601" s="75">
        <v>0</v>
      </c>
      <c r="L601" s="75">
        <v>1</v>
      </c>
      <c r="M601" s="75">
        <v>0</v>
      </c>
      <c r="N601" s="75">
        <v>0</v>
      </c>
    </row>
    <row r="602" spans="1:14">
      <c r="A602" s="75" t="s">
        <v>1044</v>
      </c>
      <c r="B602" s="75" t="s">
        <v>600</v>
      </c>
      <c r="C602" s="76">
        <v>42071</v>
      </c>
      <c r="D602" s="75" t="s">
        <v>803</v>
      </c>
      <c r="E602" s="77" t="s">
        <v>22</v>
      </c>
      <c r="F602" s="75">
        <v>90</v>
      </c>
      <c r="G602" s="75">
        <v>1</v>
      </c>
      <c r="H602" s="75">
        <v>0</v>
      </c>
      <c r="I602" s="75">
        <v>5</v>
      </c>
      <c r="J602" s="75">
        <v>2</v>
      </c>
      <c r="K602" s="75">
        <v>0</v>
      </c>
      <c r="L602" s="75">
        <v>3</v>
      </c>
      <c r="M602" s="75">
        <v>0</v>
      </c>
      <c r="N602" s="75">
        <v>0</v>
      </c>
    </row>
    <row r="603" spans="1:14">
      <c r="A603" s="75" t="s">
        <v>1044</v>
      </c>
      <c r="B603" s="75" t="s">
        <v>818</v>
      </c>
      <c r="C603" s="76">
        <v>42546</v>
      </c>
      <c r="D603" s="75" t="s">
        <v>803</v>
      </c>
      <c r="E603" s="77" t="s">
        <v>115</v>
      </c>
      <c r="F603" s="75">
        <v>90</v>
      </c>
      <c r="G603" s="75">
        <v>1</v>
      </c>
      <c r="H603" s="75">
        <v>0</v>
      </c>
      <c r="I603" s="75">
        <v>5</v>
      </c>
      <c r="J603" s="75">
        <v>2</v>
      </c>
      <c r="K603" s="75">
        <v>1</v>
      </c>
      <c r="L603" s="75">
        <v>2</v>
      </c>
      <c r="M603" s="75">
        <v>0</v>
      </c>
      <c r="N603" s="75">
        <v>0</v>
      </c>
    </row>
    <row r="604" spans="1:14">
      <c r="A604" s="75" t="s">
        <v>76</v>
      </c>
      <c r="B604" s="75" t="s">
        <v>1049</v>
      </c>
      <c r="C604" s="76">
        <v>42519</v>
      </c>
      <c r="D604" s="75" t="s">
        <v>78</v>
      </c>
      <c r="E604" s="77" t="s">
        <v>82</v>
      </c>
      <c r="F604" s="75">
        <f>90- 80</f>
        <v>10</v>
      </c>
      <c r="G604" s="75">
        <v>0</v>
      </c>
      <c r="H604" s="75">
        <v>0</v>
      </c>
      <c r="I604" s="75">
        <v>1</v>
      </c>
      <c r="J604" s="75">
        <v>1</v>
      </c>
      <c r="K604" s="75">
        <v>1</v>
      </c>
      <c r="L604" s="75">
        <v>0</v>
      </c>
      <c r="M604" s="75">
        <v>0</v>
      </c>
      <c r="N604" s="75">
        <v>0</v>
      </c>
    </row>
    <row r="605" spans="1:14">
      <c r="A605" s="75" t="s">
        <v>1044</v>
      </c>
      <c r="B605" s="75" t="s">
        <v>832</v>
      </c>
      <c r="C605" s="76">
        <v>42515</v>
      </c>
      <c r="D605" s="75" t="s">
        <v>803</v>
      </c>
      <c r="E605" s="77" t="s">
        <v>53</v>
      </c>
      <c r="F605" s="75">
        <v>90</v>
      </c>
      <c r="G605" s="75">
        <v>0</v>
      </c>
      <c r="H605" s="75">
        <v>1</v>
      </c>
      <c r="I605" s="75">
        <v>4</v>
      </c>
      <c r="J605" s="75">
        <v>2</v>
      </c>
      <c r="K605" s="75">
        <v>1</v>
      </c>
      <c r="L605" s="75">
        <v>2</v>
      </c>
      <c r="M605" s="75">
        <v>1</v>
      </c>
      <c r="N605" s="75">
        <v>0</v>
      </c>
    </row>
    <row r="606" spans="1:14">
      <c r="A606" s="75" t="s">
        <v>1044</v>
      </c>
      <c r="B606" s="75" t="s">
        <v>834</v>
      </c>
      <c r="C606" s="76">
        <v>42511</v>
      </c>
      <c r="D606" s="75" t="s">
        <v>803</v>
      </c>
      <c r="E606" s="77" t="s">
        <v>63</v>
      </c>
      <c r="F606" s="75">
        <v>90</v>
      </c>
      <c r="G606" s="75">
        <v>0</v>
      </c>
      <c r="H606" s="75">
        <v>2</v>
      </c>
      <c r="I606" s="75">
        <v>3</v>
      </c>
      <c r="J606" s="75">
        <v>1</v>
      </c>
      <c r="K606" s="75">
        <v>2</v>
      </c>
      <c r="L606" s="75">
        <v>0</v>
      </c>
      <c r="M606" s="75">
        <v>0</v>
      </c>
      <c r="N606" s="75">
        <v>0</v>
      </c>
    </row>
    <row r="607" spans="1:14">
      <c r="A607" s="75" t="s">
        <v>1044</v>
      </c>
      <c r="B607" s="75" t="s">
        <v>806</v>
      </c>
      <c r="C607" s="76">
        <v>42505</v>
      </c>
      <c r="D607" s="75" t="s">
        <v>803</v>
      </c>
      <c r="E607" s="77" t="s">
        <v>85</v>
      </c>
      <c r="F607" s="75">
        <v>90</v>
      </c>
      <c r="G607" s="75">
        <v>0</v>
      </c>
      <c r="H607" s="75">
        <v>0</v>
      </c>
      <c r="I607" s="75">
        <v>1</v>
      </c>
      <c r="J607" s="75">
        <v>0</v>
      </c>
      <c r="K607" s="75">
        <v>0</v>
      </c>
      <c r="L607" s="75">
        <v>0</v>
      </c>
      <c r="M607" s="75">
        <v>0</v>
      </c>
      <c r="N607" s="75">
        <v>0</v>
      </c>
    </row>
    <row r="608" spans="1:14">
      <c r="A608" s="75" t="s">
        <v>1044</v>
      </c>
      <c r="B608" s="75" t="s">
        <v>1048</v>
      </c>
      <c r="C608" s="76">
        <v>42496</v>
      </c>
      <c r="D608" s="75" t="s">
        <v>803</v>
      </c>
      <c r="E608" s="77" t="s">
        <v>22</v>
      </c>
      <c r="F608" s="75">
        <v>90</v>
      </c>
      <c r="G608" s="75">
        <v>0</v>
      </c>
      <c r="H608" s="75">
        <v>0</v>
      </c>
      <c r="I608" s="75">
        <v>3</v>
      </c>
      <c r="J608" s="75">
        <v>1</v>
      </c>
      <c r="K608" s="75">
        <v>1</v>
      </c>
      <c r="L608" s="75">
        <v>0</v>
      </c>
      <c r="M608" s="75">
        <v>1</v>
      </c>
      <c r="N608" s="75">
        <v>0</v>
      </c>
    </row>
    <row r="609" spans="1:14">
      <c r="A609" s="75" t="s">
        <v>1044</v>
      </c>
      <c r="B609" s="75" t="s">
        <v>821</v>
      </c>
      <c r="C609" s="76">
        <v>42477</v>
      </c>
      <c r="D609" s="75" t="s">
        <v>803</v>
      </c>
      <c r="E609" s="77" t="s">
        <v>53</v>
      </c>
      <c r="F609" s="75">
        <v>90</v>
      </c>
      <c r="G609" s="75">
        <v>1</v>
      </c>
      <c r="H609" s="75">
        <v>0</v>
      </c>
      <c r="I609" s="75">
        <v>4</v>
      </c>
      <c r="J609" s="75">
        <v>3</v>
      </c>
      <c r="K609" s="75">
        <v>2</v>
      </c>
      <c r="L609" s="75">
        <v>0</v>
      </c>
      <c r="M609" s="75">
        <v>0</v>
      </c>
      <c r="N609" s="75">
        <v>0</v>
      </c>
    </row>
    <row r="610" spans="1:14">
      <c r="A610" s="75" t="s">
        <v>1044</v>
      </c>
      <c r="B610" s="75" t="s">
        <v>737</v>
      </c>
      <c r="C610" s="76">
        <v>42468</v>
      </c>
      <c r="D610" s="75" t="s">
        <v>803</v>
      </c>
      <c r="E610" s="77" t="s">
        <v>85</v>
      </c>
      <c r="F610" s="75">
        <v>90</v>
      </c>
      <c r="G610" s="75">
        <v>0</v>
      </c>
      <c r="H610" s="75">
        <v>0</v>
      </c>
      <c r="I610" s="75">
        <v>4</v>
      </c>
      <c r="J610" s="75">
        <v>0</v>
      </c>
      <c r="K610" s="75">
        <v>1</v>
      </c>
      <c r="L610" s="75">
        <v>0</v>
      </c>
      <c r="M610" s="75">
        <v>0</v>
      </c>
      <c r="N610" s="75">
        <v>0</v>
      </c>
    </row>
    <row r="611" spans="1:14">
      <c r="A611" s="75" t="s">
        <v>1044</v>
      </c>
      <c r="B611" s="75" t="s">
        <v>808</v>
      </c>
      <c r="C611" s="76">
        <v>42463</v>
      </c>
      <c r="D611" s="75" t="s">
        <v>803</v>
      </c>
      <c r="E611" s="77" t="s">
        <v>103</v>
      </c>
      <c r="F611" s="75">
        <v>79</v>
      </c>
      <c r="G611" s="75">
        <v>1</v>
      </c>
      <c r="H611" s="75">
        <v>2</v>
      </c>
      <c r="I611" s="75">
        <v>3</v>
      </c>
      <c r="J611" s="75">
        <v>2</v>
      </c>
      <c r="K611" s="75">
        <v>0</v>
      </c>
      <c r="L611" s="75">
        <v>3</v>
      </c>
      <c r="M611" s="75">
        <v>0</v>
      </c>
      <c r="N611" s="75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</hyperlinks>
  <pageMargins left="0.75" right="0.75" top="1" bottom="1" header="0.5" footer="0.5"/>
  <drawing r:id="rId61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ronaldinho</vt:lpstr>
      <vt:lpstr>Raúl</vt:lpstr>
      <vt:lpstr>ronaldo</vt:lpstr>
      <vt:lpstr>ThierryHenry</vt:lpstr>
      <vt:lpstr>alessandro</vt:lpstr>
      <vt:lpstr>zlatan</vt:lpstr>
      <vt:lpstr>messi</vt:lpstr>
      <vt:lpstr>andriy</vt:lpstr>
      <vt:lpstr>kaka</vt:lpstr>
      <vt:lpstr>drogba</vt:lpstr>
      <vt:lpstr>torres</vt:lpstr>
      <vt:lpstr>eto</vt:lpstr>
      <vt:lpstr>anelka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Amit Gupta</cp:lastModifiedBy>
  <dcterms:created xsi:type="dcterms:W3CDTF">2016-06-28T20:27:35Z</dcterms:created>
  <dcterms:modified xsi:type="dcterms:W3CDTF">2016-07-03T15:09:20Z</dcterms:modified>
</cp:coreProperties>
</file>