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s Adv.XL 2.00\"/>
    </mc:Choice>
  </mc:AlternateContent>
  <xr:revisionPtr revIDLastSave="0" documentId="13_ncr:1_{860A1159-7F1D-4F85-B265-DA781F603B3C}" xr6:coauthVersionLast="47" xr6:coauthVersionMax="47" xr10:uidLastSave="{00000000-0000-0000-0000-000000000000}"/>
  <bookViews>
    <workbookView xWindow="-120" yWindow="-120" windowWidth="19440" windowHeight="15000" firstSheet="20" activeTab="27" xr2:uid="{07DAE969-7699-401D-9E31-F27B8D58AF97}"/>
  </bookViews>
  <sheets>
    <sheet name="dsum" sheetId="1" r:id="rId1"/>
    <sheet name="task" sheetId="2" r:id="rId2"/>
    <sheet name="survey" sheetId="3" r:id="rId3"/>
    <sheet name="sort &amp; match" sheetId="4" r:id="rId4"/>
    <sheet name="s&amp;m w v&amp;h" sheetId="5" r:id="rId5"/>
    <sheet name="personal detail" sheetId="6" r:id="rId6"/>
    <sheet name="Job detail" sheetId="7" r:id="rId7"/>
    <sheet name="contact detail" sheetId="8" r:id="rId8"/>
    <sheet name="multi vlookup" sheetId="10" r:id="rId9"/>
    <sheet name="multiv practice s1" sheetId="11" r:id="rId10"/>
    <sheet name="multiv practice s2" sheetId="13" r:id="rId11"/>
    <sheet name="multiv practice s3" sheetId="14" r:id="rId12"/>
    <sheet name="multiv practice s4" sheetId="15" r:id="rId13"/>
    <sheet name="% formula" sheetId="16" r:id="rId14"/>
    <sheet name="%" sheetId="17" r:id="rId15"/>
    <sheet name="tracker" sheetId="18" r:id="rId16"/>
    <sheet name="formula" sheetId="19" r:id="rId17"/>
    <sheet name="data" sheetId="20" r:id="rId18"/>
    <sheet name="grouping" sheetId="21" r:id="rId19"/>
    <sheet name="Sheet1" sheetId="22" r:id="rId20"/>
    <sheet name="Sheet2" sheetId="23" r:id="rId21"/>
    <sheet name="Sheet3" sheetId="24" r:id="rId22"/>
    <sheet name="Sheet4" sheetId="25" r:id="rId23"/>
    <sheet name="Sheet5" sheetId="26" r:id="rId24"/>
    <sheet name="time&amp;date" sheetId="27" r:id="rId25"/>
    <sheet name="Sheet6" sheetId="28" r:id="rId26"/>
    <sheet name="Sheet7" sheetId="29" r:id="rId27"/>
    <sheet name="Sheet8" sheetId="30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0" l="1"/>
  <c r="D13" i="29"/>
  <c r="D7" i="29"/>
  <c r="D8" i="28"/>
  <c r="F4" i="27"/>
  <c r="E4" i="27"/>
  <c r="K5" i="26"/>
  <c r="K6" i="26"/>
  <c r="K7" i="26"/>
  <c r="K8" i="26"/>
  <c r="K9" i="26"/>
  <c r="K4" i="26"/>
  <c r="J4" i="26" a="1"/>
  <c r="J4" i="26" s="1"/>
  <c r="G4" i="26" l="1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H15" i="25" a="1"/>
  <c r="H15" i="25" s="1"/>
  <c r="H4" i="25" a="1"/>
  <c r="H4" i="25" s="1"/>
  <c r="H10" i="25" a="1"/>
  <c r="H10" i="25" s="1"/>
  <c r="I3" i="24" a="1"/>
  <c r="I3" i="24" s="1"/>
  <c r="H4" i="23" a="1"/>
  <c r="H4" i="23" s="1"/>
  <c r="H5" i="22" a="1"/>
  <c r="H5" i="22" s="1"/>
  <c r="L4" i="20" a="1"/>
  <c r="L4" i="20" s="1"/>
  <c r="D5" i="18"/>
  <c r="C5" i="18"/>
  <c r="H6" i="17"/>
  <c r="H7" i="17"/>
  <c r="H8" i="17"/>
  <c r="H9" i="17"/>
  <c r="H10" i="17"/>
  <c r="H11" i="17"/>
  <c r="H12" i="17"/>
  <c r="H13" i="17"/>
  <c r="I13" i="17" s="1"/>
  <c r="H5" i="17"/>
  <c r="G16" i="17"/>
  <c r="G15" i="17"/>
  <c r="G14" i="17"/>
  <c r="G17" i="17" s="1"/>
  <c r="F16" i="17"/>
  <c r="E14" i="17"/>
  <c r="E15" i="17"/>
  <c r="D16" i="17"/>
  <c r="H16" i="17" s="1"/>
  <c r="D15" i="17"/>
  <c r="H15" i="17" s="1"/>
  <c r="D14" i="17"/>
  <c r="F15" i="17"/>
  <c r="F14" i="17"/>
  <c r="F17" i="17" s="1"/>
  <c r="E16" i="17"/>
  <c r="D5" i="16"/>
  <c r="D6" i="16"/>
  <c r="D7" i="16"/>
  <c r="D8" i="16"/>
  <c r="D9" i="16"/>
  <c r="D10" i="16"/>
  <c r="D11" i="16"/>
  <c r="D12" i="16"/>
  <c r="D13" i="16"/>
  <c r="D14" i="16"/>
  <c r="D15" i="16"/>
  <c r="D4" i="16"/>
  <c r="C16" i="16"/>
  <c r="J5" i="5"/>
  <c r="I5" i="5"/>
  <c r="H5" i="5"/>
  <c r="H14" i="5"/>
  <c r="H5" i="15"/>
  <c r="F5" i="15"/>
  <c r="D5" i="15"/>
  <c r="D4" i="10"/>
  <c r="H4" i="10"/>
  <c r="J7" i="19" a="1"/>
  <c r="E5" i="18" l="1"/>
  <c r="J7" i="19"/>
  <c r="I5" i="17"/>
  <c r="I12" i="17"/>
  <c r="I8" i="17"/>
  <c r="H14" i="17"/>
  <c r="I16" i="17" s="1"/>
  <c r="I11" i="17"/>
  <c r="I7" i="17"/>
  <c r="I10" i="17"/>
  <c r="I6" i="17"/>
  <c r="I9" i="17"/>
  <c r="E17" i="17"/>
  <c r="D17" i="17"/>
  <c r="D16" i="16"/>
  <c r="F4" i="10"/>
  <c r="I15" i="17" l="1"/>
  <c r="I14" i="17"/>
  <c r="I17" i="17" s="1"/>
  <c r="H17" i="17"/>
  <c r="J7" i="4" a="1"/>
  <c r="J7" i="4" s="1"/>
  <c r="D20" i="3"/>
  <c r="D22" i="3"/>
  <c r="D21" i="3"/>
  <c r="O11" i="2"/>
  <c r="J11" i="2"/>
  <c r="F11" i="2"/>
  <c r="F4" i="2"/>
  <c r="C11" i="2"/>
  <c r="F6" i="2"/>
  <c r="F5" i="2"/>
  <c r="L20" i="1"/>
  <c r="H20" i="1"/>
  <c r="D20" i="1"/>
  <c r="G15" i="1"/>
  <c r="C15" i="1"/>
  <c r="F5" i="1"/>
  <c r="F6" i="1"/>
  <c r="F7" i="1"/>
  <c r="F8" i="1"/>
  <c r="F9" i="1"/>
  <c r="F10" i="1"/>
  <c r="F4" i="1"/>
  <c r="K15" i="1" l="1"/>
  <c r="G11" i="2"/>
  <c r="K11" i="2"/>
  <c r="E5" i="27"/>
  <c r="F5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<sst xmlns="http://schemas.openxmlformats.org/spreadsheetml/2006/main" count="783" uniqueCount="254">
  <si>
    <t>Items</t>
  </si>
  <si>
    <t>Company</t>
  </si>
  <si>
    <t>QTY</t>
  </si>
  <si>
    <t>Price</t>
  </si>
  <si>
    <t>Amount</t>
  </si>
  <si>
    <t>Mouse</t>
  </si>
  <si>
    <t>Keyboard</t>
  </si>
  <si>
    <t>ABC</t>
  </si>
  <si>
    <t>XYZ</t>
  </si>
  <si>
    <t>DSUM</t>
  </si>
  <si>
    <t>DSUM with condition</t>
  </si>
  <si>
    <t>DSUM with Average</t>
  </si>
  <si>
    <t>Average</t>
  </si>
  <si>
    <t>DCOUNT</t>
  </si>
  <si>
    <t>DCOUNT Maxmimum Price</t>
  </si>
  <si>
    <t>Max Price</t>
  </si>
  <si>
    <t>DCOUNT Minimimum Price</t>
  </si>
  <si>
    <t>Min Price</t>
  </si>
  <si>
    <t xml:space="preserve"> </t>
  </si>
  <si>
    <t>Truck</t>
  </si>
  <si>
    <t xml:space="preserve"> Price/Kg</t>
  </si>
  <si>
    <t>QTY in KG</t>
  </si>
  <si>
    <t>A</t>
  </si>
  <si>
    <t>B</t>
  </si>
  <si>
    <t>C</t>
  </si>
  <si>
    <t>Truck QTY</t>
  </si>
  <si>
    <t>Customer No.</t>
  </si>
  <si>
    <t>Customer Name</t>
  </si>
  <si>
    <t>Report</t>
  </si>
  <si>
    <t>Groegory George</t>
  </si>
  <si>
    <t>Martin Rock</t>
  </si>
  <si>
    <t>Gilbert Dias</t>
  </si>
  <si>
    <t>Lilly Collins</t>
  </si>
  <si>
    <t>Sheil Adams</t>
  </si>
  <si>
    <t>Micky Francis</t>
  </si>
  <si>
    <t>Jimmy Hawk</t>
  </si>
  <si>
    <t>Moody hams</t>
  </si>
  <si>
    <t>Andrew Shultz</t>
  </si>
  <si>
    <t>Bernerds Grey</t>
  </si>
  <si>
    <t>Martin Ruthers</t>
  </si>
  <si>
    <t>Billy Moore</t>
  </si>
  <si>
    <t>Numers of Persons Surveyed</t>
  </si>
  <si>
    <t>Mean Average</t>
  </si>
  <si>
    <t>Median</t>
  </si>
  <si>
    <t>Mode</t>
  </si>
  <si>
    <t>Item ID</t>
  </si>
  <si>
    <t>Item Name</t>
  </si>
  <si>
    <t>Rating</t>
  </si>
  <si>
    <t>Sale</t>
  </si>
  <si>
    <t>mouse</t>
  </si>
  <si>
    <t>keyboard</t>
  </si>
  <si>
    <t>drive</t>
  </si>
  <si>
    <t>printer</t>
  </si>
  <si>
    <t>mic</t>
  </si>
  <si>
    <t>speaker</t>
  </si>
  <si>
    <t>Select Comlumn to Sort Data:</t>
  </si>
  <si>
    <t>SORT(Table1,1,1)</t>
  </si>
  <si>
    <t>=</t>
  </si>
  <si>
    <t>SORT(Table1,3,1)</t>
  </si>
  <si>
    <t>by default, 1st column</t>
  </si>
  <si>
    <t>SORT(Table1,2,-1)</t>
  </si>
  <si>
    <t>it will sort 3rd column</t>
  </si>
  <si>
    <t>it will sort 2nd column</t>
  </si>
  <si>
    <t>M3 = Sort Data  ; Selected Table Headings  ;  1/0/-1</t>
  </si>
  <si>
    <t>MATCH(M3,Tabel1[#Headers],0)</t>
  </si>
  <si>
    <t>SORT(Table1,MATCH(M3,Tabel1[#Headers],0),1)</t>
  </si>
  <si>
    <t>Cost</t>
  </si>
  <si>
    <t>Monitor</t>
  </si>
  <si>
    <t>Printer</t>
  </si>
  <si>
    <t>Scanner</t>
  </si>
  <si>
    <t>Projector</t>
  </si>
  <si>
    <t>Extension Board</t>
  </si>
  <si>
    <t>ID</t>
  </si>
  <si>
    <t>Name</t>
  </si>
  <si>
    <t>Age</t>
  </si>
  <si>
    <t xml:space="preserve">Post </t>
  </si>
  <si>
    <t>Salary</t>
  </si>
  <si>
    <t>Location</t>
  </si>
  <si>
    <t>Cont. No.</t>
  </si>
  <si>
    <t>E-mail ID</t>
  </si>
  <si>
    <t>Jay Shah</t>
  </si>
  <si>
    <t>Jinal Desai</t>
  </si>
  <si>
    <t>Dhruv Parmar</t>
  </si>
  <si>
    <t>Heni Dave</t>
  </si>
  <si>
    <t>Jency Patel</t>
  </si>
  <si>
    <t>Sr. Manager</t>
  </si>
  <si>
    <t>Jr. Manager</t>
  </si>
  <si>
    <t>Intern</t>
  </si>
  <si>
    <t>Accountant</t>
  </si>
  <si>
    <t>Soft. Developer</t>
  </si>
  <si>
    <t>Uthna</t>
  </si>
  <si>
    <t>Vesu</t>
  </si>
  <si>
    <t>Adajan</t>
  </si>
  <si>
    <t>Katargam</t>
  </si>
  <si>
    <t>Pal</t>
  </si>
  <si>
    <t>jays4@gmai.com</t>
  </si>
  <si>
    <t>JD00@gmail.com</t>
  </si>
  <si>
    <t>dhruvparmar1928@gmail.com</t>
  </si>
  <si>
    <t>henced51@gmail.com</t>
  </si>
  <si>
    <t>genz123@gmail.com</t>
  </si>
  <si>
    <t>Riddhi Patel</t>
  </si>
  <si>
    <t>Priya Desai</t>
  </si>
  <si>
    <t>Amit Parmar</t>
  </si>
  <si>
    <t>Fiyu Jain</t>
  </si>
  <si>
    <t>Yash Katariya</t>
  </si>
  <si>
    <t>Post</t>
  </si>
  <si>
    <t>E-mail</t>
  </si>
  <si>
    <t>dp21@gmail.com</t>
  </si>
  <si>
    <t>rp14@gmail.com</t>
  </si>
  <si>
    <t>amit4@gmail.com</t>
  </si>
  <si>
    <t>phew01@gmail.com</t>
  </si>
  <si>
    <t>yescat123@gmail.com</t>
  </si>
  <si>
    <t>Month</t>
  </si>
  <si>
    <t>Amt.</t>
  </si>
  <si>
    <t>Sales 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</si>
  <si>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</si>
  <si>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</si>
  <si>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</si>
  <si>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</si>
  <si>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</si>
  <si>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</si>
  <si>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</si>
  <si>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</si>
  <si>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</si>
  <si>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</si>
  <si>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</si>
  <si>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</si>
  <si>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</si>
  <si>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percentof(jan amt,all month amt)</t>
  </si>
  <si>
    <t>Office</t>
  </si>
  <si>
    <t>Income from Sale</t>
  </si>
  <si>
    <t>Quarter 2</t>
  </si>
  <si>
    <t>Quarter 1</t>
  </si>
  <si>
    <t>Quarter 3</t>
  </si>
  <si>
    <t>Quarter 4</t>
  </si>
  <si>
    <t>Total %</t>
  </si>
  <si>
    <t>Surat</t>
  </si>
  <si>
    <t>audio products</t>
  </si>
  <si>
    <t>video products</t>
  </si>
  <si>
    <t>others</t>
  </si>
  <si>
    <t>Baroda</t>
  </si>
  <si>
    <t>Rajkot</t>
  </si>
  <si>
    <t>Total Co.</t>
  </si>
  <si>
    <t>Grand Total</t>
  </si>
  <si>
    <t>month amt/sum(all month amt)</t>
  </si>
  <si>
    <t>Date</t>
  </si>
  <si>
    <t>Type</t>
  </si>
  <si>
    <t>Category</t>
  </si>
  <si>
    <t>Description</t>
  </si>
  <si>
    <t>Income</t>
  </si>
  <si>
    <t>Balance</t>
  </si>
  <si>
    <t>Month : Jan 2024</t>
  </si>
  <si>
    <t>Trading</t>
  </si>
  <si>
    <t>Freelancing</t>
  </si>
  <si>
    <t>Aff. Marketing</t>
  </si>
  <si>
    <t>Expense</t>
  </si>
  <si>
    <t>House Rent</t>
  </si>
  <si>
    <t>Car EMI</t>
  </si>
  <si>
    <t>Insurance</t>
  </si>
  <si>
    <t>Entertainment &amp; Travel</t>
  </si>
  <si>
    <t>Utilities</t>
  </si>
  <si>
    <t>Fuel</t>
  </si>
  <si>
    <t>Personal Income/Expense Tacker</t>
  </si>
  <si>
    <t>indirect</t>
  </si>
  <si>
    <t>sumif</t>
  </si>
  <si>
    <t>Ctrl + T</t>
  </si>
  <si>
    <t>for Table</t>
  </si>
  <si>
    <t>Sr No.</t>
  </si>
  <si>
    <t>SBU</t>
  </si>
  <si>
    <t>Input Products</t>
  </si>
  <si>
    <t>Weight Slabs</t>
  </si>
  <si>
    <t>Zone</t>
  </si>
  <si>
    <t>Region</t>
  </si>
  <si>
    <t>Day of Booking</t>
  </si>
  <si>
    <t>Country Name</t>
  </si>
  <si>
    <t>Consg No.</t>
  </si>
  <si>
    <t>Revenue</t>
  </si>
  <si>
    <t>Charge Weight</t>
  </si>
  <si>
    <t>Customer Category</t>
  </si>
  <si>
    <t>Customer Group New</t>
  </si>
  <si>
    <t>Biling Customer Code</t>
  </si>
  <si>
    <t>abc</t>
  </si>
  <si>
    <t>edf</t>
  </si>
  <si>
    <t>Product Group</t>
  </si>
  <si>
    <t>Product</t>
  </si>
  <si>
    <t>Product Sub Group</t>
  </si>
  <si>
    <t>Sub Product</t>
  </si>
  <si>
    <t>Service Code</t>
  </si>
  <si>
    <t>Bill Status</t>
  </si>
  <si>
    <t>Org Branch Code</t>
  </si>
  <si>
    <t>Dest-Region</t>
  </si>
  <si>
    <t>Dest Branch Code</t>
  </si>
  <si>
    <t>Destination Category</t>
  </si>
  <si>
    <t>Network</t>
  </si>
  <si>
    <t>International-B2B</t>
  </si>
  <si>
    <t>0.5 - 3 kg</t>
  </si>
  <si>
    <t>North</t>
  </si>
  <si>
    <t>NDL</t>
  </si>
  <si>
    <t>USA</t>
  </si>
  <si>
    <t>N40436617</t>
  </si>
  <si>
    <t>N40436619</t>
  </si>
  <si>
    <t>N40436620</t>
  </si>
  <si>
    <t>N40436622</t>
  </si>
  <si>
    <t>N40436624</t>
  </si>
  <si>
    <t>N40436625</t>
  </si>
  <si>
    <t>N40436628</t>
  </si>
  <si>
    <t>N40436630</t>
  </si>
  <si>
    <t>N40436632</t>
  </si>
  <si>
    <t>N40436635</t>
  </si>
  <si>
    <t>BHU</t>
  </si>
  <si>
    <t>GAU</t>
  </si>
  <si>
    <t>KOL</t>
  </si>
  <si>
    <t>PAT</t>
  </si>
  <si>
    <t>GGN</t>
  </si>
  <si>
    <t>HHP</t>
  </si>
  <si>
    <t>RAJ</t>
  </si>
  <si>
    <t>BLR</t>
  </si>
  <si>
    <t>DP</t>
  </si>
  <si>
    <t>B W ECOMMERCE PRIVATE LIMITED</t>
  </si>
  <si>
    <t>NL4489</t>
  </si>
  <si>
    <t>International</t>
  </si>
  <si>
    <t>Outbound</t>
  </si>
  <si>
    <t>BONDED PRINTED MATTER</t>
  </si>
  <si>
    <t>EPB</t>
  </si>
  <si>
    <t>BILLED</t>
  </si>
  <si>
    <t>N33</t>
  </si>
  <si>
    <t>WWW.BWINTERNATIONALLTD.COM</t>
  </si>
  <si>
    <t>Count</t>
  </si>
  <si>
    <t>Weight</t>
  </si>
  <si>
    <t>Select Region</t>
  </si>
  <si>
    <t>CHE</t>
  </si>
  <si>
    <t>Ring Light</t>
  </si>
  <si>
    <t>Laptop</t>
  </si>
  <si>
    <t>Mic</t>
  </si>
  <si>
    <t>Tripod</t>
  </si>
  <si>
    <t>RGB Keyboard</t>
  </si>
  <si>
    <t>Pendrive</t>
  </si>
  <si>
    <t>West</t>
  </si>
  <si>
    <t>East</t>
  </si>
  <si>
    <t>Qty Sold</t>
  </si>
  <si>
    <t>Time</t>
  </si>
  <si>
    <t>Ph No.</t>
  </si>
  <si>
    <t>xyz</t>
  </si>
  <si>
    <t>PMT Monthly Installment</t>
  </si>
  <si>
    <t>Period</t>
  </si>
  <si>
    <t>Interest rate</t>
  </si>
  <si>
    <t>Period of time</t>
  </si>
  <si>
    <t>Present Value</t>
  </si>
  <si>
    <t>Low Amt.</t>
  </si>
  <si>
    <t>Rate</t>
  </si>
  <si>
    <t>EMI</t>
  </si>
  <si>
    <t>PMT</t>
  </si>
  <si>
    <t>SIP Amt.</t>
  </si>
  <si>
    <t>Financial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</si>
</sst>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[$₹-4009]\ #,##0"/>
    <numFmt numFmtId="166" formatCode="_(* #,##0.0_);_(* \(#,##0.0\);_(* &quot;-&quot;?_);_(@_)"/>
    <numFmt numFmtId="167" formatCode="[$-409]d\-mmm\-yyyy;@"/>
    <numFmt numFmtId="168" formatCode="[$-409]dd\-mmm\-yy;@"/>
    <numFmt numFmtId="169" formatCode="[$-409]h:mm:ss\ AM/PM;@"/>
    <numFmt numFmtId="170" formatCode="[$-F400]h:mm:ss\ AM/PM"/>
    <numFmt numFmtId="171" formatCode="[$-F800]dddd\,\ mmmm\ dd\,\ yyyy"/>
    <numFmt numFmtId="172" formatCode="[$₹-4009]\ #,##0.00;[Red][$₹-4009]\ \-#,##0.00"/>
    <numFmt numFmtId="173" formatCode="_ [$₹-4009]\ * #,##0_ ;_ [$₹-4009]\ * \-#,##0_ ;_ [$₹-4009]\ * &quot;-&quot;_ ;_ @_ "/>
    <numFmt numFmtId="174" formatCode="[$₹-4009]\ #,##0;[Red][$₹-4009]\ \-#,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.5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i/>
      <sz val="10.5"/>
      <color theme="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164" fontId="0" fillId="0" borderId="0" xfId="0" applyNumberFormat="1"/>
    <xf numFmtId="8" fontId="0" fillId="0" borderId="0" xfId="0" applyNumberFormat="1"/>
    <xf numFmtId="44" fontId="0" fillId="0" borderId="0" xfId="1" applyFont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0" fillId="0" borderId="0" xfId="0" applyNumberFormat="1"/>
    <xf numFmtId="0" fontId="12" fillId="0" borderId="0" xfId="2"/>
    <xf numFmtId="0" fontId="13" fillId="0" borderId="0" xfId="0" applyFont="1" applyAlignment="1">
      <alignment horizontal="center"/>
    </xf>
    <xf numFmtId="9" fontId="0" fillId="0" borderId="0" xfId="3" applyFont="1"/>
    <xf numFmtId="2" fontId="0" fillId="0" borderId="0" xfId="0" applyNumberFormat="1"/>
    <xf numFmtId="0" fontId="0" fillId="0" borderId="0" xfId="3" applyNumberFormat="1" applyFont="1"/>
    <xf numFmtId="2" fontId="0" fillId="0" borderId="0" xfId="0" applyNumberForma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center"/>
    </xf>
    <xf numFmtId="9" fontId="1" fillId="0" borderId="0" xfId="0" applyNumberFormat="1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9" fontId="17" fillId="0" borderId="0" xfId="3" applyFont="1" applyAlignment="1">
      <alignment horizontal="center"/>
    </xf>
    <xf numFmtId="0" fontId="18" fillId="0" borderId="0" xfId="0" applyFont="1"/>
    <xf numFmtId="2" fontId="16" fillId="0" borderId="1" xfId="0" applyNumberFormat="1" applyFont="1" applyBorder="1"/>
    <xf numFmtId="9" fontId="16" fillId="0" borderId="1" xfId="3" applyFont="1" applyBorder="1"/>
    <xf numFmtId="9" fontId="0" fillId="0" borderId="0" xfId="3" applyFont="1" applyBorder="1"/>
    <xf numFmtId="0" fontId="0" fillId="2" borderId="0" xfId="0" applyFill="1"/>
    <xf numFmtId="0" fontId="19" fillId="2" borderId="0" xfId="0" applyFont="1" applyFill="1"/>
    <xf numFmtId="165" fontId="0" fillId="0" borderId="0" xfId="0" applyNumberFormat="1"/>
    <xf numFmtId="0" fontId="20" fillId="2" borderId="0" xfId="0" applyFont="1" applyFill="1"/>
    <xf numFmtId="0" fontId="21" fillId="2" borderId="0" xfId="0" applyFont="1" applyFill="1"/>
    <xf numFmtId="0" fontId="4" fillId="0" borderId="0" xfId="0" applyFont="1" applyAlignment="1">
      <alignment horizontal="center"/>
    </xf>
    <xf numFmtId="0" fontId="20" fillId="2" borderId="0" xfId="0" applyFont="1" applyFill="1" applyAlignment="1">
      <alignment horizontal="left" indent="1"/>
    </xf>
    <xf numFmtId="0" fontId="20" fillId="2" borderId="2" xfId="0" applyFont="1" applyFill="1" applyBorder="1" applyAlignment="1">
      <alignment horizontal="left" indent="1"/>
    </xf>
    <xf numFmtId="165" fontId="0" fillId="2" borderId="0" xfId="0" applyNumberFormat="1" applyFill="1" applyAlignment="1">
      <alignment horizontal="left" indent="1"/>
    </xf>
    <xf numFmtId="165" fontId="0" fillId="2" borderId="2" xfId="0" applyNumberFormat="1" applyFill="1" applyBorder="1" applyAlignment="1">
      <alignment horizontal="left" indent="1"/>
    </xf>
    <xf numFmtId="2" fontId="0" fillId="0" borderId="3" xfId="0" applyNumberFormat="1" applyBorder="1"/>
    <xf numFmtId="9" fontId="0" fillId="0" borderId="3" xfId="3" applyFont="1" applyBorder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7" fontId="0" fillId="0" borderId="0" xfId="0" applyNumberFormat="1"/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9" fontId="0" fillId="0" borderId="0" xfId="0" applyNumberFormat="1"/>
    <xf numFmtId="172" fontId="0" fillId="0" borderId="0" xfId="0" applyNumberFormat="1"/>
    <xf numFmtId="173" fontId="0" fillId="0" borderId="0" xfId="1" applyNumberFormat="1" applyFont="1"/>
    <xf numFmtId="173" fontId="0" fillId="0" borderId="0" xfId="0" applyNumberFormat="1"/>
    <xf numFmtId="17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165" formatCode="[$₹-4009]\ #,##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4642E-9B35-48D9-BCF3-5A8F17DFF23F}" name="Table1" displayName="Table1" ref="B6:E12" totalsRowShown="0" headerRowDxfId="10" dataDxfId="9">
  <autoFilter ref="B6:E12" xr:uid="{0ED4642E-9B35-48D9-BCF3-5A8F17DFF23F}"/>
  <tableColumns count="4">
    <tableColumn id="1" xr3:uid="{02A422E2-E0FC-48C2-BB30-9F391B850997}" name="Item ID" dataDxfId="8"/>
    <tableColumn id="2" xr3:uid="{3A1C6E87-6F0A-4385-9E82-944A1336412E}" name="Item Name" dataDxfId="7"/>
    <tableColumn id="3" xr3:uid="{39BC0768-1F68-4A02-BE28-48735918E853}" name="Rating" dataDxfId="6"/>
    <tableColumn id="4" xr3:uid="{7971B85D-44CA-4ACE-8921-2FAB98D28302}" name="Sale" dataDxfId="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25355-ABC3-43D4-9B89-B23A94A03DF6}" name="Table2" displayName="Table2" ref="B4:D11" totalsRowShown="0" headerRowDxfId="4">
  <autoFilter ref="B4:D11" xr:uid="{DC225355-ABC3-43D4-9B89-B23A94A03DF6}"/>
  <tableColumns count="3">
    <tableColumn id="1" xr3:uid="{CB7EFF20-CE93-40B9-908F-82B8CFECCE5C}" name="Items"/>
    <tableColumn id="2" xr3:uid="{DB8C12DB-0D52-4B99-8C16-4F1E9033E9D0}" name="Cost"/>
    <tableColumn id="3" xr3:uid="{4C6EC27E-DD0B-4929-9D77-47ECB10A5C6A}" name="Sal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2FDE8E-0679-4A4F-80A2-AE07018F8CE3}" name="Table3" displayName="Table3" ref="C9:G18" totalsRowShown="0" headerRowDxfId="3">
  <autoFilter ref="C9:G18" xr:uid="{4B2FDE8E-0679-4A4F-80A2-AE07018F8CE3}"/>
  <tableColumns count="5">
    <tableColumn id="1" xr3:uid="{D1C497A1-15D0-4A81-8CB0-1BE2F3046202}" name="Date"/>
    <tableColumn id="2" xr3:uid="{C548C7AC-E9A5-4B34-9505-444CBC2941A7}" name="Type"/>
    <tableColumn id="3" xr3:uid="{DC5AB0CB-3AC2-4A01-9AAA-85D9BECE19AA}" name="Category"/>
    <tableColumn id="4" xr3:uid="{26B9FCDD-B7DC-4643-BE28-B6BDB5BC382F}" name="Amt." dataDxfId="2"/>
    <tableColumn id="5" xr3:uid="{C4205895-6EF7-4258-A817-EE4E344D67E3}" name="Description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1ED0DB-9DD5-4D2E-8FED-C92EB5C09296}" name="income" displayName="income" ref="C5:C9" totalsRowShown="0" headerRowDxfId="1">
  <autoFilter ref="C5:C9" xr:uid="{321ED0DB-9DD5-4D2E-8FED-C92EB5C09296}"/>
  <tableColumns count="1">
    <tableColumn id="1" xr3:uid="{03E5FF92-4215-4603-B36B-DF2A8B316B49}" name="Inco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B76F8-F24E-4294-9415-EEFCFAAB366D}" name="expense" displayName="expense" ref="F5:F11" totalsRowShown="0" headerRowDxfId="0">
  <autoFilter ref="F5:F11" xr:uid="{87BB76F8-F24E-4294-9415-EEFCFAAB366D}"/>
  <tableColumns count="1">
    <tableColumn id="1" xr3:uid="{C25051CE-6E58-45C9-A235-B8E516C40A9A}" name="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parmar1928@gmail.com" TargetMode="External"/><Relationship Id="rId2" Type="http://schemas.openxmlformats.org/officeDocument/2006/relationships/hyperlink" Target="mailto:JD00@gmail.com" TargetMode="External"/><Relationship Id="rId1" Type="http://schemas.openxmlformats.org/officeDocument/2006/relationships/hyperlink" Target="mailto:jays4@gmai.com" TargetMode="External"/><Relationship Id="rId5" Type="http://schemas.openxmlformats.org/officeDocument/2006/relationships/hyperlink" Target="mailto:genz123@gmail.com" TargetMode="External"/><Relationship Id="rId4" Type="http://schemas.openxmlformats.org/officeDocument/2006/relationships/hyperlink" Target="mailto:henced51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4@gmail.com" TargetMode="External"/><Relationship Id="rId2" Type="http://schemas.openxmlformats.org/officeDocument/2006/relationships/hyperlink" Target="mailto:phew01@gmail.com" TargetMode="External"/><Relationship Id="rId1" Type="http://schemas.openxmlformats.org/officeDocument/2006/relationships/hyperlink" Target="mailto:yescat123@gmail.com" TargetMode="External"/><Relationship Id="rId5" Type="http://schemas.openxmlformats.org/officeDocument/2006/relationships/hyperlink" Target="mailto:dp21@gmail.com" TargetMode="External"/><Relationship Id="rId4" Type="http://schemas.openxmlformats.org/officeDocument/2006/relationships/hyperlink" Target="mailto:rp14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winternationalltd.com/" TargetMode="External"/><Relationship Id="rId1" Type="http://schemas.openxmlformats.org/officeDocument/2006/relationships/hyperlink" Target="http://www.bwinternationallt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FFB6-AE3F-444E-B5D2-8F548C28DE31}">
  <dimension ref="B3:L20"/>
  <sheetViews>
    <sheetView workbookViewId="0">
      <selection activeCell="F18" sqref="F18:H18"/>
    </sheetView>
  </sheetViews>
  <sheetFormatPr defaultRowHeight="15" x14ac:dyDescent="0.25"/>
  <cols>
    <col min="2" max="2" width="10.7109375" customWidth="1"/>
    <col min="3" max="3" width="10.85546875" customWidth="1"/>
    <col min="4" max="4" width="8.140625" customWidth="1"/>
    <col min="6" max="7" width="10" customWidth="1"/>
    <col min="8" max="8" width="10.28515625" customWidth="1"/>
    <col min="9" max="9" width="10" customWidth="1"/>
    <col min="10" max="10" width="9.7109375" customWidth="1"/>
    <col min="11" max="11" width="9.85546875" customWidth="1"/>
  </cols>
  <sheetData>
    <row r="3" spans="2:11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11" x14ac:dyDescent="0.25">
      <c r="B4" t="s">
        <v>5</v>
      </c>
      <c r="C4" t="s">
        <v>7</v>
      </c>
      <c r="D4">
        <v>2</v>
      </c>
      <c r="E4">
        <v>120</v>
      </c>
      <c r="F4">
        <f>E4*D4</f>
        <v>240</v>
      </c>
    </row>
    <row r="5" spans="2:11" x14ac:dyDescent="0.25">
      <c r="B5" t="s">
        <v>6</v>
      </c>
      <c r="C5" t="s">
        <v>8</v>
      </c>
      <c r="D5">
        <v>3</v>
      </c>
      <c r="E5">
        <v>160</v>
      </c>
      <c r="F5">
        <f t="shared" ref="F5:F10" si="0">E5*D5</f>
        <v>480</v>
      </c>
    </row>
    <row r="6" spans="2:11" x14ac:dyDescent="0.25">
      <c r="B6" t="s">
        <v>5</v>
      </c>
      <c r="C6" t="s">
        <v>8</v>
      </c>
      <c r="D6">
        <v>4</v>
      </c>
      <c r="E6">
        <v>140</v>
      </c>
      <c r="F6">
        <f t="shared" si="0"/>
        <v>560</v>
      </c>
    </row>
    <row r="7" spans="2:11" x14ac:dyDescent="0.25">
      <c r="B7" t="s">
        <v>6</v>
      </c>
      <c r="C7" t="s">
        <v>7</v>
      </c>
      <c r="D7">
        <v>3</v>
      </c>
      <c r="E7">
        <v>120</v>
      </c>
      <c r="F7">
        <f t="shared" si="0"/>
        <v>360</v>
      </c>
    </row>
    <row r="8" spans="2:11" x14ac:dyDescent="0.25">
      <c r="B8" t="s">
        <v>5</v>
      </c>
      <c r="C8" t="s">
        <v>7</v>
      </c>
      <c r="D8">
        <v>6</v>
      </c>
      <c r="E8">
        <v>100</v>
      </c>
      <c r="F8">
        <f t="shared" si="0"/>
        <v>600</v>
      </c>
    </row>
    <row r="9" spans="2:11" x14ac:dyDescent="0.25">
      <c r="B9" t="s">
        <v>6</v>
      </c>
      <c r="C9" t="s">
        <v>8</v>
      </c>
      <c r="D9">
        <v>2</v>
      </c>
      <c r="E9">
        <v>180</v>
      </c>
      <c r="F9">
        <f t="shared" si="0"/>
        <v>360</v>
      </c>
    </row>
    <row r="10" spans="2:11" x14ac:dyDescent="0.25">
      <c r="B10" t="s">
        <v>5</v>
      </c>
      <c r="C10" t="s">
        <v>8</v>
      </c>
      <c r="D10">
        <v>5</v>
      </c>
      <c r="E10">
        <v>150</v>
      </c>
      <c r="F10">
        <f t="shared" si="0"/>
        <v>750</v>
      </c>
    </row>
    <row r="13" spans="2:11" x14ac:dyDescent="0.25">
      <c r="B13" s="65" t="s">
        <v>9</v>
      </c>
      <c r="C13" s="65"/>
      <c r="E13" s="65" t="s">
        <v>10</v>
      </c>
      <c r="F13" s="65"/>
      <c r="G13" s="65"/>
      <c r="I13" s="65" t="s">
        <v>11</v>
      </c>
      <c r="J13" s="65"/>
      <c r="K13" s="65"/>
    </row>
    <row r="14" spans="2:11" x14ac:dyDescent="0.25">
      <c r="B14" s="2" t="s">
        <v>0</v>
      </c>
      <c r="C14" s="2" t="s">
        <v>2</v>
      </c>
      <c r="E14" s="2" t="s">
        <v>0</v>
      </c>
      <c r="F14" s="2" t="s">
        <v>1</v>
      </c>
      <c r="G14" s="2" t="s">
        <v>2</v>
      </c>
      <c r="I14" s="2" t="s">
        <v>0</v>
      </c>
      <c r="J14" s="2" t="s">
        <v>1</v>
      </c>
      <c r="K14" s="2" t="s">
        <v>12</v>
      </c>
    </row>
    <row r="15" spans="2:11" x14ac:dyDescent="0.25">
      <c r="B15" t="s">
        <v>5</v>
      </c>
      <c r="C15">
        <f>DSUM(B3:F10,D3,B14:B15)</f>
        <v>17</v>
      </c>
      <c r="E15" t="s">
        <v>5</v>
      </c>
      <c r="F15" t="s">
        <v>7</v>
      </c>
      <c r="G15">
        <f>DSUM(B3:F10,D3,E14:F15)</f>
        <v>8</v>
      </c>
      <c r="I15" t="s">
        <v>6</v>
      </c>
      <c r="J15" t="s">
        <v>8</v>
      </c>
      <c r="K15">
        <f>DAVERAGE(B3:F10,F3,I14:J15)</f>
        <v>420</v>
      </c>
    </row>
    <row r="18" spans="2:12" x14ac:dyDescent="0.25">
      <c r="B18" s="65" t="s">
        <v>13</v>
      </c>
      <c r="C18" s="65"/>
      <c r="D18" s="65"/>
      <c r="F18" s="65" t="s">
        <v>14</v>
      </c>
      <c r="G18" s="65"/>
      <c r="H18" s="65"/>
      <c r="J18" s="65" t="s">
        <v>16</v>
      </c>
      <c r="K18" s="65"/>
      <c r="L18" s="65"/>
    </row>
    <row r="19" spans="2:12" x14ac:dyDescent="0.25">
      <c r="B19" s="2" t="s">
        <v>0</v>
      </c>
      <c r="C19" s="2" t="s">
        <v>1</v>
      </c>
      <c r="D19" s="2" t="s">
        <v>2</v>
      </c>
      <c r="F19" s="2" t="s">
        <v>0</v>
      </c>
      <c r="G19" s="2" t="s">
        <v>1</v>
      </c>
      <c r="H19" s="2" t="s">
        <v>15</v>
      </c>
      <c r="J19" s="2" t="s">
        <v>0</v>
      </c>
      <c r="K19" s="2" t="s">
        <v>1</v>
      </c>
      <c r="L19" s="2" t="s">
        <v>17</v>
      </c>
    </row>
    <row r="20" spans="2:12" x14ac:dyDescent="0.25">
      <c r="B20" t="s">
        <v>5</v>
      </c>
      <c r="C20" t="s">
        <v>7</v>
      </c>
      <c r="D20">
        <f>DCOUNT(B3:F10,D3,B19:C20)</f>
        <v>2</v>
      </c>
      <c r="F20" t="s">
        <v>6</v>
      </c>
      <c r="G20" t="s">
        <v>8</v>
      </c>
      <c r="H20">
        <f>DMAX(B3:F10,E3,F19:G20)</f>
        <v>180</v>
      </c>
      <c r="J20" t="s">
        <v>5</v>
      </c>
      <c r="K20" t="s">
        <v>7</v>
      </c>
      <c r="L20">
        <f>DMIN(B3:F10,E3,J19:K20)</f>
        <v>100</v>
      </c>
    </row>
  </sheetData>
  <mergeCells count="6">
    <mergeCell ref="B13:C13"/>
    <mergeCell ref="E13:G13"/>
    <mergeCell ref="B18:D18"/>
    <mergeCell ref="I13:K13"/>
    <mergeCell ref="F18:H18"/>
    <mergeCell ref="J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5CDE-0B80-4303-9343-4C0DDA084CDF}">
  <dimension ref="A1:P11"/>
  <sheetViews>
    <sheetView workbookViewId="0">
      <selection activeCell="J13" sqref="J13"/>
    </sheetView>
  </sheetViews>
  <sheetFormatPr defaultRowHeight="15" x14ac:dyDescent="0.25"/>
  <cols>
    <col min="2" max="2" width="8.28515625" customWidth="1"/>
    <col min="3" max="3" width="10" customWidth="1"/>
    <col min="4" max="4" width="10.28515625" customWidth="1"/>
    <col min="5" max="5" width="9.7109375" customWidth="1"/>
    <col min="6" max="6" width="10.85546875" customWidth="1"/>
    <col min="7" max="7" width="10.140625" customWidth="1"/>
    <col min="14" max="14" width="9.7109375" customWidth="1"/>
  </cols>
  <sheetData>
    <row r="1" spans="1:16" x14ac:dyDescent="0.25">
      <c r="A1" t="s">
        <v>18</v>
      </c>
    </row>
    <row r="3" spans="1:16" x14ac:dyDescent="0.25">
      <c r="B3" s="2" t="s">
        <v>19</v>
      </c>
      <c r="C3" s="2" t="s">
        <v>25</v>
      </c>
      <c r="D3" s="2" t="s">
        <v>21</v>
      </c>
      <c r="E3" s="2" t="s">
        <v>20</v>
      </c>
      <c r="F3" s="2" t="s">
        <v>4</v>
      </c>
    </row>
    <row r="4" spans="1:16" x14ac:dyDescent="0.25">
      <c r="B4" s="3" t="s">
        <v>22</v>
      </c>
      <c r="C4">
        <v>20</v>
      </c>
      <c r="D4">
        <v>100</v>
      </c>
      <c r="E4">
        <v>10</v>
      </c>
      <c r="F4">
        <f>E4*D4</f>
        <v>1000</v>
      </c>
    </row>
    <row r="5" spans="1:16" x14ac:dyDescent="0.25">
      <c r="B5" s="3" t="s">
        <v>23</v>
      </c>
      <c r="C5">
        <v>20</v>
      </c>
      <c r="D5">
        <v>500</v>
      </c>
      <c r="E5">
        <v>15</v>
      </c>
      <c r="F5">
        <f>E5*D5</f>
        <v>7500</v>
      </c>
    </row>
    <row r="6" spans="1:16" x14ac:dyDescent="0.25">
      <c r="B6" s="3" t="s">
        <v>24</v>
      </c>
      <c r="C6">
        <v>15</v>
      </c>
      <c r="D6">
        <v>1000</v>
      </c>
      <c r="E6">
        <v>20</v>
      </c>
      <c r="F6">
        <f>E6*D6</f>
        <v>20000</v>
      </c>
    </row>
    <row r="9" spans="1:16" x14ac:dyDescent="0.25">
      <c r="B9" s="65" t="s">
        <v>9</v>
      </c>
      <c r="C9" s="65"/>
      <c r="D9" s="4"/>
      <c r="E9" s="65" t="s">
        <v>10</v>
      </c>
      <c r="F9" s="65"/>
      <c r="G9" s="65"/>
      <c r="H9" s="4"/>
      <c r="I9" s="65" t="s">
        <v>10</v>
      </c>
      <c r="J9" s="65"/>
      <c r="K9" s="65"/>
      <c r="L9" s="4"/>
      <c r="M9" s="65" t="s">
        <v>10</v>
      </c>
      <c r="N9" s="65"/>
      <c r="O9" s="65"/>
      <c r="P9" s="4"/>
    </row>
    <row r="10" spans="1:16" x14ac:dyDescent="0.25">
      <c r="B10" s="2" t="s">
        <v>19</v>
      </c>
      <c r="C10" s="2" t="s">
        <v>2</v>
      </c>
      <c r="E10" s="2" t="s">
        <v>25</v>
      </c>
      <c r="F10" s="2" t="s">
        <v>2</v>
      </c>
      <c r="G10" s="2" t="s">
        <v>4</v>
      </c>
      <c r="I10" s="2" t="s">
        <v>19</v>
      </c>
      <c r="J10" s="2" t="s">
        <v>2</v>
      </c>
      <c r="K10" s="2" t="s">
        <v>4</v>
      </c>
      <c r="M10" s="2" t="s">
        <v>19</v>
      </c>
      <c r="N10" s="2" t="s">
        <v>25</v>
      </c>
      <c r="O10" s="2" t="s">
        <v>4</v>
      </c>
    </row>
    <row r="11" spans="1:16" x14ac:dyDescent="0.25">
      <c r="C11">
        <f>DSUM(B3:F6,D3,B10:B11)</f>
        <v>1600</v>
      </c>
      <c r="F11">
        <f>DSUM(B3:F6,D3,E10:E11)</f>
        <v>1600</v>
      </c>
      <c r="G11">
        <f>DSUM(B3:F6,F3,E10:E11)</f>
        <v>28500</v>
      </c>
      <c r="J11">
        <f>DSUM(B3:F6,D3,I10:I11)</f>
        <v>1600</v>
      </c>
      <c r="K11">
        <f>DSUM(B3:F6,F3,I10:I11)</f>
        <v>28500</v>
      </c>
      <c r="O11">
        <f>DSUM(B3:F6,F3,M10:N11)</f>
        <v>28500</v>
      </c>
    </row>
  </sheetData>
  <mergeCells count="4">
    <mergeCell ref="B9:C9"/>
    <mergeCell ref="E9:G9"/>
    <mergeCell ref="I9:K9"/>
    <mergeCell ref="M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E4A-D9D3-447B-8AEE-A843D79FD2FD}">
  <dimension ref="B3:D22"/>
  <sheetViews>
    <sheetView workbookViewId="0">
      <selection activeCell="F20" sqref="F20"/>
    </sheetView>
  </sheetViews>
  <sheetFormatPr defaultRowHeight="15" x14ac:dyDescent="0.25"/>
  <cols>
    <col min="2" max="2" width="13" customWidth="1"/>
    <col min="3" max="3" width="18.5703125" customWidth="1"/>
    <col min="4" max="4" width="10" customWidth="1"/>
  </cols>
  <sheetData>
    <row r="3" spans="2:4" x14ac:dyDescent="0.25">
      <c r="B3" s="2" t="s">
        <v>26</v>
      </c>
      <c r="C3" s="2" t="s">
        <v>27</v>
      </c>
      <c r="D3" s="2" t="s">
        <v>28</v>
      </c>
    </row>
    <row r="5" spans="2:4" x14ac:dyDescent="0.25">
      <c r="B5">
        <v>99945</v>
      </c>
      <c r="C5" t="s">
        <v>29</v>
      </c>
      <c r="D5">
        <v>2345</v>
      </c>
    </row>
    <row r="6" spans="2:4" x14ac:dyDescent="0.25">
      <c r="B6">
        <v>99928</v>
      </c>
      <c r="C6" t="s">
        <v>30</v>
      </c>
      <c r="D6">
        <v>4567</v>
      </c>
    </row>
    <row r="7" spans="2:4" x14ac:dyDescent="0.25">
      <c r="B7">
        <v>99683</v>
      </c>
      <c r="C7" t="s">
        <v>31</v>
      </c>
      <c r="D7">
        <v>879065</v>
      </c>
    </row>
    <row r="8" spans="2:4" x14ac:dyDescent="0.25">
      <c r="B8">
        <v>99834</v>
      </c>
      <c r="C8" t="s">
        <v>32</v>
      </c>
      <c r="D8">
        <v>5678</v>
      </c>
    </row>
    <row r="9" spans="2:4" x14ac:dyDescent="0.25">
      <c r="B9">
        <v>99567</v>
      </c>
      <c r="C9" t="s">
        <v>33</v>
      </c>
      <c r="D9">
        <v>3456</v>
      </c>
    </row>
    <row r="10" spans="2:4" x14ac:dyDescent="0.25">
      <c r="B10">
        <v>99324</v>
      </c>
      <c r="C10" t="s">
        <v>34</v>
      </c>
      <c r="D10">
        <v>2345</v>
      </c>
    </row>
    <row r="11" spans="2:4" x14ac:dyDescent="0.25">
      <c r="B11">
        <v>99567</v>
      </c>
      <c r="C11" t="s">
        <v>35</v>
      </c>
      <c r="D11">
        <v>7823</v>
      </c>
    </row>
    <row r="12" spans="2:4" x14ac:dyDescent="0.25">
      <c r="B12">
        <v>99567</v>
      </c>
      <c r="C12" t="s">
        <v>36</v>
      </c>
      <c r="D12">
        <v>56783</v>
      </c>
    </row>
    <row r="13" spans="2:4" x14ac:dyDescent="0.25">
      <c r="B13">
        <v>99123</v>
      </c>
      <c r="C13" t="s">
        <v>37</v>
      </c>
      <c r="D13">
        <v>453</v>
      </c>
    </row>
    <row r="14" spans="2:4" x14ac:dyDescent="0.25">
      <c r="B14">
        <v>99345</v>
      </c>
      <c r="C14" t="s">
        <v>38</v>
      </c>
      <c r="D14">
        <v>23456</v>
      </c>
    </row>
    <row r="15" spans="2:4" x14ac:dyDescent="0.25">
      <c r="B15">
        <v>99567</v>
      </c>
      <c r="C15" t="s">
        <v>39</v>
      </c>
      <c r="D15">
        <v>8765</v>
      </c>
    </row>
    <row r="16" spans="2:4" x14ac:dyDescent="0.25">
      <c r="B16">
        <v>99652</v>
      </c>
      <c r="C16" t="s">
        <v>40</v>
      </c>
      <c r="D16">
        <v>23145</v>
      </c>
    </row>
    <row r="19" spans="2:4" x14ac:dyDescent="0.25">
      <c r="B19" s="66" t="s">
        <v>41</v>
      </c>
      <c r="C19" s="66"/>
      <c r="D19">
        <v>12</v>
      </c>
    </row>
    <row r="20" spans="2:4" x14ac:dyDescent="0.25">
      <c r="B20" s="66" t="s">
        <v>42</v>
      </c>
      <c r="C20" s="66"/>
      <c r="D20">
        <f>AVERAGE(D5:D16)</f>
        <v>84823.416666666672</v>
      </c>
    </row>
    <row r="21" spans="2:4" x14ac:dyDescent="0.25">
      <c r="B21" t="s">
        <v>43</v>
      </c>
      <c r="D21">
        <f>MEDIAN(D5:D16)</f>
        <v>6750.5</v>
      </c>
    </row>
    <row r="22" spans="2:4" x14ac:dyDescent="0.25">
      <c r="B22" t="s">
        <v>44</v>
      </c>
      <c r="D22">
        <f>_xlfn.MODE.SNGL(D5:D16)</f>
        <v>2345</v>
      </c>
    </row>
  </sheetData>
  <mergeCells count="2">
    <mergeCell ref="B19:C19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F7DD-9F98-4830-B480-413B9F057D40}">
  <dimension ref="B3:M25"/>
  <sheetViews>
    <sheetView workbookViewId="0">
      <selection activeCell="M3" sqref="M3"/>
    </sheetView>
  </sheetViews>
  <sheetFormatPr defaultRowHeight="15" x14ac:dyDescent="0.25"/>
  <cols>
    <col min="2" max="2" width="13.42578125" customWidth="1"/>
    <col min="3" max="3" width="18.28515625" customWidth="1"/>
    <col min="4" max="4" width="17.140625" customWidth="1"/>
    <col min="5" max="5" width="12.140625" customWidth="1"/>
    <col min="6" max="6" width="8.42578125" customWidth="1"/>
    <col min="7" max="7" width="6.7109375" customWidth="1"/>
    <col min="8" max="8" width="6.140625" customWidth="1"/>
    <col min="9" max="9" width="7.85546875" customWidth="1"/>
    <col min="10" max="10" width="9.85546875" customWidth="1"/>
    <col min="11" max="11" width="12.85546875" customWidth="1"/>
    <col min="12" max="13" width="11.28515625" customWidth="1"/>
  </cols>
  <sheetData>
    <row r="3" spans="2:13" ht="17.25" x14ac:dyDescent="0.3">
      <c r="J3" s="67" t="s">
        <v>55</v>
      </c>
      <c r="K3" s="67"/>
      <c r="L3" s="67"/>
      <c r="M3" s="12" t="s">
        <v>45</v>
      </c>
    </row>
    <row r="6" spans="2:13" ht="15.75" x14ac:dyDescent="0.25">
      <c r="B6" s="9" t="s">
        <v>45</v>
      </c>
      <c r="C6" s="9" t="s">
        <v>46</v>
      </c>
      <c r="D6" s="9" t="s">
        <v>47</v>
      </c>
      <c r="E6" s="9" t="s">
        <v>48</v>
      </c>
      <c r="H6" s="8"/>
      <c r="J6" s="13" t="s">
        <v>45</v>
      </c>
      <c r="K6" s="13" t="s">
        <v>46</v>
      </c>
      <c r="L6" s="13" t="s">
        <v>47</v>
      </c>
      <c r="M6" s="13" t="s">
        <v>48</v>
      </c>
    </row>
    <row r="7" spans="2:13" x14ac:dyDescent="0.25">
      <c r="B7" s="10">
        <v>102</v>
      </c>
      <c r="C7" s="10" t="s">
        <v>49</v>
      </c>
      <c r="D7" s="10">
        <v>4.4000000000000004</v>
      </c>
      <c r="E7" s="10">
        <v>2000</v>
      </c>
      <c r="J7" cm="1">
        <f t="array" ref="J7:M12">_xlfn._xlws.SORT(Table1[],MATCH(M3,Table1[#Headers],0),1)</f>
        <v>100</v>
      </c>
      <c r="K7" t="str">
        <v>drive</v>
      </c>
      <c r="L7">
        <v>3.3</v>
      </c>
      <c r="M7">
        <v>1800</v>
      </c>
    </row>
    <row r="8" spans="2:13" x14ac:dyDescent="0.25">
      <c r="B8" s="10">
        <v>104</v>
      </c>
      <c r="C8" s="10" t="s">
        <v>50</v>
      </c>
      <c r="D8" s="10">
        <v>4.5</v>
      </c>
      <c r="E8" s="10">
        <v>2300</v>
      </c>
      <c r="J8">
        <v>101</v>
      </c>
      <c r="K8" t="str">
        <v>mic</v>
      </c>
      <c r="L8">
        <v>3.9</v>
      </c>
      <c r="M8">
        <v>2100</v>
      </c>
    </row>
    <row r="9" spans="2:13" x14ac:dyDescent="0.25">
      <c r="B9" s="10">
        <v>100</v>
      </c>
      <c r="C9" s="10" t="s">
        <v>51</v>
      </c>
      <c r="D9" s="10">
        <v>3.3</v>
      </c>
      <c r="E9" s="10">
        <v>1800</v>
      </c>
      <c r="J9">
        <v>102</v>
      </c>
      <c r="K9" t="str">
        <v>mouse</v>
      </c>
      <c r="L9">
        <v>4.4000000000000004</v>
      </c>
      <c r="M9">
        <v>2000</v>
      </c>
    </row>
    <row r="10" spans="2:13" x14ac:dyDescent="0.25">
      <c r="B10" s="10">
        <v>106</v>
      </c>
      <c r="C10" s="10" t="s">
        <v>52</v>
      </c>
      <c r="D10" s="10">
        <v>3.7</v>
      </c>
      <c r="E10" s="10">
        <v>1500</v>
      </c>
      <c r="J10">
        <v>104</v>
      </c>
      <c r="K10" t="str">
        <v>keyboard</v>
      </c>
      <c r="L10">
        <v>4.5</v>
      </c>
      <c r="M10">
        <v>2300</v>
      </c>
    </row>
    <row r="11" spans="2:13" x14ac:dyDescent="0.25">
      <c r="B11" s="10">
        <v>101</v>
      </c>
      <c r="C11" s="10" t="s">
        <v>53</v>
      </c>
      <c r="D11" s="10">
        <v>3.9</v>
      </c>
      <c r="E11" s="10">
        <v>2100</v>
      </c>
      <c r="J11">
        <v>105</v>
      </c>
      <c r="K11" t="str">
        <v>speaker</v>
      </c>
      <c r="L11">
        <v>4.2</v>
      </c>
      <c r="M11">
        <v>2800</v>
      </c>
    </row>
    <row r="12" spans="2:13" x14ac:dyDescent="0.25">
      <c r="B12" s="10">
        <v>105</v>
      </c>
      <c r="C12" s="10" t="s">
        <v>54</v>
      </c>
      <c r="D12" s="10">
        <v>4.2</v>
      </c>
      <c r="E12" s="10">
        <v>2800</v>
      </c>
      <c r="J12">
        <v>106</v>
      </c>
      <c r="K12" t="str">
        <v>printer</v>
      </c>
      <c r="L12">
        <v>3.7</v>
      </c>
      <c r="M12">
        <v>1500</v>
      </c>
    </row>
    <row r="13" spans="2:13" x14ac:dyDescent="0.25">
      <c r="B13" s="5"/>
      <c r="C13" s="5"/>
      <c r="D13" s="5"/>
      <c r="E13" s="5"/>
    </row>
    <row r="16" spans="2:13" x14ac:dyDescent="0.25">
      <c r="C16" s="11" t="s">
        <v>57</v>
      </c>
      <c r="D16" t="s">
        <v>56</v>
      </c>
      <c r="E16" t="s">
        <v>59</v>
      </c>
      <c r="I16" s="11" t="s">
        <v>57</v>
      </c>
      <c r="J16" t="s">
        <v>64</v>
      </c>
    </row>
    <row r="17" spans="3:10" x14ac:dyDescent="0.25">
      <c r="C17" s="11" t="s">
        <v>57</v>
      </c>
      <c r="D17" t="s">
        <v>58</v>
      </c>
      <c r="E17" t="s">
        <v>61</v>
      </c>
      <c r="F17" s="7"/>
      <c r="J17" t="s">
        <v>63</v>
      </c>
    </row>
    <row r="18" spans="3:10" x14ac:dyDescent="0.25">
      <c r="C18" s="11" t="s">
        <v>57</v>
      </c>
      <c r="D18" t="s">
        <v>60</v>
      </c>
      <c r="E18" t="s">
        <v>62</v>
      </c>
      <c r="F18" s="7"/>
      <c r="I18" s="11" t="s">
        <v>57</v>
      </c>
      <c r="J18" t="s">
        <v>65</v>
      </c>
    </row>
    <row r="19" spans="3:10" x14ac:dyDescent="0.25">
      <c r="F19" s="6"/>
    </row>
    <row r="21" spans="3:10" x14ac:dyDescent="0.25">
      <c r="C21" s="7"/>
      <c r="H21" s="7"/>
    </row>
    <row r="23" spans="3:10" x14ac:dyDescent="0.25">
      <c r="G23" s="8"/>
      <c r="H23" s="7"/>
    </row>
    <row r="25" spans="3:10" x14ac:dyDescent="0.25">
      <c r="G25" s="7"/>
    </row>
  </sheetData>
  <mergeCells count="1">
    <mergeCell ref="J3:L3"/>
  </mergeCells>
  <dataValidations count="1">
    <dataValidation type="list" allowBlank="1" showInputMessage="1" showErrorMessage="1" sqref="M3" xr:uid="{7BD1384B-D364-49A2-9C93-98D5538E2A81}">
      <formula1>$B$6:$E$6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4241-B21A-4913-AC35-DA1F1E6C3861}">
  <dimension ref="B4:J14"/>
  <sheetViews>
    <sheetView workbookViewId="0">
      <selection activeCell="H4" sqref="H4"/>
    </sheetView>
  </sheetViews>
  <sheetFormatPr defaultRowHeight="15" x14ac:dyDescent="0.25"/>
  <cols>
    <col min="2" max="2" width="16.42578125" customWidth="1"/>
    <col min="3" max="3" width="11.140625" customWidth="1"/>
    <col min="4" max="4" width="9.7109375" customWidth="1"/>
    <col min="7" max="7" width="10.28515625" customWidth="1"/>
    <col min="8" max="8" width="16.42578125" customWidth="1"/>
    <col min="9" max="9" width="11" customWidth="1"/>
    <col min="10" max="10" width="10" customWidth="1"/>
  </cols>
  <sheetData>
    <row r="4" spans="2:10" x14ac:dyDescent="0.25">
      <c r="B4" s="15" t="s">
        <v>0</v>
      </c>
      <c r="C4" s="15" t="s">
        <v>66</v>
      </c>
      <c r="D4" s="15" t="s">
        <v>48</v>
      </c>
      <c r="H4" s="14" t="s">
        <v>0</v>
      </c>
      <c r="I4" s="14" t="s">
        <v>66</v>
      </c>
      <c r="J4" s="14" t="s">
        <v>48</v>
      </c>
    </row>
    <row r="5" spans="2:10" x14ac:dyDescent="0.25">
      <c r="B5" t="s">
        <v>6</v>
      </c>
      <c r="C5">
        <v>200</v>
      </c>
      <c r="D5">
        <v>250</v>
      </c>
      <c r="H5" s="16" t="str">
        <f>VLOOKUP(H4,Table2[#All],1,0)</f>
        <v>Items</v>
      </c>
      <c r="I5" s="16" t="str">
        <f>VLOOKUP(H4,Table2[#All],2,0)</f>
        <v>Cost</v>
      </c>
      <c r="J5" s="16" t="str">
        <f>VLOOKUP(H4,Table2[#All],3,0)</f>
        <v>Sale</v>
      </c>
    </row>
    <row r="6" spans="2:10" x14ac:dyDescent="0.25">
      <c r="B6" t="s">
        <v>5</v>
      </c>
      <c r="C6">
        <v>180</v>
      </c>
      <c r="D6">
        <v>200</v>
      </c>
    </row>
    <row r="7" spans="2:10" x14ac:dyDescent="0.25">
      <c r="B7" t="s">
        <v>67</v>
      </c>
      <c r="C7">
        <v>4500</v>
      </c>
      <c r="D7">
        <v>5500</v>
      </c>
    </row>
    <row r="8" spans="2:10" x14ac:dyDescent="0.25">
      <c r="B8" t="s">
        <v>68</v>
      </c>
      <c r="C8">
        <v>10000</v>
      </c>
      <c r="D8">
        <v>11500</v>
      </c>
    </row>
    <row r="9" spans="2:10" x14ac:dyDescent="0.25">
      <c r="B9" t="s">
        <v>69</v>
      </c>
      <c r="C9">
        <v>11000</v>
      </c>
      <c r="D9">
        <v>12500</v>
      </c>
    </row>
    <row r="10" spans="2:10" x14ac:dyDescent="0.25">
      <c r="B10" t="s">
        <v>70</v>
      </c>
      <c r="C10">
        <v>6500</v>
      </c>
      <c r="D10">
        <v>6700</v>
      </c>
    </row>
    <row r="11" spans="2:10" x14ac:dyDescent="0.25">
      <c r="B11" t="s">
        <v>71</v>
      </c>
      <c r="C11">
        <v>250</v>
      </c>
      <c r="D11">
        <v>300</v>
      </c>
    </row>
    <row r="14" spans="2:10" x14ac:dyDescent="0.25">
      <c r="H14">
        <f>MATCH('s&amp;m w v&amp;h'!H4,Table2[[#All],[Items]],0)</f>
        <v>1</v>
      </c>
    </row>
  </sheetData>
  <dataValidations count="1">
    <dataValidation type="list" allowBlank="1" showInputMessage="1" showErrorMessage="1" sqref="H4" xr:uid="{41F96D39-68B3-4194-AC21-DA144F695E7E}">
      <formula1>$B$4:$B$11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C222-CA6F-449C-9920-D4893AA60041}">
  <dimension ref="C3:E8"/>
  <sheetViews>
    <sheetView workbookViewId="0">
      <selection activeCell="E9" sqref="E9"/>
    </sheetView>
  </sheetViews>
  <sheetFormatPr defaultRowHeight="15" x14ac:dyDescent="0.25"/>
  <cols>
    <col min="4" max="4" width="21.42578125" customWidth="1"/>
    <col min="5" max="5" width="10.28515625" customWidth="1"/>
  </cols>
  <sheetData>
    <row r="3" spans="3:5" x14ac:dyDescent="0.25">
      <c r="C3" s="13" t="s">
        <v>72</v>
      </c>
      <c r="D3" s="13" t="s">
        <v>73</v>
      </c>
      <c r="E3" s="13" t="s">
        <v>74</v>
      </c>
    </row>
    <row r="4" spans="3:5" x14ac:dyDescent="0.25">
      <c r="C4">
        <v>101</v>
      </c>
      <c r="D4" t="s">
        <v>80</v>
      </c>
      <c r="E4">
        <v>26</v>
      </c>
    </row>
    <row r="5" spans="3:5" x14ac:dyDescent="0.25">
      <c r="C5">
        <v>102</v>
      </c>
      <c r="D5" t="s">
        <v>81</v>
      </c>
      <c r="E5">
        <v>23</v>
      </c>
    </row>
    <row r="6" spans="3:5" x14ac:dyDescent="0.25">
      <c r="C6">
        <v>103</v>
      </c>
      <c r="D6" t="s">
        <v>82</v>
      </c>
      <c r="E6">
        <v>24</v>
      </c>
    </row>
    <row r="7" spans="3:5" x14ac:dyDescent="0.25">
      <c r="C7">
        <v>104</v>
      </c>
      <c r="D7" t="s">
        <v>83</v>
      </c>
      <c r="E7">
        <v>25</v>
      </c>
    </row>
    <row r="8" spans="3:5" x14ac:dyDescent="0.25">
      <c r="C8">
        <v>105</v>
      </c>
      <c r="D8" t="s">
        <v>84</v>
      </c>
      <c r="E8">
        <v>22</v>
      </c>
    </row>
  </sheetData>
  <dataValidations count="1">
    <dataValidation type="list" allowBlank="1" showInputMessage="1" showErrorMessage="1" sqref="I59" xr:uid="{5CA34159-26A9-4F66-91CB-B6BE93DD61D6}">
      <formula1>$C$3:$C$8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724C-6303-49A1-A081-FEF0A3F0834F}">
  <dimension ref="C3:F8"/>
  <sheetViews>
    <sheetView workbookViewId="0">
      <selection activeCell="F9" sqref="F9"/>
    </sheetView>
  </sheetViews>
  <sheetFormatPr defaultRowHeight="15" x14ac:dyDescent="0.25"/>
  <cols>
    <col min="4" max="4" width="15.5703125" customWidth="1"/>
    <col min="5" max="6" width="12.85546875" customWidth="1"/>
  </cols>
  <sheetData>
    <row r="3" spans="3:6" x14ac:dyDescent="0.25">
      <c r="C3" s="13" t="s">
        <v>72</v>
      </c>
      <c r="D3" s="13" t="s">
        <v>75</v>
      </c>
      <c r="E3" s="13" t="s">
        <v>76</v>
      </c>
      <c r="F3" s="13" t="s">
        <v>77</v>
      </c>
    </row>
    <row r="4" spans="3:6" x14ac:dyDescent="0.25">
      <c r="C4">
        <v>101</v>
      </c>
      <c r="D4" t="s">
        <v>86</v>
      </c>
      <c r="E4" s="17">
        <v>30000</v>
      </c>
      <c r="F4" t="s">
        <v>90</v>
      </c>
    </row>
    <row r="5" spans="3:6" x14ac:dyDescent="0.25">
      <c r="C5">
        <v>102</v>
      </c>
      <c r="D5" t="s">
        <v>89</v>
      </c>
      <c r="E5" s="17">
        <v>20000</v>
      </c>
      <c r="F5" t="s">
        <v>91</v>
      </c>
    </row>
    <row r="6" spans="3:6" x14ac:dyDescent="0.25">
      <c r="C6">
        <v>103</v>
      </c>
      <c r="D6" t="s">
        <v>88</v>
      </c>
      <c r="E6" s="17">
        <v>22000</v>
      </c>
      <c r="F6" t="s">
        <v>92</v>
      </c>
    </row>
    <row r="7" spans="3:6" x14ac:dyDescent="0.25">
      <c r="C7">
        <v>104</v>
      </c>
      <c r="D7" t="s">
        <v>85</v>
      </c>
      <c r="E7" s="17">
        <v>40000</v>
      </c>
      <c r="F7" t="s">
        <v>93</v>
      </c>
    </row>
    <row r="8" spans="3:6" x14ac:dyDescent="0.25">
      <c r="C8">
        <v>105</v>
      </c>
      <c r="D8" t="s">
        <v>87</v>
      </c>
      <c r="E8" s="17">
        <v>15000</v>
      </c>
      <c r="F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63D8-5B8A-4AE2-BDD6-329C04099B20}">
  <dimension ref="C3:E8"/>
  <sheetViews>
    <sheetView workbookViewId="0">
      <selection activeCell="E9" sqref="E9"/>
    </sheetView>
  </sheetViews>
  <sheetFormatPr defaultRowHeight="15" x14ac:dyDescent="0.25"/>
  <cols>
    <col min="4" max="4" width="17.7109375" customWidth="1"/>
    <col min="5" max="5" width="28" customWidth="1"/>
  </cols>
  <sheetData>
    <row r="3" spans="3:5" x14ac:dyDescent="0.25">
      <c r="C3" s="13" t="s">
        <v>72</v>
      </c>
      <c r="D3" s="13" t="s">
        <v>78</v>
      </c>
      <c r="E3" s="13" t="s">
        <v>79</v>
      </c>
    </row>
    <row r="4" spans="3:5" x14ac:dyDescent="0.25">
      <c r="C4">
        <v>101</v>
      </c>
      <c r="D4">
        <v>9636457862</v>
      </c>
      <c r="E4" s="18" t="s">
        <v>95</v>
      </c>
    </row>
    <row r="5" spans="3:5" x14ac:dyDescent="0.25">
      <c r="C5">
        <v>102</v>
      </c>
      <c r="D5">
        <v>8598652303</v>
      </c>
      <c r="E5" s="18" t="s">
        <v>96</v>
      </c>
    </row>
    <row r="6" spans="3:5" x14ac:dyDescent="0.25">
      <c r="C6">
        <v>103</v>
      </c>
      <c r="D6">
        <v>7698656422</v>
      </c>
      <c r="E6" s="18" t="s">
        <v>97</v>
      </c>
    </row>
    <row r="7" spans="3:5" x14ac:dyDescent="0.25">
      <c r="C7">
        <v>104</v>
      </c>
      <c r="D7">
        <v>9987446920</v>
      </c>
      <c r="E7" s="18" t="s">
        <v>98</v>
      </c>
    </row>
    <row r="8" spans="3:5" x14ac:dyDescent="0.25">
      <c r="C8">
        <v>105</v>
      </c>
      <c r="D8">
        <v>8941005673</v>
      </c>
      <c r="E8" s="18" t="s">
        <v>99</v>
      </c>
    </row>
  </sheetData>
  <hyperlinks>
    <hyperlink ref="E4" r:id="rId1" xr:uid="{88AC96AD-1A74-4334-AFEE-EDF1CA7148B3}"/>
    <hyperlink ref="E5" r:id="rId2" xr:uid="{D21924ED-2C84-4DC1-B4FF-5790C0055AF3}"/>
    <hyperlink ref="E6" r:id="rId3" xr:uid="{11F518B2-3F7D-47A7-BD6A-ED780F92F612}"/>
    <hyperlink ref="E7" r:id="rId4" xr:uid="{18397E7B-D444-4270-8111-21526918276E}"/>
    <hyperlink ref="E8" r:id="rId5" xr:uid="{285E2F57-3B84-4E29-81F4-BB90D81AC1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C6A-3300-4BA2-B372-86B5DB5E6DD7}">
  <dimension ref="C3:H4"/>
  <sheetViews>
    <sheetView workbookViewId="0">
      <selection activeCell="D4" sqref="D4"/>
    </sheetView>
  </sheetViews>
  <sheetFormatPr defaultRowHeight="15" x14ac:dyDescent="0.25"/>
  <cols>
    <col min="4" max="4" width="11.7109375" customWidth="1"/>
    <col min="5" max="5" width="5.7109375" customWidth="1"/>
    <col min="7" max="7" width="5.7109375" customWidth="1"/>
    <col min="8" max="8" width="22.7109375" customWidth="1"/>
    <col min="10" max="10" width="9.140625" customWidth="1"/>
  </cols>
  <sheetData>
    <row r="3" spans="3:8" s="13" customFormat="1" x14ac:dyDescent="0.25">
      <c r="C3" s="13" t="s">
        <v>72</v>
      </c>
      <c r="D3" s="13" t="s">
        <v>73</v>
      </c>
      <c r="F3" s="13" t="s">
        <v>76</v>
      </c>
      <c r="H3" s="13" t="s">
        <v>78</v>
      </c>
    </row>
    <row r="4" spans="3:8" x14ac:dyDescent="0.25">
      <c r="C4">
        <v>101</v>
      </c>
      <c r="D4" t="str">
        <f>VLOOKUP(C4,'personal detail'!C3:E8,2,0)</f>
        <v>Jay Shah</v>
      </c>
      <c r="F4">
        <f>VLOOKUP(C4,'Job detail'!C3:F8,3,0)</f>
        <v>30000</v>
      </c>
      <c r="H4">
        <f>VLOOKUP(C4,'contact detail'!C3:E8,2,0)</f>
        <v>9636457862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08C0-3B96-458E-B54D-A0B1B4E0C116}">
          <x14:formula1>
            <xm:f>'personal detail'!$C$4:$C$8</xm:f>
          </x14:formula1>
          <xm:sqref>C4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7C57-CA87-4FEA-8809-319E42BAF0CA}">
  <dimension ref="C4:H14"/>
  <sheetViews>
    <sheetView workbookViewId="0">
      <selection activeCell="E10" sqref="E10"/>
    </sheetView>
  </sheetViews>
  <sheetFormatPr defaultRowHeight="15" x14ac:dyDescent="0.25"/>
  <cols>
    <col min="1" max="1" width="7.7109375" customWidth="1"/>
    <col min="3" max="3" width="10.140625" customWidth="1"/>
    <col min="4" max="4" width="17.140625" customWidth="1"/>
    <col min="5" max="5" width="9" customWidth="1"/>
    <col min="6" max="6" width="10" customWidth="1"/>
    <col min="7" max="7" width="9.140625" customWidth="1"/>
    <col min="8" max="8" width="8.7109375" customWidth="1"/>
    <col min="9" max="9" width="9.42578125" customWidth="1"/>
    <col min="10" max="10" width="7.140625" customWidth="1"/>
    <col min="11" max="11" width="7" customWidth="1"/>
    <col min="13" max="13" width="8.140625" customWidth="1"/>
    <col min="14" max="14" width="9" customWidth="1"/>
  </cols>
  <sheetData>
    <row r="4" spans="3:8" x14ac:dyDescent="0.25">
      <c r="C4" s="19" t="s">
        <v>72</v>
      </c>
      <c r="D4" s="19" t="s">
        <v>73</v>
      </c>
      <c r="E4" s="19" t="s">
        <v>74</v>
      </c>
    </row>
    <row r="5" spans="3:8" x14ac:dyDescent="0.25">
      <c r="C5">
        <v>101</v>
      </c>
      <c r="D5" t="s">
        <v>101</v>
      </c>
      <c r="E5">
        <v>24</v>
      </c>
    </row>
    <row r="6" spans="3:8" x14ac:dyDescent="0.25">
      <c r="C6">
        <v>102</v>
      </c>
      <c r="D6" t="s">
        <v>100</v>
      </c>
      <c r="E6">
        <v>22</v>
      </c>
    </row>
    <row r="7" spans="3:8" x14ac:dyDescent="0.25">
      <c r="C7">
        <v>103</v>
      </c>
      <c r="D7" t="s">
        <v>102</v>
      </c>
      <c r="E7">
        <v>21</v>
      </c>
    </row>
    <row r="8" spans="3:8" x14ac:dyDescent="0.25">
      <c r="C8">
        <v>104</v>
      </c>
      <c r="D8" t="s">
        <v>103</v>
      </c>
      <c r="E8">
        <v>23</v>
      </c>
    </row>
    <row r="9" spans="3:8" x14ac:dyDescent="0.25">
      <c r="C9">
        <v>105</v>
      </c>
      <c r="D9" t="s">
        <v>104</v>
      </c>
      <c r="E9">
        <v>25</v>
      </c>
    </row>
    <row r="14" spans="3:8" x14ac:dyDescent="0.25">
      <c r="C14" s="19"/>
      <c r="D14" s="19"/>
      <c r="E14" s="19"/>
      <c r="F14" s="19"/>
      <c r="G14" s="19"/>
      <c r="H14" s="19"/>
    </row>
  </sheetData>
  <dataValidations count="1">
    <dataValidation type="list" allowBlank="1" showInputMessage="1" showErrorMessage="1" sqref="C15" xr:uid="{9B813DD2-0AFD-4261-811A-855140E182B4}">
      <formula1>$C$5:$C$9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74A-9DF3-436E-9EC3-8FEDFA23DD83}">
  <dimension ref="C4:E9"/>
  <sheetViews>
    <sheetView workbookViewId="0">
      <selection activeCell="H33" sqref="H33"/>
    </sheetView>
  </sheetViews>
  <sheetFormatPr defaultRowHeight="15" x14ac:dyDescent="0.25"/>
  <cols>
    <col min="4" max="4" width="15.5703125" customWidth="1"/>
    <col min="5" max="5" width="12" customWidth="1"/>
  </cols>
  <sheetData>
    <row r="4" spans="3:5" x14ac:dyDescent="0.25">
      <c r="C4" s="19" t="s">
        <v>72</v>
      </c>
      <c r="D4" s="19" t="s">
        <v>105</v>
      </c>
      <c r="E4" s="19" t="s">
        <v>76</v>
      </c>
    </row>
    <row r="5" spans="3:5" x14ac:dyDescent="0.25">
      <c r="C5">
        <v>101</v>
      </c>
      <c r="D5" t="s">
        <v>86</v>
      </c>
      <c r="E5" s="17">
        <v>25000</v>
      </c>
    </row>
    <row r="6" spans="3:5" x14ac:dyDescent="0.25">
      <c r="C6">
        <v>102</v>
      </c>
      <c r="D6" t="s">
        <v>85</v>
      </c>
      <c r="E6" s="17">
        <v>35000</v>
      </c>
    </row>
    <row r="7" spans="3:5" x14ac:dyDescent="0.25">
      <c r="C7">
        <v>103</v>
      </c>
      <c r="D7" t="s">
        <v>87</v>
      </c>
      <c r="E7" s="17">
        <v>15000</v>
      </c>
    </row>
    <row r="8" spans="3:5" x14ac:dyDescent="0.25">
      <c r="C8">
        <v>104</v>
      </c>
      <c r="D8" t="s">
        <v>88</v>
      </c>
      <c r="E8" s="17">
        <v>20000</v>
      </c>
    </row>
    <row r="9" spans="3:5" x14ac:dyDescent="0.25">
      <c r="C9">
        <v>105</v>
      </c>
      <c r="D9" t="s">
        <v>89</v>
      </c>
      <c r="E9" s="17">
        <v>18000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79-8BC1-4778-9823-23FE1B7B4837}">
  <dimension ref="C4:E9"/>
  <sheetViews>
    <sheetView workbookViewId="0">
      <selection activeCell="E21" sqref="E21"/>
    </sheetView>
  </sheetViews>
  <sheetFormatPr defaultRowHeight="15" x14ac:dyDescent="0.25"/>
  <cols>
    <col min="4" max="4" width="15.5703125" customWidth="1"/>
    <col min="5" max="5" width="24.140625" customWidth="1"/>
  </cols>
  <sheetData>
    <row r="4" spans="3:5" x14ac:dyDescent="0.25">
      <c r="C4" s="19" t="s">
        <v>72</v>
      </c>
      <c r="D4" s="19" t="s">
        <v>78</v>
      </c>
      <c r="E4" s="19" t="s">
        <v>106</v>
      </c>
    </row>
    <row r="5" spans="3:5" x14ac:dyDescent="0.25">
      <c r="C5">
        <v>101</v>
      </c>
      <c r="D5">
        <v>9856513212</v>
      </c>
      <c r="E5" s="18" t="s">
        <v>107</v>
      </c>
    </row>
    <row r="6" spans="3:5" x14ac:dyDescent="0.25">
      <c r="C6">
        <v>102</v>
      </c>
      <c r="D6">
        <v>8751421352</v>
      </c>
      <c r="E6" s="18" t="s">
        <v>108</v>
      </c>
    </row>
    <row r="7" spans="3:5" x14ac:dyDescent="0.25">
      <c r="C7">
        <v>103</v>
      </c>
      <c r="D7">
        <v>7925132125</v>
      </c>
      <c r="E7" s="18" t="s">
        <v>109</v>
      </c>
    </row>
    <row r="8" spans="3:5" x14ac:dyDescent="0.25">
      <c r="C8">
        <v>104</v>
      </c>
      <c r="D8">
        <v>9851461847</v>
      </c>
      <c r="E8" s="18" t="s">
        <v>110</v>
      </c>
    </row>
    <row r="9" spans="3:5" x14ac:dyDescent="0.25">
      <c r="C9">
        <v>105</v>
      </c>
      <c r="D9">
        <v>8645481357</v>
      </c>
      <c r="E9" s="18" t="s">
        <v>111</v>
      </c>
    </row>
  </sheetData>
  <hyperlinks>
    <hyperlink ref="E9" r:id="rId1" xr:uid="{D9FEB50E-2D4C-4A5C-AFB7-611B21BA1650}"/>
    <hyperlink ref="E8" r:id="rId2" xr:uid="{2351ED28-2762-4214-AC3B-A049A0391123}"/>
    <hyperlink ref="E7" r:id="rId3" xr:uid="{DDA6FF0A-7F46-4F56-8B42-B614CCEA9DBE}"/>
    <hyperlink ref="E6" r:id="rId4" xr:uid="{32A3CBB9-4FA4-49C9-A796-18BFB0C18862}"/>
    <hyperlink ref="E5" r:id="rId5" xr:uid="{3331F742-C165-481A-97DA-0AB34ED9FC6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8E7D-2494-4641-8315-8CD78FB8FEE2}">
  <dimension ref="C4:H5"/>
  <sheetViews>
    <sheetView workbookViewId="0">
      <selection activeCell="C8" sqref="C8"/>
    </sheetView>
  </sheetViews>
  <sheetFormatPr defaultRowHeight="15" x14ac:dyDescent="0.25"/>
  <cols>
    <col min="3" max="3" width="11.140625" customWidth="1"/>
    <col min="4" max="4" width="16.5703125" customWidth="1"/>
    <col min="6" max="6" width="10" customWidth="1"/>
    <col min="8" max="8" width="21" customWidth="1"/>
  </cols>
  <sheetData>
    <row r="4" spans="3:8" x14ac:dyDescent="0.25">
      <c r="C4" s="19" t="s">
        <v>72</v>
      </c>
      <c r="D4" s="19" t="s">
        <v>73</v>
      </c>
      <c r="E4" s="19"/>
      <c r="F4" s="19" t="s">
        <v>76</v>
      </c>
      <c r="G4" s="19"/>
      <c r="H4" s="19" t="s">
        <v>106</v>
      </c>
    </row>
    <row r="5" spans="3:8" x14ac:dyDescent="0.25">
      <c r="C5" s="3">
        <v>101</v>
      </c>
      <c r="D5" t="str">
        <f>VLOOKUP(C5,'multiv practice s1'!C4:E9,2,0)</f>
        <v>Priya Desai</v>
      </c>
      <c r="F5">
        <f>VLOOKUP(C5,'multiv practice s2'!C4:E9,3,0)</f>
        <v>25000</v>
      </c>
      <c r="H5" t="str">
        <f>VLOOKUP(C5,'multiv practice s3'!C4:E9,3,0)</f>
        <v>dp21@gmail.com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6B9A8-0D7B-4BC5-84B6-99105985FA6D}">
          <x14:formula1>
            <xm:f>'multiv practice s1'!$C$5:$C$9</xm:f>
          </x14:formula1>
          <xm:sqref>C5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DDE1-6F12-464E-B075-263950FB8457}">
  <dimension ref="B3:F21"/>
  <sheetViews>
    <sheetView workbookViewId="0">
      <selection activeCell="F13" sqref="F13"/>
    </sheetView>
  </sheetViews>
  <sheetFormatPr defaultRowHeight="15" x14ac:dyDescent="0.25"/>
  <cols>
    <col min="3" max="3" width="13.5703125" customWidth="1"/>
    <col min="4" max="4" width="11.140625" customWidth="1"/>
  </cols>
  <sheetData>
    <row r="3" spans="2:6" x14ac:dyDescent="0.25">
      <c r="B3" s="2" t="s">
        <v>112</v>
      </c>
      <c r="C3" s="2" t="s">
        <v>113</v>
      </c>
      <c r="D3" s="2" t="s">
        <v>114</v>
      </c>
    </row>
    <row r="4" spans="2:6" x14ac:dyDescent="0.25">
      <c r="B4" t="s">
        <v>115</v>
      </c>
      <c r="C4">
        <v>12000</v>
      </c>
      <c r="D4" s="20">
        <f>C4/SUM(C4:C15)</f>
        <v>9.3240093240093247E-2</v>
      </c>
      <c r="F4" s="22"/>
    </row>
    <row r="5" spans="2:6" x14ac:dyDescent="0.25">
      <c r="B5" t="s">
        <v>116</v>
      </c>
      <c r="C5">
        <v>4000</v>
      </c>
      <c r="D5" s="20">
        <f t="shared" ref="D5:D15" si="0">C5/SUM(C5:C16)</f>
        <v>1.6299918500407497E-2</v>
      </c>
    </row>
    <row r="6" spans="2:6" x14ac:dyDescent="0.25">
      <c r="B6" t="s">
        <v>117</v>
      </c>
      <c r="C6">
        <v>34000</v>
      </c>
      <c r="D6" s="20">
        <f t="shared" si="0"/>
        <v>0.14084507042253522</v>
      </c>
    </row>
    <row r="7" spans="2:6" x14ac:dyDescent="0.25">
      <c r="B7" t="s">
        <v>118</v>
      </c>
      <c r="C7">
        <v>2300</v>
      </c>
      <c r="D7" s="20">
        <f t="shared" si="0"/>
        <v>1.1089681774349084E-2</v>
      </c>
    </row>
    <row r="8" spans="2:6" x14ac:dyDescent="0.25">
      <c r="B8" t="s">
        <v>119</v>
      </c>
      <c r="C8">
        <v>6500</v>
      </c>
      <c r="D8" s="20">
        <f t="shared" si="0"/>
        <v>3.1691857630424182E-2</v>
      </c>
    </row>
    <row r="9" spans="2:6" x14ac:dyDescent="0.25">
      <c r="B9" t="s">
        <v>120</v>
      </c>
      <c r="C9">
        <v>7900</v>
      </c>
      <c r="D9" s="20">
        <f t="shared" si="0"/>
        <v>3.9778449144008056E-2</v>
      </c>
    </row>
    <row r="10" spans="2:6" x14ac:dyDescent="0.25">
      <c r="B10" t="s">
        <v>121</v>
      </c>
      <c r="C10">
        <v>1500</v>
      </c>
      <c r="D10" s="20">
        <f t="shared" si="0"/>
        <v>7.8657577346617717E-3</v>
      </c>
    </row>
    <row r="11" spans="2:6" x14ac:dyDescent="0.25">
      <c r="B11" t="s">
        <v>122</v>
      </c>
      <c r="C11">
        <v>2500</v>
      </c>
      <c r="D11" s="20">
        <f t="shared" si="0"/>
        <v>1.3213530655391121E-2</v>
      </c>
    </row>
    <row r="12" spans="2:6" x14ac:dyDescent="0.25">
      <c r="B12" t="s">
        <v>123</v>
      </c>
      <c r="C12">
        <v>25000</v>
      </c>
      <c r="D12" s="20">
        <f t="shared" si="0"/>
        <v>0.13390465988216391</v>
      </c>
    </row>
    <row r="13" spans="2:6" x14ac:dyDescent="0.25">
      <c r="B13" t="s">
        <v>124</v>
      </c>
      <c r="C13">
        <v>21000</v>
      </c>
      <c r="D13" s="20">
        <f t="shared" si="0"/>
        <v>0.12987012987012986</v>
      </c>
    </row>
    <row r="14" spans="2:6" x14ac:dyDescent="0.25">
      <c r="B14" t="s">
        <v>125</v>
      </c>
      <c r="C14">
        <v>3600</v>
      </c>
      <c r="D14" s="20">
        <f t="shared" si="0"/>
        <v>2.5586353944562899E-2</v>
      </c>
    </row>
    <row r="15" spans="2:6" x14ac:dyDescent="0.25">
      <c r="B15" t="s">
        <v>126</v>
      </c>
      <c r="C15">
        <v>8400</v>
      </c>
      <c r="D15" s="20">
        <f t="shared" si="0"/>
        <v>6.1269146608315096E-2</v>
      </c>
    </row>
    <row r="16" spans="2:6" x14ac:dyDescent="0.25">
      <c r="B16" s="4" t="s">
        <v>127</v>
      </c>
      <c r="C16" s="4">
        <f>SUM(C4:C15)</f>
        <v>128700</v>
      </c>
      <c r="D16" s="26">
        <f>SUM(D4:D15)</f>
        <v>0.70465464940704181</v>
      </c>
    </row>
    <row r="20" spans="3:4" x14ac:dyDescent="0.25">
      <c r="C20" s="11" t="s">
        <v>57</v>
      </c>
      <c r="D20" t="s">
        <v>144</v>
      </c>
    </row>
    <row r="21" spans="3:4" x14ac:dyDescent="0.25">
      <c r="C21" s="11" t="s">
        <v>57</v>
      </c>
      <c r="D21" t="s">
        <v>128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A450-4363-4302-B16E-B62CD3A55E08}">
  <dimension ref="B3:I20"/>
  <sheetViews>
    <sheetView workbookViewId="0">
      <selection activeCell="I20" sqref="I20"/>
    </sheetView>
  </sheetViews>
  <sheetFormatPr defaultRowHeight="15" x14ac:dyDescent="0.25"/>
  <cols>
    <col min="2" max="2" width="10" customWidth="1"/>
    <col min="3" max="3" width="18.5703125" customWidth="1"/>
    <col min="4" max="7" width="10.7109375" style="21" customWidth="1"/>
    <col min="8" max="8" width="11.42578125" style="21" customWidth="1"/>
    <col min="9" max="9" width="11.42578125" style="20" customWidth="1"/>
  </cols>
  <sheetData>
    <row r="3" spans="2:9" ht="15.75" x14ac:dyDescent="0.25">
      <c r="B3" s="27" t="s">
        <v>129</v>
      </c>
      <c r="C3" s="27" t="s">
        <v>130</v>
      </c>
      <c r="D3" s="28" t="s">
        <v>132</v>
      </c>
      <c r="E3" s="28" t="s">
        <v>131</v>
      </c>
      <c r="F3" s="28" t="s">
        <v>133</v>
      </c>
      <c r="G3" s="28" t="s">
        <v>134</v>
      </c>
      <c r="H3" s="29" t="s">
        <v>127</v>
      </c>
      <c r="I3" s="30" t="s">
        <v>135</v>
      </c>
    </row>
    <row r="4" spans="2:9" ht="15" customHeight="1" x14ac:dyDescent="0.25">
      <c r="B4" s="27"/>
      <c r="C4" s="27"/>
      <c r="D4" s="28"/>
      <c r="E4" s="28"/>
      <c r="F4" s="28"/>
      <c r="G4" s="28"/>
      <c r="H4" s="29"/>
      <c r="I4" s="30"/>
    </row>
    <row r="5" spans="2:9" x14ac:dyDescent="0.25">
      <c r="B5" s="13" t="s">
        <v>136</v>
      </c>
      <c r="C5" t="s">
        <v>137</v>
      </c>
      <c r="D5" s="21">
        <v>79.5</v>
      </c>
      <c r="E5" s="21">
        <v>105.5</v>
      </c>
      <c r="F5" s="21">
        <v>125.6</v>
      </c>
      <c r="G5" s="21">
        <v>145.6</v>
      </c>
      <c r="H5" s="21">
        <f>SUM(D5:G5)</f>
        <v>456.20000000000005</v>
      </c>
      <c r="I5" s="20">
        <f>H5/SUM(H5:H13)</f>
        <v>0.22353212110521498</v>
      </c>
    </row>
    <row r="6" spans="2:9" x14ac:dyDescent="0.25">
      <c r="B6" s="31"/>
      <c r="C6" t="s">
        <v>138</v>
      </c>
      <c r="D6" s="21">
        <v>150.19999999999999</v>
      </c>
      <c r="E6" s="21">
        <v>128.5</v>
      </c>
      <c r="F6" s="21">
        <v>165.4</v>
      </c>
      <c r="G6" s="21">
        <v>186.45</v>
      </c>
      <c r="H6" s="21">
        <f t="shared" ref="H6:H17" si="0">SUM(D6:G6)</f>
        <v>630.54999999999995</v>
      </c>
      <c r="I6" s="20">
        <f>H6/SUM(H5:H13)</f>
        <v>0.30896137431585546</v>
      </c>
    </row>
    <row r="7" spans="2:9" x14ac:dyDescent="0.25">
      <c r="B7" s="31"/>
      <c r="C7" t="s">
        <v>139</v>
      </c>
      <c r="D7" s="21">
        <v>29.5</v>
      </c>
      <c r="E7" s="21">
        <v>45.2</v>
      </c>
      <c r="F7" s="21">
        <v>39.5</v>
      </c>
      <c r="G7" s="21">
        <v>45.6</v>
      </c>
      <c r="H7" s="21">
        <f t="shared" si="0"/>
        <v>159.80000000000001</v>
      </c>
      <c r="I7" s="20">
        <f>H7/SUM(H5:H13)</f>
        <v>7.8299940711559296E-2</v>
      </c>
    </row>
    <row r="8" spans="2:9" x14ac:dyDescent="0.25">
      <c r="B8" s="13" t="s">
        <v>140</v>
      </c>
      <c r="C8" t="s">
        <v>137</v>
      </c>
      <c r="D8" s="21">
        <v>15.5</v>
      </c>
      <c r="E8" s="21">
        <v>18.899999999999999</v>
      </c>
      <c r="F8" s="21">
        <v>19.2</v>
      </c>
      <c r="G8" s="21">
        <v>35</v>
      </c>
      <c r="H8" s="21">
        <f t="shared" si="0"/>
        <v>88.6</v>
      </c>
      <c r="I8" s="20">
        <f>H8/SUM(H5:H13)</f>
        <v>4.3412858241828237E-2</v>
      </c>
    </row>
    <row r="9" spans="2:9" x14ac:dyDescent="0.25">
      <c r="B9" s="31"/>
      <c r="C9" t="s">
        <v>138</v>
      </c>
      <c r="D9" s="21">
        <v>27.5</v>
      </c>
      <c r="E9" s="21">
        <v>29</v>
      </c>
      <c r="F9" s="21">
        <v>33.5</v>
      </c>
      <c r="G9" s="21">
        <v>69</v>
      </c>
      <c r="H9" s="21">
        <f t="shared" si="0"/>
        <v>159</v>
      </c>
      <c r="I9" s="20">
        <f>H9/SUM(H5:H13)</f>
        <v>7.7907951020888155E-2</v>
      </c>
    </row>
    <row r="10" spans="2:9" x14ac:dyDescent="0.25">
      <c r="B10" s="31"/>
      <c r="C10" t="s">
        <v>139</v>
      </c>
      <c r="D10" s="21">
        <v>8.1</v>
      </c>
      <c r="E10" s="21">
        <v>7.4</v>
      </c>
      <c r="F10" s="21">
        <v>5.25</v>
      </c>
      <c r="G10" s="21">
        <v>9.5500000000000007</v>
      </c>
      <c r="H10" s="21">
        <f t="shared" si="0"/>
        <v>30.3</v>
      </c>
      <c r="I10" s="20">
        <f>H10/SUM(H5:H13)</f>
        <v>1.4846609534169252E-2</v>
      </c>
    </row>
    <row r="11" spans="2:9" x14ac:dyDescent="0.25">
      <c r="B11" s="13" t="s">
        <v>141</v>
      </c>
      <c r="C11" t="s">
        <v>137</v>
      </c>
      <c r="D11" s="21">
        <v>28</v>
      </c>
      <c r="E11" s="21">
        <v>33</v>
      </c>
      <c r="F11" s="21">
        <v>35</v>
      </c>
      <c r="G11" s="21">
        <v>45</v>
      </c>
      <c r="H11" s="21">
        <f t="shared" si="0"/>
        <v>141</v>
      </c>
      <c r="I11" s="20">
        <f>H11/SUM(H5:H13)</f>
        <v>6.9088182980787616E-2</v>
      </c>
    </row>
    <row r="12" spans="2:9" x14ac:dyDescent="0.25">
      <c r="B12" s="31"/>
      <c r="C12" t="s">
        <v>138</v>
      </c>
      <c r="D12" s="21">
        <v>45.5</v>
      </c>
      <c r="E12" s="21">
        <v>65.900000000000006</v>
      </c>
      <c r="F12" s="21">
        <v>66.3</v>
      </c>
      <c r="G12" s="21">
        <v>98.2</v>
      </c>
      <c r="H12" s="21">
        <f t="shared" si="0"/>
        <v>275.89999999999998</v>
      </c>
      <c r="I12" s="20">
        <f>H12/SUM(H5:H13)</f>
        <v>0.13518744457020779</v>
      </c>
    </row>
    <row r="13" spans="2:9" x14ac:dyDescent="0.25">
      <c r="B13" s="31"/>
      <c r="C13" t="s">
        <v>139</v>
      </c>
      <c r="D13" s="45">
        <v>24.1</v>
      </c>
      <c r="E13" s="45">
        <v>19.36</v>
      </c>
      <c r="F13" s="45">
        <v>26.5</v>
      </c>
      <c r="G13" s="45">
        <v>29.56</v>
      </c>
      <c r="H13" s="45">
        <f t="shared" si="0"/>
        <v>99.52000000000001</v>
      </c>
      <c r="I13" s="46">
        <f>H13/SUM(H5:H13)</f>
        <v>4.8763517519489243E-2</v>
      </c>
    </row>
    <row r="14" spans="2:9" x14ac:dyDescent="0.25">
      <c r="B14" s="13" t="s">
        <v>142</v>
      </c>
      <c r="C14" t="s">
        <v>137</v>
      </c>
      <c r="D14" s="21">
        <f t="shared" ref="D14:G16" si="1">SUM(D5,D8,D11)</f>
        <v>123</v>
      </c>
      <c r="E14" s="21">
        <f t="shared" si="1"/>
        <v>157.4</v>
      </c>
      <c r="F14" s="21">
        <f t="shared" si="1"/>
        <v>179.79999999999998</v>
      </c>
      <c r="G14" s="21">
        <f t="shared" si="1"/>
        <v>225.6</v>
      </c>
      <c r="H14" s="21">
        <f t="shared" si="0"/>
        <v>685.8</v>
      </c>
      <c r="I14" s="20">
        <f>H14/SUM(H14:H16)</f>
        <v>0.33603316232783076</v>
      </c>
    </row>
    <row r="15" spans="2:9" x14ac:dyDescent="0.25">
      <c r="C15" t="s">
        <v>138</v>
      </c>
      <c r="D15" s="21">
        <f t="shared" si="1"/>
        <v>223.2</v>
      </c>
      <c r="E15" s="21">
        <f t="shared" si="1"/>
        <v>223.4</v>
      </c>
      <c r="F15" s="21">
        <f t="shared" si="1"/>
        <v>265.2</v>
      </c>
      <c r="G15" s="21">
        <f t="shared" si="1"/>
        <v>353.65</v>
      </c>
      <c r="H15" s="21">
        <f t="shared" si="0"/>
        <v>1065.4499999999998</v>
      </c>
      <c r="I15" s="20">
        <f>H15/SUM(H14:H16)</f>
        <v>0.52205676990695138</v>
      </c>
    </row>
    <row r="16" spans="2:9" x14ac:dyDescent="0.25">
      <c r="C16" t="s">
        <v>139</v>
      </c>
      <c r="D16" s="21">
        <f t="shared" si="1"/>
        <v>61.7</v>
      </c>
      <c r="E16" s="21">
        <f t="shared" si="1"/>
        <v>71.960000000000008</v>
      </c>
      <c r="F16" s="21">
        <f t="shared" si="1"/>
        <v>71.25</v>
      </c>
      <c r="G16" s="21">
        <f t="shared" si="1"/>
        <v>84.710000000000008</v>
      </c>
      <c r="H16" s="21">
        <f t="shared" si="0"/>
        <v>289.62</v>
      </c>
      <c r="I16" s="20">
        <f>H16/SUM(H14:H16)</f>
        <v>0.14191006776521778</v>
      </c>
    </row>
    <row r="17" spans="2:9" ht="16.5" thickBot="1" x14ac:dyDescent="0.3">
      <c r="B17" s="25"/>
      <c r="C17" s="24" t="s">
        <v>143</v>
      </c>
      <c r="D17" s="32">
        <f>SUM(D14:D16)</f>
        <v>407.9</v>
      </c>
      <c r="E17" s="32">
        <f>SUM(E14:E16)</f>
        <v>452.76</v>
      </c>
      <c r="F17" s="32">
        <f>SUM(F14:F16)</f>
        <v>516.25</v>
      </c>
      <c r="G17" s="32">
        <f>SUM(G14:G16)</f>
        <v>663.96</v>
      </c>
      <c r="H17" s="32">
        <f t="shared" si="0"/>
        <v>2040.87</v>
      </c>
      <c r="I17" s="33">
        <f>SUM(I14:I16)</f>
        <v>0.99999999999999989</v>
      </c>
    </row>
    <row r="19" spans="2:9" x14ac:dyDescent="0.25">
      <c r="I19" s="34"/>
    </row>
    <row r="20" spans="2:9" x14ac:dyDescent="0.25">
      <c r="D20" s="23"/>
    </row>
  </sheetData>
  <pageMargins left="0.7" right="0.7" top="0.75" bottom="0.75" header="0.3" footer="0.3"/>
  <ignoredErrors>
    <ignoredError sqref="D17" formulaRange="1"/>
    <ignoredError sqref="H1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CE07-1CE8-4628-B712-E8B3535E507A}">
  <dimension ref="C3:G25"/>
  <sheetViews>
    <sheetView workbookViewId="0">
      <selection activeCell="G21" sqref="G21"/>
    </sheetView>
  </sheetViews>
  <sheetFormatPr defaultRowHeight="15" x14ac:dyDescent="0.25"/>
  <cols>
    <col min="3" max="3" width="10.7109375" customWidth="1"/>
    <col min="4" max="4" width="12.85546875" customWidth="1"/>
    <col min="5" max="5" width="22.140625" customWidth="1"/>
    <col min="6" max="6" width="12.85546875" customWidth="1"/>
    <col min="7" max="7" width="32.85546875" customWidth="1"/>
  </cols>
  <sheetData>
    <row r="3" spans="3:7" x14ac:dyDescent="0.25">
      <c r="C3" s="35"/>
      <c r="D3" s="35"/>
      <c r="E3" s="35"/>
      <c r="F3" s="35"/>
      <c r="G3" s="35"/>
    </row>
    <row r="4" spans="3:7" x14ac:dyDescent="0.25">
      <c r="C4" s="41" t="s">
        <v>149</v>
      </c>
      <c r="D4" s="42" t="s">
        <v>155</v>
      </c>
      <c r="E4" s="42" t="s">
        <v>150</v>
      </c>
      <c r="F4" s="38"/>
      <c r="G4" s="38" t="s">
        <v>162</v>
      </c>
    </row>
    <row r="5" spans="3:7" x14ac:dyDescent="0.25">
      <c r="C5" s="43">
        <f>SUMIF(Table3[Type],C4,Table3[Amt.])</f>
        <v>4000</v>
      </c>
      <c r="D5" s="44">
        <f>SUMIF(Table3[Type],D4,Table3[Amt.])</f>
        <v>7000</v>
      </c>
      <c r="E5" s="44">
        <f>C5-D5</f>
        <v>-3000</v>
      </c>
      <c r="F5" s="35"/>
      <c r="G5" s="39" t="s">
        <v>151</v>
      </c>
    </row>
    <row r="6" spans="3:7" x14ac:dyDescent="0.25">
      <c r="C6" s="36"/>
      <c r="D6" s="36"/>
      <c r="E6" s="36"/>
      <c r="F6" s="36"/>
      <c r="G6" s="36"/>
    </row>
    <row r="9" spans="3:7" x14ac:dyDescent="0.25">
      <c r="C9" s="40" t="s">
        <v>145</v>
      </c>
      <c r="D9" s="40" t="s">
        <v>146</v>
      </c>
      <c r="E9" s="40" t="s">
        <v>147</v>
      </c>
      <c r="F9" s="40" t="s">
        <v>113</v>
      </c>
      <c r="G9" s="40" t="s">
        <v>148</v>
      </c>
    </row>
    <row r="10" spans="3:7" x14ac:dyDescent="0.25">
      <c r="D10" t="s">
        <v>149</v>
      </c>
      <c r="E10" t="s">
        <v>153</v>
      </c>
      <c r="F10" s="37">
        <v>1000</v>
      </c>
    </row>
    <row r="11" spans="3:7" x14ac:dyDescent="0.25">
      <c r="D11" t="s">
        <v>155</v>
      </c>
      <c r="E11" t="s">
        <v>159</v>
      </c>
      <c r="F11" s="37">
        <v>5000</v>
      </c>
    </row>
    <row r="12" spans="3:7" x14ac:dyDescent="0.25">
      <c r="D12" t="s">
        <v>149</v>
      </c>
      <c r="E12" t="s">
        <v>76</v>
      </c>
      <c r="F12" s="37">
        <v>3000</v>
      </c>
    </row>
    <row r="13" spans="3:7" x14ac:dyDescent="0.25">
      <c r="D13" t="s">
        <v>155</v>
      </c>
      <c r="E13" t="s">
        <v>156</v>
      </c>
      <c r="F13" s="37">
        <v>2000</v>
      </c>
    </row>
    <row r="14" spans="3:7" x14ac:dyDescent="0.25">
      <c r="F14" s="37"/>
    </row>
    <row r="15" spans="3:7" x14ac:dyDescent="0.25">
      <c r="F15" s="37"/>
    </row>
    <row r="16" spans="3:7" x14ac:dyDescent="0.25">
      <c r="F16" s="37"/>
    </row>
    <row r="17" spans="6:6" x14ac:dyDescent="0.25">
      <c r="F17" s="37"/>
    </row>
    <row r="18" spans="6:6" x14ac:dyDescent="0.25">
      <c r="F18" s="37"/>
    </row>
    <row r="25" spans="6:6" ht="15" customHeight="1" x14ac:dyDescent="0.25"/>
  </sheetData>
  <dataValidations count="2">
    <dataValidation type="list" allowBlank="1" showInputMessage="1" showErrorMessage="1" sqref="D10:D18" xr:uid="{C9493059-FCC0-4D2F-8F4B-670E1C31F089}">
      <formula1>"Income,Expense"</formula1>
    </dataValidation>
    <dataValidation type="list" allowBlank="1" showInputMessage="1" showErrorMessage="1" sqref="E10:E18" xr:uid="{D3CBE28E-8BF8-4E20-A85F-100DC1529632}">
      <formula1>INDIRECT($D10)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D5EC-AB60-48A7-9297-D12BCA6540A3}">
  <dimension ref="C5:J15"/>
  <sheetViews>
    <sheetView workbookViewId="0">
      <selection activeCell="J5" sqref="J5"/>
    </sheetView>
  </sheetViews>
  <sheetFormatPr defaultRowHeight="15" x14ac:dyDescent="0.25"/>
  <cols>
    <col min="3" max="3" width="9.7109375" customWidth="1"/>
    <col min="6" max="6" width="10.5703125" customWidth="1"/>
  </cols>
  <sheetData>
    <row r="5" spans="3:10" x14ac:dyDescent="0.25">
      <c r="C5" s="4" t="s">
        <v>149</v>
      </c>
      <c r="F5" s="4" t="s">
        <v>155</v>
      </c>
      <c r="J5" s="4"/>
    </row>
    <row r="6" spans="3:10" x14ac:dyDescent="0.25">
      <c r="C6" t="s">
        <v>76</v>
      </c>
      <c r="F6" t="s">
        <v>156</v>
      </c>
    </row>
    <row r="7" spans="3:10" x14ac:dyDescent="0.25">
      <c r="C7" t="s">
        <v>152</v>
      </c>
      <c r="F7" t="s">
        <v>157</v>
      </c>
      <c r="J7" t="e" cm="1">
        <f t="array" aca="1" ref="J7" ca="1">INDIRECT(J5)</f>
        <v>#REF!</v>
      </c>
    </row>
    <row r="8" spans="3:10" x14ac:dyDescent="0.25">
      <c r="C8" t="s">
        <v>153</v>
      </c>
      <c r="F8" t="s">
        <v>158</v>
      </c>
    </row>
    <row r="9" spans="3:10" x14ac:dyDescent="0.25">
      <c r="C9" t="s">
        <v>154</v>
      </c>
      <c r="F9" t="s">
        <v>159</v>
      </c>
    </row>
    <row r="10" spans="3:10" x14ac:dyDescent="0.25">
      <c r="F10" t="s">
        <v>160</v>
      </c>
    </row>
    <row r="11" spans="3:10" x14ac:dyDescent="0.25">
      <c r="F11" t="s">
        <v>161</v>
      </c>
    </row>
    <row r="14" spans="3:10" x14ac:dyDescent="0.25">
      <c r="C14" t="s">
        <v>165</v>
      </c>
      <c r="E14" s="11" t="s">
        <v>57</v>
      </c>
      <c r="F14" t="s">
        <v>163</v>
      </c>
    </row>
    <row r="15" spans="3:10" x14ac:dyDescent="0.25">
      <c r="C15" t="s">
        <v>166</v>
      </c>
      <c r="E15" s="11" t="s">
        <v>57</v>
      </c>
      <c r="F15" t="s">
        <v>164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E7D2-1E4E-4D1F-818F-DE0CDE10EFD8}">
  <dimension ref="A3:AG13"/>
  <sheetViews>
    <sheetView topLeftCell="C1" workbookViewId="0">
      <selection activeCell="L14" sqref="L14"/>
    </sheetView>
  </sheetViews>
  <sheetFormatPr defaultRowHeight="15" x14ac:dyDescent="0.25"/>
  <cols>
    <col min="1" max="1" width="7.140625" customWidth="1"/>
    <col min="2" max="2" width="20" customWidth="1"/>
    <col min="3" max="3" width="13.5703125" customWidth="1"/>
    <col min="4" max="4" width="12.85546875" customWidth="1"/>
    <col min="7" max="7" width="14.28515625" customWidth="1"/>
    <col min="8" max="8" width="13.7109375" customWidth="1"/>
    <col min="9" max="9" width="12.85546875" customWidth="1"/>
    <col min="10" max="10" width="14.28515625" style="49" customWidth="1"/>
    <col min="11" max="11" width="10" customWidth="1"/>
    <col min="13" max="13" width="17.85546875" customWidth="1"/>
    <col min="14" max="14" width="31.42578125" customWidth="1"/>
    <col min="15" max="15" width="20" customWidth="1"/>
    <col min="16" max="16" width="12.85546875" customWidth="1"/>
    <col min="17" max="18" width="10" customWidth="1"/>
    <col min="19" max="19" width="11.42578125" style="50" customWidth="1"/>
    <col min="20" max="20" width="14.28515625" customWidth="1"/>
    <col min="21" max="21" width="9.140625" customWidth="1"/>
    <col min="23" max="23" width="12.85546875" customWidth="1"/>
    <col min="24" max="24" width="13.5703125" customWidth="1"/>
    <col min="25" max="25" width="17.140625" customWidth="1"/>
    <col min="26" max="26" width="24.28515625" customWidth="1"/>
    <col min="27" max="27" width="12.140625" customWidth="1"/>
    <col min="29" max="29" width="15.7109375" customWidth="1"/>
    <col min="30" max="30" width="11.42578125" customWidth="1"/>
    <col min="31" max="31" width="15.7109375" customWidth="1"/>
    <col min="32" max="32" width="19.28515625" customWidth="1"/>
    <col min="33" max="33" width="32.28515625" customWidth="1"/>
  </cols>
  <sheetData>
    <row r="3" spans="1:33" x14ac:dyDescent="0.25">
      <c r="A3" s="2" t="s">
        <v>167</v>
      </c>
      <c r="B3" s="2" t="s">
        <v>168</v>
      </c>
      <c r="C3" s="2" t="s">
        <v>169</v>
      </c>
      <c r="D3" s="2" t="s">
        <v>170</v>
      </c>
      <c r="E3" s="2" t="s">
        <v>171</v>
      </c>
      <c r="F3" s="2" t="s">
        <v>172</v>
      </c>
      <c r="G3" s="2" t="s">
        <v>173</v>
      </c>
      <c r="H3" s="2" t="s">
        <v>174</v>
      </c>
      <c r="I3" s="2" t="s">
        <v>175</v>
      </c>
      <c r="J3" s="54" t="s">
        <v>177</v>
      </c>
      <c r="K3" s="2" t="s">
        <v>176</v>
      </c>
      <c r="L3" s="2"/>
      <c r="M3" s="2" t="s">
        <v>178</v>
      </c>
      <c r="N3" s="2" t="s">
        <v>179</v>
      </c>
      <c r="O3" s="2" t="s">
        <v>180</v>
      </c>
      <c r="P3" s="2" t="s">
        <v>175</v>
      </c>
      <c r="Q3" s="2" t="s">
        <v>181</v>
      </c>
      <c r="R3" s="2" t="s">
        <v>182</v>
      </c>
      <c r="S3" s="55" t="s">
        <v>182</v>
      </c>
      <c r="T3" s="2" t="s">
        <v>173</v>
      </c>
      <c r="U3" s="2"/>
      <c r="V3" s="2" t="s">
        <v>112</v>
      </c>
      <c r="W3" s="2" t="s">
        <v>184</v>
      </c>
      <c r="X3" s="2" t="s">
        <v>183</v>
      </c>
      <c r="Y3" s="2" t="s">
        <v>185</v>
      </c>
      <c r="Z3" s="2" t="s">
        <v>186</v>
      </c>
      <c r="AA3" s="2" t="s">
        <v>187</v>
      </c>
      <c r="AB3" s="2" t="s">
        <v>188</v>
      </c>
      <c r="AC3" s="2" t="s">
        <v>189</v>
      </c>
      <c r="AD3" s="2" t="s">
        <v>190</v>
      </c>
      <c r="AE3" s="2" t="s">
        <v>191</v>
      </c>
      <c r="AF3" s="2" t="s">
        <v>192</v>
      </c>
      <c r="AG3" s="2" t="s">
        <v>193</v>
      </c>
    </row>
    <row r="4" spans="1:33" x14ac:dyDescent="0.25">
      <c r="A4" s="48">
        <v>1</v>
      </c>
      <c r="B4" t="s">
        <v>194</v>
      </c>
      <c r="D4" t="s">
        <v>195</v>
      </c>
      <c r="E4" t="s">
        <v>196</v>
      </c>
      <c r="F4" t="s">
        <v>197</v>
      </c>
      <c r="G4" s="47">
        <v>45570</v>
      </c>
      <c r="H4" t="s">
        <v>198</v>
      </c>
      <c r="I4" t="s">
        <v>199</v>
      </c>
      <c r="J4" s="49">
        <v>0.8</v>
      </c>
      <c r="K4">
        <v>722</v>
      </c>
      <c r="L4" t="str" cm="1">
        <f t="array" ref="L4">_xlfn.UNIQUE(F4:F13)</f>
        <v>NDL</v>
      </c>
      <c r="M4" t="s">
        <v>217</v>
      </c>
      <c r="N4" t="s">
        <v>218</v>
      </c>
      <c r="O4" t="s">
        <v>219</v>
      </c>
      <c r="P4" t="s">
        <v>199</v>
      </c>
      <c r="Q4" s="50">
        <v>45421</v>
      </c>
      <c r="R4" s="50">
        <v>45422</v>
      </c>
      <c r="S4" s="51">
        <v>45565</v>
      </c>
      <c r="T4" s="47">
        <v>45570</v>
      </c>
      <c r="U4" s="52">
        <v>45570</v>
      </c>
      <c r="V4" s="53">
        <v>45589</v>
      </c>
      <c r="W4" t="s">
        <v>220</v>
      </c>
      <c r="X4" t="s">
        <v>220</v>
      </c>
      <c r="Y4" t="s">
        <v>221</v>
      </c>
      <c r="Z4" t="s">
        <v>222</v>
      </c>
      <c r="AA4" t="s">
        <v>223</v>
      </c>
      <c r="AB4" t="s">
        <v>224</v>
      </c>
      <c r="AC4" t="s">
        <v>225</v>
      </c>
      <c r="AG4" s="18" t="s">
        <v>226</v>
      </c>
    </row>
    <row r="5" spans="1:33" x14ac:dyDescent="0.25">
      <c r="A5" s="48">
        <v>2</v>
      </c>
      <c r="B5" t="s">
        <v>194</v>
      </c>
      <c r="D5" t="s">
        <v>195</v>
      </c>
      <c r="E5" t="s">
        <v>196</v>
      </c>
      <c r="F5" t="s">
        <v>197</v>
      </c>
      <c r="G5" s="47">
        <v>45572</v>
      </c>
      <c r="H5" t="s">
        <v>198</v>
      </c>
      <c r="I5" t="s">
        <v>200</v>
      </c>
      <c r="J5" s="49">
        <v>1.3</v>
      </c>
      <c r="K5" s="17">
        <v>1117</v>
      </c>
      <c r="L5" t="s">
        <v>209</v>
      </c>
      <c r="M5" t="s">
        <v>217</v>
      </c>
      <c r="N5" t="s">
        <v>218</v>
      </c>
      <c r="O5" t="s">
        <v>219</v>
      </c>
      <c r="P5" t="s">
        <v>200</v>
      </c>
      <c r="Q5" s="50">
        <v>45482</v>
      </c>
      <c r="R5" s="50">
        <v>45483</v>
      </c>
      <c r="S5" s="51">
        <v>45565</v>
      </c>
      <c r="T5" s="47">
        <v>45572</v>
      </c>
      <c r="U5" s="52">
        <v>45572</v>
      </c>
      <c r="V5" s="53">
        <v>45589</v>
      </c>
      <c r="W5" t="s">
        <v>220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G5" s="18" t="s">
        <v>226</v>
      </c>
    </row>
    <row r="6" spans="1:33" x14ac:dyDescent="0.25">
      <c r="A6" s="48">
        <v>3</v>
      </c>
      <c r="B6" t="s">
        <v>194</v>
      </c>
      <c r="D6" t="s">
        <v>195</v>
      </c>
      <c r="E6" t="s">
        <v>196</v>
      </c>
      <c r="F6" t="s">
        <v>197</v>
      </c>
      <c r="G6" s="47">
        <v>45570</v>
      </c>
      <c r="H6" t="s">
        <v>198</v>
      </c>
      <c r="I6" t="s">
        <v>201</v>
      </c>
      <c r="J6" s="49">
        <v>0.7</v>
      </c>
      <c r="K6">
        <v>669</v>
      </c>
      <c r="L6" t="s">
        <v>210</v>
      </c>
      <c r="M6" t="s">
        <v>217</v>
      </c>
      <c r="N6" t="s">
        <v>218</v>
      </c>
      <c r="O6" t="s">
        <v>219</v>
      </c>
      <c r="P6" t="s">
        <v>201</v>
      </c>
      <c r="Q6" s="50">
        <v>45421</v>
      </c>
      <c r="R6" s="50">
        <v>45422</v>
      </c>
      <c r="S6" s="51">
        <v>45565</v>
      </c>
      <c r="T6" s="47">
        <v>45570</v>
      </c>
      <c r="U6" s="52">
        <v>45570</v>
      </c>
      <c r="V6" s="53">
        <v>45589</v>
      </c>
      <c r="W6" t="s">
        <v>220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G6" s="18" t="s">
        <v>226</v>
      </c>
    </row>
    <row r="7" spans="1:33" x14ac:dyDescent="0.25">
      <c r="A7" s="48">
        <v>4</v>
      </c>
      <c r="B7" t="s">
        <v>194</v>
      </c>
      <c r="D7" t="s">
        <v>195</v>
      </c>
      <c r="E7" t="s">
        <v>196</v>
      </c>
      <c r="F7" t="s">
        <v>197</v>
      </c>
      <c r="G7" s="47">
        <v>45573</v>
      </c>
      <c r="H7" t="s">
        <v>198</v>
      </c>
      <c r="I7" t="s">
        <v>202</v>
      </c>
      <c r="J7" s="49">
        <v>0.5</v>
      </c>
      <c r="K7">
        <v>585</v>
      </c>
      <c r="L7" t="s">
        <v>211</v>
      </c>
      <c r="M7" t="s">
        <v>217</v>
      </c>
      <c r="N7" t="s">
        <v>218</v>
      </c>
      <c r="O7" t="s">
        <v>219</v>
      </c>
      <c r="P7" t="s">
        <v>202</v>
      </c>
      <c r="Q7" s="50">
        <v>45513</v>
      </c>
      <c r="R7" s="50">
        <v>45514</v>
      </c>
      <c r="S7" s="51">
        <v>45565</v>
      </c>
      <c r="T7" s="47">
        <v>45573</v>
      </c>
      <c r="U7" s="52">
        <v>45573</v>
      </c>
      <c r="V7" s="53">
        <v>45589</v>
      </c>
      <c r="W7" t="s">
        <v>220</v>
      </c>
      <c r="X7" t="s">
        <v>220</v>
      </c>
      <c r="Y7" t="s">
        <v>221</v>
      </c>
      <c r="Z7" t="s">
        <v>222</v>
      </c>
      <c r="AA7" t="s">
        <v>223</v>
      </c>
      <c r="AB7" t="s">
        <v>224</v>
      </c>
      <c r="AC7" t="s">
        <v>225</v>
      </c>
      <c r="AG7" s="18" t="s">
        <v>226</v>
      </c>
    </row>
    <row r="8" spans="1:33" x14ac:dyDescent="0.25">
      <c r="A8" s="48">
        <v>5</v>
      </c>
      <c r="B8" t="s">
        <v>194</v>
      </c>
      <c r="D8" t="s">
        <v>195</v>
      </c>
      <c r="E8" t="s">
        <v>196</v>
      </c>
      <c r="F8" t="s">
        <v>197</v>
      </c>
      <c r="G8" s="47">
        <v>45571</v>
      </c>
      <c r="H8" t="s">
        <v>198</v>
      </c>
      <c r="I8" t="s">
        <v>203</v>
      </c>
      <c r="J8" s="49">
        <v>1</v>
      </c>
      <c r="K8">
        <v>848</v>
      </c>
      <c r="L8" t="s">
        <v>212</v>
      </c>
      <c r="M8" t="s">
        <v>217</v>
      </c>
      <c r="N8" t="s">
        <v>218</v>
      </c>
      <c r="O8" t="s">
        <v>219</v>
      </c>
      <c r="P8" t="s">
        <v>203</v>
      </c>
      <c r="Q8" s="50">
        <v>45452</v>
      </c>
      <c r="R8" s="50">
        <v>45453</v>
      </c>
      <c r="S8" s="51">
        <v>45565</v>
      </c>
      <c r="T8" s="47">
        <v>45571</v>
      </c>
      <c r="U8" s="52">
        <v>45571</v>
      </c>
      <c r="V8" s="53">
        <v>45589</v>
      </c>
      <c r="W8" t="s">
        <v>220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G8" s="18" t="s">
        <v>226</v>
      </c>
    </row>
    <row r="9" spans="1:33" x14ac:dyDescent="0.25">
      <c r="A9" s="48">
        <v>6</v>
      </c>
      <c r="B9" t="s">
        <v>194</v>
      </c>
      <c r="D9" t="s">
        <v>195</v>
      </c>
      <c r="E9" t="s">
        <v>196</v>
      </c>
      <c r="F9" t="s">
        <v>197</v>
      </c>
      <c r="G9" s="47">
        <v>45569</v>
      </c>
      <c r="H9" t="s">
        <v>198</v>
      </c>
      <c r="I9" t="s">
        <v>204</v>
      </c>
      <c r="J9" s="49">
        <v>0.8</v>
      </c>
      <c r="K9" s="17">
        <v>1306</v>
      </c>
      <c r="L9" t="s">
        <v>213</v>
      </c>
      <c r="M9" t="s">
        <v>217</v>
      </c>
      <c r="N9" t="s">
        <v>218</v>
      </c>
      <c r="O9" t="s">
        <v>219</v>
      </c>
      <c r="P9" t="s">
        <v>204</v>
      </c>
      <c r="Q9" s="50">
        <v>45391</v>
      </c>
      <c r="R9" s="50">
        <v>45392</v>
      </c>
      <c r="S9" s="51">
        <v>45565</v>
      </c>
      <c r="T9" s="47">
        <v>45569</v>
      </c>
      <c r="U9" s="52">
        <v>45569</v>
      </c>
      <c r="V9" s="53">
        <v>45589</v>
      </c>
      <c r="W9" t="s">
        <v>220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  <c r="AG9" s="18" t="s">
        <v>226</v>
      </c>
    </row>
    <row r="10" spans="1:33" x14ac:dyDescent="0.25">
      <c r="A10" s="48">
        <v>7</v>
      </c>
      <c r="B10" t="s">
        <v>194</v>
      </c>
      <c r="D10" t="s">
        <v>195</v>
      </c>
      <c r="E10" t="s">
        <v>196</v>
      </c>
      <c r="F10" t="s">
        <v>197</v>
      </c>
      <c r="G10" s="47">
        <v>45572</v>
      </c>
      <c r="H10" t="s">
        <v>198</v>
      </c>
      <c r="I10" t="s">
        <v>205</v>
      </c>
      <c r="J10" s="49">
        <v>1.7</v>
      </c>
      <c r="K10" s="17">
        <v>1254</v>
      </c>
      <c r="L10" t="s">
        <v>214</v>
      </c>
      <c r="M10" t="s">
        <v>217</v>
      </c>
      <c r="N10" t="s">
        <v>218</v>
      </c>
      <c r="O10" t="s">
        <v>219</v>
      </c>
      <c r="P10" t="s">
        <v>205</v>
      </c>
      <c r="Q10" s="50">
        <v>45482</v>
      </c>
      <c r="R10" s="50">
        <v>45483</v>
      </c>
      <c r="S10" s="51">
        <v>45565</v>
      </c>
      <c r="T10" s="47">
        <v>45572</v>
      </c>
      <c r="U10" s="52">
        <v>45572</v>
      </c>
      <c r="V10" s="53">
        <v>45589</v>
      </c>
      <c r="W10" t="s">
        <v>220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225</v>
      </c>
      <c r="AG10" s="18" t="s">
        <v>226</v>
      </c>
    </row>
    <row r="11" spans="1:33" x14ac:dyDescent="0.25">
      <c r="A11" s="48">
        <v>8</v>
      </c>
      <c r="B11" t="s">
        <v>194</v>
      </c>
      <c r="D11" t="s">
        <v>195</v>
      </c>
      <c r="E11" t="s">
        <v>196</v>
      </c>
      <c r="F11" t="s">
        <v>197</v>
      </c>
      <c r="G11" s="47">
        <v>45571</v>
      </c>
      <c r="H11" t="s">
        <v>198</v>
      </c>
      <c r="I11" t="s">
        <v>206</v>
      </c>
      <c r="J11" s="49">
        <v>1.5</v>
      </c>
      <c r="K11">
        <v>722</v>
      </c>
      <c r="L11" t="s">
        <v>215</v>
      </c>
      <c r="M11" t="s">
        <v>217</v>
      </c>
      <c r="N11" t="s">
        <v>218</v>
      </c>
      <c r="O11" t="s">
        <v>219</v>
      </c>
      <c r="P11" t="s">
        <v>206</v>
      </c>
      <c r="Q11" s="50">
        <v>45452</v>
      </c>
      <c r="R11" s="50">
        <v>45453</v>
      </c>
      <c r="S11" s="51">
        <v>45565</v>
      </c>
      <c r="T11" s="47">
        <v>45571</v>
      </c>
      <c r="U11" s="52">
        <v>45571</v>
      </c>
      <c r="V11" s="53">
        <v>45589</v>
      </c>
      <c r="W11" t="s">
        <v>220</v>
      </c>
      <c r="X11" t="s">
        <v>220</v>
      </c>
      <c r="Y11" t="s">
        <v>221</v>
      </c>
      <c r="Z11" t="s">
        <v>222</v>
      </c>
      <c r="AA11" t="s">
        <v>223</v>
      </c>
      <c r="AB11" t="s">
        <v>224</v>
      </c>
      <c r="AC11" t="s">
        <v>225</v>
      </c>
      <c r="AG11" s="18" t="s">
        <v>226</v>
      </c>
    </row>
    <row r="12" spans="1:33" x14ac:dyDescent="0.25">
      <c r="A12" s="48">
        <v>9</v>
      </c>
      <c r="B12" t="s">
        <v>194</v>
      </c>
      <c r="D12" t="s">
        <v>195</v>
      </c>
      <c r="E12" t="s">
        <v>196</v>
      </c>
      <c r="F12" t="s">
        <v>197</v>
      </c>
      <c r="G12" s="47">
        <v>45573</v>
      </c>
      <c r="H12" t="s">
        <v>198</v>
      </c>
      <c r="I12" t="s">
        <v>207</v>
      </c>
      <c r="J12" s="49">
        <v>1.2</v>
      </c>
      <c r="K12" s="17">
        <v>1043</v>
      </c>
      <c r="L12" t="s">
        <v>216</v>
      </c>
      <c r="M12" t="s">
        <v>217</v>
      </c>
      <c r="N12" t="s">
        <v>218</v>
      </c>
      <c r="O12" t="s">
        <v>219</v>
      </c>
      <c r="P12" t="s">
        <v>207</v>
      </c>
      <c r="Q12" s="50">
        <v>45513</v>
      </c>
      <c r="R12" s="50">
        <v>45514</v>
      </c>
      <c r="S12" s="51">
        <v>45565</v>
      </c>
      <c r="T12" s="47">
        <v>45573</v>
      </c>
      <c r="U12" s="52">
        <v>45573</v>
      </c>
      <c r="V12" s="53">
        <v>45589</v>
      </c>
      <c r="W12" t="s">
        <v>220</v>
      </c>
      <c r="X12" t="s">
        <v>220</v>
      </c>
      <c r="Y12" t="s">
        <v>221</v>
      </c>
      <c r="Z12" t="s">
        <v>222</v>
      </c>
      <c r="AA12" t="s">
        <v>223</v>
      </c>
      <c r="AB12" t="s">
        <v>224</v>
      </c>
      <c r="AC12" t="s">
        <v>225</v>
      </c>
      <c r="AG12" s="18" t="s">
        <v>226</v>
      </c>
    </row>
    <row r="13" spans="1:33" x14ac:dyDescent="0.25">
      <c r="A13" s="48">
        <v>10</v>
      </c>
      <c r="B13" t="s">
        <v>194</v>
      </c>
      <c r="D13" t="s">
        <v>195</v>
      </c>
      <c r="E13" t="s">
        <v>196</v>
      </c>
      <c r="F13" t="s">
        <v>197</v>
      </c>
      <c r="G13" s="47">
        <v>45569</v>
      </c>
      <c r="H13" t="s">
        <v>198</v>
      </c>
      <c r="I13" t="s">
        <v>208</v>
      </c>
      <c r="J13" s="49">
        <v>0.6</v>
      </c>
      <c r="K13" s="17">
        <v>568</v>
      </c>
      <c r="L13" t="s">
        <v>230</v>
      </c>
      <c r="M13" t="s">
        <v>217</v>
      </c>
      <c r="N13" t="s">
        <v>218</v>
      </c>
      <c r="O13" t="s">
        <v>219</v>
      </c>
      <c r="P13" t="s">
        <v>208</v>
      </c>
      <c r="Q13" s="50">
        <v>45391</v>
      </c>
      <c r="R13" s="50">
        <v>45392</v>
      </c>
      <c r="S13" s="51">
        <v>45565</v>
      </c>
      <c r="T13" s="47">
        <v>45569</v>
      </c>
      <c r="U13" s="52">
        <v>45569</v>
      </c>
      <c r="V13" s="53">
        <v>45589</v>
      </c>
      <c r="W13" t="s">
        <v>220</v>
      </c>
      <c r="X13" t="s">
        <v>220</v>
      </c>
      <c r="Y13" t="s">
        <v>221</v>
      </c>
      <c r="Z13" t="s">
        <v>222</v>
      </c>
      <c r="AA13" t="s">
        <v>223</v>
      </c>
      <c r="AB13" t="s">
        <v>224</v>
      </c>
      <c r="AC13" t="s">
        <v>225</v>
      </c>
      <c r="AG13" s="18" t="s">
        <v>226</v>
      </c>
    </row>
  </sheetData>
  <phoneticPr fontId="14" type="noConversion"/>
  <hyperlinks>
    <hyperlink ref="AG4" r:id="rId1" xr:uid="{F959131C-76E8-4E5A-8BBB-A86E5E2104B6}"/>
    <hyperlink ref="AG5:AG13" r:id="rId2" display="WWW.BWINTERNATIONALLTD.COM" xr:uid="{53F4F728-5423-4D2C-B747-4358099669E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7A4C-231E-416E-9545-5E298129AD1C}">
  <dimension ref="C3:H5"/>
  <sheetViews>
    <sheetView workbookViewId="0">
      <selection activeCell="F9" sqref="F9"/>
    </sheetView>
  </sheetViews>
  <sheetFormatPr defaultRowHeight="15" x14ac:dyDescent="0.25"/>
  <cols>
    <col min="4" max="4" width="12.85546875" customWidth="1"/>
    <col min="5" max="5" width="13.5703125" customWidth="1"/>
  </cols>
  <sheetData>
    <row r="3" spans="3:8" x14ac:dyDescent="0.25">
      <c r="D3" s="4" t="s">
        <v>229</v>
      </c>
    </row>
    <row r="5" spans="3:8" x14ac:dyDescent="0.25">
      <c r="C5" s="2" t="s">
        <v>172</v>
      </c>
      <c r="D5" s="2" t="s">
        <v>145</v>
      </c>
      <c r="E5" s="2" t="s">
        <v>174</v>
      </c>
      <c r="F5" s="2" t="s">
        <v>227</v>
      </c>
      <c r="G5" s="2" t="s">
        <v>228</v>
      </c>
      <c r="H5" s="2" t="s">
        <v>176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9509AB-47E3-45ED-A88A-BE0FC9A077B9}">
          <x14:formula1>
            <xm:f>data!$L$4:$L$13</xm:f>
          </x14:formula1>
          <xm:sqref>E3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C485-9D58-4075-823B-AAE44188617D}">
  <dimension ref="C3:H22"/>
  <sheetViews>
    <sheetView workbookViewId="0">
      <selection activeCell="I12" sqref="I12"/>
    </sheetView>
  </sheetViews>
  <sheetFormatPr defaultRowHeight="15" x14ac:dyDescent="0.25"/>
  <cols>
    <col min="3" max="3" width="13.5703125" customWidth="1"/>
    <col min="8" max="8" width="13.5703125" customWidth="1"/>
  </cols>
  <sheetData>
    <row r="3" spans="3:8" ht="18.75" x14ac:dyDescent="0.3">
      <c r="C3" s="56" t="s">
        <v>0</v>
      </c>
      <c r="D3" s="56" t="s">
        <v>172</v>
      </c>
      <c r="E3" s="56" t="s">
        <v>3</v>
      </c>
    </row>
    <row r="4" spans="3:8" ht="15.75" x14ac:dyDescent="0.25">
      <c r="C4" t="s">
        <v>231</v>
      </c>
      <c r="D4" t="s">
        <v>196</v>
      </c>
      <c r="E4">
        <v>1200</v>
      </c>
      <c r="H4" s="1" t="s">
        <v>0</v>
      </c>
    </row>
    <row r="5" spans="3:8" x14ac:dyDescent="0.25">
      <c r="C5" t="s">
        <v>232</v>
      </c>
      <c r="D5" t="s">
        <v>196</v>
      </c>
      <c r="E5">
        <v>45000</v>
      </c>
      <c r="H5" t="str" cm="1">
        <f t="array" ref="H5:H10">_xlfn.UNIQUE(C4:C22)</f>
        <v>Ring Light</v>
      </c>
    </row>
    <row r="6" spans="3:8" x14ac:dyDescent="0.25">
      <c r="C6" t="s">
        <v>233</v>
      </c>
      <c r="D6" t="s">
        <v>196</v>
      </c>
      <c r="E6">
        <v>5000</v>
      </c>
      <c r="H6" t="str">
        <v>Laptop</v>
      </c>
    </row>
    <row r="7" spans="3:8" x14ac:dyDescent="0.25">
      <c r="C7" t="s">
        <v>234</v>
      </c>
      <c r="D7" t="s">
        <v>196</v>
      </c>
      <c r="E7">
        <v>1399</v>
      </c>
      <c r="H7" t="str">
        <v>Mic</v>
      </c>
    </row>
    <row r="8" spans="3:8" x14ac:dyDescent="0.25">
      <c r="C8" t="s">
        <v>235</v>
      </c>
      <c r="D8" t="s">
        <v>196</v>
      </c>
      <c r="E8">
        <v>1099</v>
      </c>
      <c r="H8" t="str">
        <v>Tripod</v>
      </c>
    </row>
    <row r="9" spans="3:8" x14ac:dyDescent="0.25">
      <c r="C9" t="s">
        <v>231</v>
      </c>
      <c r="D9" t="s">
        <v>237</v>
      </c>
      <c r="E9">
        <v>1200</v>
      </c>
      <c r="H9" t="str">
        <v>RGB Keyboard</v>
      </c>
    </row>
    <row r="10" spans="3:8" x14ac:dyDescent="0.25">
      <c r="C10" t="s">
        <v>232</v>
      </c>
      <c r="D10" t="s">
        <v>237</v>
      </c>
      <c r="E10">
        <v>45000</v>
      </c>
      <c r="H10" t="str">
        <v>Pendrive</v>
      </c>
    </row>
    <row r="11" spans="3:8" x14ac:dyDescent="0.25">
      <c r="C11" t="s">
        <v>236</v>
      </c>
      <c r="D11" t="s">
        <v>237</v>
      </c>
      <c r="E11">
        <v>5000</v>
      </c>
    </row>
    <row r="12" spans="3:8" x14ac:dyDescent="0.25">
      <c r="C12" t="s">
        <v>234</v>
      </c>
      <c r="D12" t="s">
        <v>238</v>
      </c>
      <c r="E12">
        <v>1399</v>
      </c>
    </row>
    <row r="13" spans="3:8" x14ac:dyDescent="0.25">
      <c r="C13" t="s">
        <v>235</v>
      </c>
      <c r="D13" t="s">
        <v>238</v>
      </c>
      <c r="E13">
        <v>1099</v>
      </c>
    </row>
    <row r="14" spans="3:8" x14ac:dyDescent="0.25">
      <c r="C14" t="s">
        <v>231</v>
      </c>
      <c r="D14" t="s">
        <v>196</v>
      </c>
      <c r="E14">
        <v>1200</v>
      </c>
    </row>
    <row r="15" spans="3:8" x14ac:dyDescent="0.25">
      <c r="C15" t="s">
        <v>232</v>
      </c>
      <c r="D15" t="s">
        <v>196</v>
      </c>
      <c r="E15">
        <v>45000</v>
      </c>
    </row>
    <row r="16" spans="3:8" x14ac:dyDescent="0.25">
      <c r="C16" t="s">
        <v>232</v>
      </c>
      <c r="D16" t="s">
        <v>238</v>
      </c>
      <c r="E16">
        <v>5000</v>
      </c>
    </row>
    <row r="17" spans="3:5" x14ac:dyDescent="0.25">
      <c r="C17" t="s">
        <v>234</v>
      </c>
      <c r="D17" t="s">
        <v>237</v>
      </c>
      <c r="E17">
        <v>1399</v>
      </c>
    </row>
    <row r="18" spans="3:5" x14ac:dyDescent="0.25">
      <c r="C18" t="s">
        <v>235</v>
      </c>
      <c r="D18" t="s">
        <v>237</v>
      </c>
      <c r="E18">
        <v>1099</v>
      </c>
    </row>
    <row r="19" spans="3:5" x14ac:dyDescent="0.25">
      <c r="C19" t="s">
        <v>231</v>
      </c>
      <c r="D19" t="s">
        <v>237</v>
      </c>
      <c r="E19">
        <v>1200</v>
      </c>
    </row>
    <row r="20" spans="3:5" x14ac:dyDescent="0.25">
      <c r="C20" t="s">
        <v>232</v>
      </c>
      <c r="D20" t="s">
        <v>238</v>
      </c>
      <c r="E20">
        <v>45000</v>
      </c>
    </row>
    <row r="21" spans="3:5" x14ac:dyDescent="0.25">
      <c r="C21" t="s">
        <v>232</v>
      </c>
      <c r="D21" t="s">
        <v>237</v>
      </c>
      <c r="E21">
        <v>5000</v>
      </c>
    </row>
    <row r="22" spans="3:5" x14ac:dyDescent="0.25">
      <c r="C22" t="s">
        <v>234</v>
      </c>
      <c r="D22" t="s">
        <v>196</v>
      </c>
      <c r="E22">
        <v>1399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BBD5-D23C-4E3C-A33B-D01EA2BE1BE3}">
  <dimension ref="C3:H22"/>
  <sheetViews>
    <sheetView workbookViewId="0">
      <selection activeCell="H8" sqref="H8"/>
    </sheetView>
  </sheetViews>
  <sheetFormatPr defaultRowHeight="15" x14ac:dyDescent="0.25"/>
  <cols>
    <col min="3" max="3" width="13.5703125" customWidth="1"/>
  </cols>
  <sheetData>
    <row r="3" spans="3:8" ht="18.75" x14ac:dyDescent="0.3">
      <c r="C3" s="56" t="s">
        <v>0</v>
      </c>
      <c r="D3" s="56" t="s">
        <v>172</v>
      </c>
      <c r="E3" s="56" t="s">
        <v>3</v>
      </c>
      <c r="H3" s="1" t="s">
        <v>0</v>
      </c>
    </row>
    <row r="4" spans="3:8" x14ac:dyDescent="0.25">
      <c r="C4" t="s">
        <v>231</v>
      </c>
      <c r="D4" t="s">
        <v>196</v>
      </c>
      <c r="E4">
        <v>1200</v>
      </c>
      <c r="H4" t="str" cm="1">
        <f t="array" ref="H4:H5">_xlfn.UNIQUE(C4:C22,,TRUE)</f>
        <v>Mic</v>
      </c>
    </row>
    <row r="5" spans="3:8" x14ac:dyDescent="0.25">
      <c r="C5" t="s">
        <v>232</v>
      </c>
      <c r="D5" t="s">
        <v>196</v>
      </c>
      <c r="E5">
        <v>45000</v>
      </c>
      <c r="H5" t="str">
        <v>Pendrive</v>
      </c>
    </row>
    <row r="6" spans="3:8" x14ac:dyDescent="0.25">
      <c r="C6" t="s">
        <v>233</v>
      </c>
      <c r="D6" t="s">
        <v>196</v>
      </c>
      <c r="E6">
        <v>5000</v>
      </c>
    </row>
    <row r="7" spans="3:8" x14ac:dyDescent="0.25">
      <c r="C7" t="s">
        <v>234</v>
      </c>
      <c r="D7" t="s">
        <v>196</v>
      </c>
      <c r="E7">
        <v>1399</v>
      </c>
    </row>
    <row r="8" spans="3:8" x14ac:dyDescent="0.25">
      <c r="C8" t="s">
        <v>235</v>
      </c>
      <c r="D8" t="s">
        <v>196</v>
      </c>
      <c r="E8">
        <v>1099</v>
      </c>
    </row>
    <row r="9" spans="3:8" x14ac:dyDescent="0.25">
      <c r="C9" t="s">
        <v>231</v>
      </c>
      <c r="D9" t="s">
        <v>237</v>
      </c>
      <c r="E9">
        <v>1200</v>
      </c>
    </row>
    <row r="10" spans="3:8" x14ac:dyDescent="0.25">
      <c r="C10" t="s">
        <v>232</v>
      </c>
      <c r="D10" t="s">
        <v>237</v>
      </c>
      <c r="E10">
        <v>45000</v>
      </c>
    </row>
    <row r="11" spans="3:8" x14ac:dyDescent="0.25">
      <c r="C11" t="s">
        <v>236</v>
      </c>
      <c r="D11" t="s">
        <v>237</v>
      </c>
      <c r="E11">
        <v>5000</v>
      </c>
    </row>
    <row r="12" spans="3:8" x14ac:dyDescent="0.25">
      <c r="C12" t="s">
        <v>234</v>
      </c>
      <c r="D12" t="s">
        <v>238</v>
      </c>
      <c r="E12">
        <v>1399</v>
      </c>
    </row>
    <row r="13" spans="3:8" x14ac:dyDescent="0.25">
      <c r="C13" t="s">
        <v>235</v>
      </c>
      <c r="D13" t="s">
        <v>238</v>
      </c>
      <c r="E13">
        <v>1099</v>
      </c>
    </row>
    <row r="14" spans="3:8" x14ac:dyDescent="0.25">
      <c r="C14" t="s">
        <v>231</v>
      </c>
      <c r="D14" t="s">
        <v>196</v>
      </c>
      <c r="E14">
        <v>1200</v>
      </c>
    </row>
    <row r="15" spans="3:8" x14ac:dyDescent="0.25">
      <c r="C15" t="s">
        <v>232</v>
      </c>
      <c r="D15" t="s">
        <v>196</v>
      </c>
      <c r="E15">
        <v>45000</v>
      </c>
    </row>
    <row r="16" spans="3:8" x14ac:dyDescent="0.25">
      <c r="C16" t="s">
        <v>232</v>
      </c>
      <c r="D16" t="s">
        <v>238</v>
      </c>
      <c r="E16">
        <v>5000</v>
      </c>
    </row>
    <row r="17" spans="3:5" x14ac:dyDescent="0.25">
      <c r="C17" t="s">
        <v>234</v>
      </c>
      <c r="D17" t="s">
        <v>237</v>
      </c>
      <c r="E17">
        <v>1399</v>
      </c>
    </row>
    <row r="18" spans="3:5" x14ac:dyDescent="0.25">
      <c r="C18" t="s">
        <v>235</v>
      </c>
      <c r="D18" t="s">
        <v>237</v>
      </c>
      <c r="E18">
        <v>1099</v>
      </c>
    </row>
    <row r="19" spans="3:5" x14ac:dyDescent="0.25">
      <c r="C19" t="s">
        <v>231</v>
      </c>
      <c r="D19" t="s">
        <v>237</v>
      </c>
      <c r="E19">
        <v>1200</v>
      </c>
    </row>
    <row r="20" spans="3:5" x14ac:dyDescent="0.25">
      <c r="C20" t="s">
        <v>232</v>
      </c>
      <c r="D20" t="s">
        <v>238</v>
      </c>
      <c r="E20">
        <v>45000</v>
      </c>
    </row>
    <row r="21" spans="3:5" x14ac:dyDescent="0.25">
      <c r="C21" t="s">
        <v>232</v>
      </c>
      <c r="D21" t="s">
        <v>237</v>
      </c>
      <c r="E21">
        <v>5000</v>
      </c>
    </row>
    <row r="22" spans="3:5" x14ac:dyDescent="0.25">
      <c r="C22" t="s">
        <v>234</v>
      </c>
      <c r="D22" t="s">
        <v>196</v>
      </c>
      <c r="E22">
        <v>1399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C014-CE5C-40EA-9069-4C3A82E3E093}">
  <dimension ref="C3:K22"/>
  <sheetViews>
    <sheetView workbookViewId="0">
      <selection activeCell="K25" sqref="K25"/>
    </sheetView>
  </sheetViews>
  <sheetFormatPr defaultRowHeight="15" x14ac:dyDescent="0.25"/>
  <cols>
    <col min="3" max="3" width="13.5703125" customWidth="1"/>
    <col min="9" max="9" width="13.5703125" customWidth="1"/>
  </cols>
  <sheetData>
    <row r="3" spans="3:11" ht="18.75" x14ac:dyDescent="0.3">
      <c r="C3" s="56" t="s">
        <v>0</v>
      </c>
      <c r="D3" s="56" t="s">
        <v>172</v>
      </c>
      <c r="E3" s="56" t="s">
        <v>3</v>
      </c>
      <c r="F3" s="56" t="s">
        <v>172</v>
      </c>
      <c r="I3" s="56" t="str" cm="1">
        <f t="array" ref="I3:K22">_xlfn.UNIQUE(C3:F22,TRUE)</f>
        <v>Items</v>
      </c>
      <c r="J3" s="56" t="str">
        <v>Region</v>
      </c>
      <c r="K3" s="56" t="str">
        <v>Price</v>
      </c>
    </row>
    <row r="4" spans="3:11" x14ac:dyDescent="0.25">
      <c r="C4" t="s">
        <v>231</v>
      </c>
      <c r="D4" t="s">
        <v>196</v>
      </c>
      <c r="E4">
        <v>1200</v>
      </c>
      <c r="F4" t="s">
        <v>196</v>
      </c>
      <c r="I4" t="str">
        <v>Ring Light</v>
      </c>
      <c r="J4" t="str">
        <v>North</v>
      </c>
      <c r="K4">
        <v>1200</v>
      </c>
    </row>
    <row r="5" spans="3:11" x14ac:dyDescent="0.25">
      <c r="C5" t="s">
        <v>232</v>
      </c>
      <c r="D5" t="s">
        <v>196</v>
      </c>
      <c r="E5">
        <v>45000</v>
      </c>
      <c r="F5" t="s">
        <v>196</v>
      </c>
      <c r="I5" t="str">
        <v>Laptop</v>
      </c>
      <c r="J5" t="str">
        <v>North</v>
      </c>
      <c r="K5">
        <v>45000</v>
      </c>
    </row>
    <row r="6" spans="3:11" x14ac:dyDescent="0.25">
      <c r="C6" t="s">
        <v>233</v>
      </c>
      <c r="D6" t="s">
        <v>196</v>
      </c>
      <c r="E6">
        <v>5000</v>
      </c>
      <c r="F6" t="s">
        <v>196</v>
      </c>
      <c r="I6" t="str">
        <v>Mic</v>
      </c>
      <c r="J6" t="str">
        <v>North</v>
      </c>
      <c r="K6">
        <v>5000</v>
      </c>
    </row>
    <row r="7" spans="3:11" x14ac:dyDescent="0.25">
      <c r="C7" t="s">
        <v>234</v>
      </c>
      <c r="D7" t="s">
        <v>196</v>
      </c>
      <c r="E7">
        <v>1399</v>
      </c>
      <c r="F7" t="s">
        <v>196</v>
      </c>
      <c r="I7" t="str">
        <v>Tripod</v>
      </c>
      <c r="J7" t="str">
        <v>North</v>
      </c>
      <c r="K7">
        <v>1399</v>
      </c>
    </row>
    <row r="8" spans="3:11" x14ac:dyDescent="0.25">
      <c r="C8" t="s">
        <v>235</v>
      </c>
      <c r="D8" t="s">
        <v>196</v>
      </c>
      <c r="E8">
        <v>1099</v>
      </c>
      <c r="F8" t="s">
        <v>196</v>
      </c>
      <c r="I8" t="str">
        <v>RGB Keyboard</v>
      </c>
      <c r="J8" t="str">
        <v>North</v>
      </c>
      <c r="K8">
        <v>1099</v>
      </c>
    </row>
    <row r="9" spans="3:11" x14ac:dyDescent="0.25">
      <c r="C9" t="s">
        <v>231</v>
      </c>
      <c r="D9" t="s">
        <v>237</v>
      </c>
      <c r="E9">
        <v>1200</v>
      </c>
      <c r="F9" t="s">
        <v>237</v>
      </c>
      <c r="I9" t="str">
        <v>Ring Light</v>
      </c>
      <c r="J9" t="str">
        <v>West</v>
      </c>
      <c r="K9">
        <v>1200</v>
      </c>
    </row>
    <row r="10" spans="3:11" x14ac:dyDescent="0.25">
      <c r="C10" t="s">
        <v>232</v>
      </c>
      <c r="D10" t="s">
        <v>237</v>
      </c>
      <c r="E10">
        <v>45000</v>
      </c>
      <c r="F10" t="s">
        <v>237</v>
      </c>
      <c r="I10" t="str">
        <v>Laptop</v>
      </c>
      <c r="J10" t="str">
        <v>West</v>
      </c>
      <c r="K10">
        <v>45000</v>
      </c>
    </row>
    <row r="11" spans="3:11" x14ac:dyDescent="0.25">
      <c r="C11" t="s">
        <v>236</v>
      </c>
      <c r="D11" t="s">
        <v>237</v>
      </c>
      <c r="E11">
        <v>5000</v>
      </c>
      <c r="F11" t="s">
        <v>237</v>
      </c>
      <c r="I11" t="str">
        <v>Pendrive</v>
      </c>
      <c r="J11" t="str">
        <v>West</v>
      </c>
      <c r="K11">
        <v>5000</v>
      </c>
    </row>
    <row r="12" spans="3:11" x14ac:dyDescent="0.25">
      <c r="C12" t="s">
        <v>234</v>
      </c>
      <c r="D12" t="s">
        <v>238</v>
      </c>
      <c r="E12">
        <v>1399</v>
      </c>
      <c r="F12" t="s">
        <v>238</v>
      </c>
      <c r="I12" t="str">
        <v>Tripod</v>
      </c>
      <c r="J12" t="str">
        <v>East</v>
      </c>
      <c r="K12">
        <v>1399</v>
      </c>
    </row>
    <row r="13" spans="3:11" x14ac:dyDescent="0.25">
      <c r="C13" t="s">
        <v>235</v>
      </c>
      <c r="D13" t="s">
        <v>238</v>
      </c>
      <c r="E13">
        <v>1099</v>
      </c>
      <c r="F13" t="s">
        <v>238</v>
      </c>
      <c r="I13" t="str">
        <v>RGB Keyboard</v>
      </c>
      <c r="J13" t="str">
        <v>East</v>
      </c>
      <c r="K13">
        <v>1099</v>
      </c>
    </row>
    <row r="14" spans="3:11" x14ac:dyDescent="0.25">
      <c r="C14" t="s">
        <v>231</v>
      </c>
      <c r="D14" t="s">
        <v>196</v>
      </c>
      <c r="E14">
        <v>1200</v>
      </c>
      <c r="F14" t="s">
        <v>196</v>
      </c>
      <c r="I14" t="str">
        <v>Ring Light</v>
      </c>
      <c r="J14" t="str">
        <v>North</v>
      </c>
      <c r="K14">
        <v>1200</v>
      </c>
    </row>
    <row r="15" spans="3:11" x14ac:dyDescent="0.25">
      <c r="C15" t="s">
        <v>232</v>
      </c>
      <c r="D15" t="s">
        <v>196</v>
      </c>
      <c r="E15">
        <v>45000</v>
      </c>
      <c r="F15" t="s">
        <v>196</v>
      </c>
      <c r="I15" t="str">
        <v>Laptop</v>
      </c>
      <c r="J15" t="str">
        <v>North</v>
      </c>
      <c r="K15">
        <v>45000</v>
      </c>
    </row>
    <row r="16" spans="3:11" x14ac:dyDescent="0.25">
      <c r="C16" t="s">
        <v>232</v>
      </c>
      <c r="D16" t="s">
        <v>238</v>
      </c>
      <c r="E16">
        <v>5000</v>
      </c>
      <c r="F16" t="s">
        <v>238</v>
      </c>
      <c r="I16" t="str">
        <v>Laptop</v>
      </c>
      <c r="J16" t="str">
        <v>East</v>
      </c>
      <c r="K16">
        <v>5000</v>
      </c>
    </row>
    <row r="17" spans="3:11" x14ac:dyDescent="0.25">
      <c r="C17" t="s">
        <v>234</v>
      </c>
      <c r="D17" t="s">
        <v>237</v>
      </c>
      <c r="E17">
        <v>1399</v>
      </c>
      <c r="F17" t="s">
        <v>237</v>
      </c>
      <c r="I17" t="str">
        <v>Tripod</v>
      </c>
      <c r="J17" t="str">
        <v>West</v>
      </c>
      <c r="K17">
        <v>1399</v>
      </c>
    </row>
    <row r="18" spans="3:11" x14ac:dyDescent="0.25">
      <c r="C18" t="s">
        <v>235</v>
      </c>
      <c r="D18" t="s">
        <v>237</v>
      </c>
      <c r="E18">
        <v>1099</v>
      </c>
      <c r="F18" t="s">
        <v>237</v>
      </c>
      <c r="I18" t="str">
        <v>RGB Keyboard</v>
      </c>
      <c r="J18" t="str">
        <v>West</v>
      </c>
      <c r="K18">
        <v>1099</v>
      </c>
    </row>
    <row r="19" spans="3:11" x14ac:dyDescent="0.25">
      <c r="C19" t="s">
        <v>231</v>
      </c>
      <c r="D19" t="s">
        <v>237</v>
      </c>
      <c r="E19">
        <v>1200</v>
      </c>
      <c r="F19" t="s">
        <v>237</v>
      </c>
      <c r="I19" t="str">
        <v>Ring Light</v>
      </c>
      <c r="J19" t="str">
        <v>West</v>
      </c>
      <c r="K19">
        <v>1200</v>
      </c>
    </row>
    <row r="20" spans="3:11" x14ac:dyDescent="0.25">
      <c r="C20" t="s">
        <v>232</v>
      </c>
      <c r="D20" t="s">
        <v>238</v>
      </c>
      <c r="E20">
        <v>45000</v>
      </c>
      <c r="F20" t="s">
        <v>238</v>
      </c>
      <c r="I20" t="str">
        <v>Laptop</v>
      </c>
      <c r="J20" t="str">
        <v>East</v>
      </c>
      <c r="K20">
        <v>45000</v>
      </c>
    </row>
    <row r="21" spans="3:11" x14ac:dyDescent="0.25">
      <c r="C21" t="s">
        <v>232</v>
      </c>
      <c r="D21" t="s">
        <v>237</v>
      </c>
      <c r="E21">
        <v>5000</v>
      </c>
      <c r="F21" t="s">
        <v>237</v>
      </c>
      <c r="I21" t="str">
        <v>Laptop</v>
      </c>
      <c r="J21" t="str">
        <v>West</v>
      </c>
      <c r="K21">
        <v>5000</v>
      </c>
    </row>
    <row r="22" spans="3:11" x14ac:dyDescent="0.25">
      <c r="C22" t="s">
        <v>234</v>
      </c>
      <c r="D22" t="s">
        <v>196</v>
      </c>
      <c r="E22">
        <v>1399</v>
      </c>
      <c r="F22" t="s">
        <v>196</v>
      </c>
      <c r="I22" t="str">
        <v>Tripod</v>
      </c>
      <c r="J22" t="str">
        <v>North</v>
      </c>
      <c r="K22">
        <v>1399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6061-5CA0-444B-B150-826B3C4F65FD}">
  <dimension ref="C3:AA22"/>
  <sheetViews>
    <sheetView workbookViewId="0">
      <selection activeCell="H19" sqref="H19"/>
    </sheetView>
  </sheetViews>
  <sheetFormatPr defaultRowHeight="15" x14ac:dyDescent="0.25"/>
  <cols>
    <col min="3" max="3" width="13.5703125" customWidth="1"/>
  </cols>
  <sheetData>
    <row r="3" spans="3:27" ht="18.75" x14ac:dyDescent="0.3">
      <c r="C3" s="56" t="s">
        <v>0</v>
      </c>
      <c r="D3" s="56" t="s">
        <v>172</v>
      </c>
      <c r="E3" s="56" t="s">
        <v>3</v>
      </c>
      <c r="F3" s="56" t="s">
        <v>172</v>
      </c>
    </row>
    <row r="4" spans="3:27" x14ac:dyDescent="0.25">
      <c r="C4" t="s">
        <v>231</v>
      </c>
      <c r="D4" t="s">
        <v>196</v>
      </c>
      <c r="E4">
        <v>1200</v>
      </c>
      <c r="F4" t="s">
        <v>196</v>
      </c>
      <c r="H4" t="str" cm="1">
        <f t="array" ref="H4:S7">TRANSPOSE(_xlfn.UNIQUE(C3:F22,,TRUE))</f>
        <v>Items</v>
      </c>
      <c r="I4" t="str">
        <v>Mic</v>
      </c>
      <c r="J4" t="str">
        <v>RGB Keyboard</v>
      </c>
      <c r="K4" t="str">
        <v>Laptop</v>
      </c>
      <c r="L4" t="str">
        <v>Pendrive</v>
      </c>
      <c r="M4" t="str">
        <v>Tripod</v>
      </c>
      <c r="N4" t="str">
        <v>RGB Keyboard</v>
      </c>
      <c r="O4" t="str">
        <v>Laptop</v>
      </c>
      <c r="P4" t="str">
        <v>Tripod</v>
      </c>
      <c r="Q4" t="str">
        <v>RGB Keyboard</v>
      </c>
      <c r="R4" t="str">
        <v>Laptop</v>
      </c>
      <c r="S4" t="str">
        <v>Laptop</v>
      </c>
    </row>
    <row r="5" spans="3:27" x14ac:dyDescent="0.25">
      <c r="C5" t="s">
        <v>232</v>
      </c>
      <c r="D5" t="s">
        <v>196</v>
      </c>
      <c r="E5">
        <v>45000</v>
      </c>
      <c r="F5" t="s">
        <v>196</v>
      </c>
      <c r="H5" t="str">
        <v>Region</v>
      </c>
      <c r="I5" t="str">
        <v>North</v>
      </c>
      <c r="J5" t="str">
        <v>North</v>
      </c>
      <c r="K5" t="str">
        <v>West</v>
      </c>
      <c r="L5" t="str">
        <v>West</v>
      </c>
      <c r="M5" t="str">
        <v>East</v>
      </c>
      <c r="N5" t="str">
        <v>East</v>
      </c>
      <c r="O5" t="str">
        <v>East</v>
      </c>
      <c r="P5" t="str">
        <v>West</v>
      </c>
      <c r="Q5" t="str">
        <v>West</v>
      </c>
      <c r="R5" t="str">
        <v>East</v>
      </c>
      <c r="S5" t="str">
        <v>West</v>
      </c>
    </row>
    <row r="6" spans="3:27" x14ac:dyDescent="0.25">
      <c r="C6" t="s">
        <v>233</v>
      </c>
      <c r="D6" t="s">
        <v>196</v>
      </c>
      <c r="E6">
        <v>5000</v>
      </c>
      <c r="F6" t="s">
        <v>196</v>
      </c>
      <c r="H6" t="str">
        <v>Price</v>
      </c>
      <c r="I6">
        <v>5000</v>
      </c>
      <c r="J6">
        <v>1099</v>
      </c>
      <c r="K6">
        <v>45000</v>
      </c>
      <c r="L6">
        <v>5000</v>
      </c>
      <c r="M6">
        <v>1399</v>
      </c>
      <c r="N6">
        <v>1099</v>
      </c>
      <c r="O6">
        <v>5000</v>
      </c>
      <c r="P6">
        <v>1399</v>
      </c>
      <c r="Q6">
        <v>1099</v>
      </c>
      <c r="R6">
        <v>45000</v>
      </c>
      <c r="S6">
        <v>5000</v>
      </c>
    </row>
    <row r="7" spans="3:27" x14ac:dyDescent="0.25">
      <c r="C7" t="s">
        <v>234</v>
      </c>
      <c r="D7" t="s">
        <v>196</v>
      </c>
      <c r="E7">
        <v>1399</v>
      </c>
      <c r="F7" t="s">
        <v>196</v>
      </c>
      <c r="H7" t="str">
        <v>Region</v>
      </c>
      <c r="I7" t="str">
        <v>North</v>
      </c>
      <c r="J7" t="str">
        <v>North</v>
      </c>
      <c r="K7" t="str">
        <v>West</v>
      </c>
      <c r="L7" t="str">
        <v>West</v>
      </c>
      <c r="M7" t="str">
        <v>East</v>
      </c>
      <c r="N7" t="str">
        <v>East</v>
      </c>
      <c r="O7" t="str">
        <v>East</v>
      </c>
      <c r="P7" t="str">
        <v>West</v>
      </c>
      <c r="Q7" t="str">
        <v>West</v>
      </c>
      <c r="R7" t="str">
        <v>East</v>
      </c>
      <c r="S7" t="str">
        <v>West</v>
      </c>
    </row>
    <row r="8" spans="3:27" x14ac:dyDescent="0.25">
      <c r="C8" t="s">
        <v>235</v>
      </c>
      <c r="D8" t="s">
        <v>196</v>
      </c>
      <c r="E8">
        <v>1099</v>
      </c>
      <c r="F8" t="s">
        <v>196</v>
      </c>
    </row>
    <row r="9" spans="3:27" x14ac:dyDescent="0.25">
      <c r="C9" t="s">
        <v>231</v>
      </c>
      <c r="D9" t="s">
        <v>237</v>
      </c>
      <c r="E9">
        <v>1200</v>
      </c>
      <c r="F9" t="s">
        <v>237</v>
      </c>
    </row>
    <row r="10" spans="3:27" x14ac:dyDescent="0.25">
      <c r="C10" t="s">
        <v>232</v>
      </c>
      <c r="D10" t="s">
        <v>237</v>
      </c>
      <c r="E10">
        <v>45000</v>
      </c>
      <c r="F10" t="s">
        <v>237</v>
      </c>
      <c r="H10" t="str" cm="1">
        <f t="array" ref="H10:AA12">TRANSPOSE(_xlfn.UNIQUE(C3:F22,TRUE))</f>
        <v>Items</v>
      </c>
      <c r="I10" t="str">
        <v>Ring Light</v>
      </c>
      <c r="J10" t="str">
        <v>Laptop</v>
      </c>
      <c r="K10" t="str">
        <v>Mic</v>
      </c>
      <c r="L10" t="str">
        <v>Tripod</v>
      </c>
      <c r="M10" t="str">
        <v>RGB Keyboard</v>
      </c>
      <c r="N10" t="str">
        <v>Ring Light</v>
      </c>
      <c r="O10" t="str">
        <v>Laptop</v>
      </c>
      <c r="P10" t="str">
        <v>Pendrive</v>
      </c>
      <c r="Q10" t="str">
        <v>Tripod</v>
      </c>
      <c r="R10" t="str">
        <v>RGB Keyboard</v>
      </c>
      <c r="S10" t="str">
        <v>Ring Light</v>
      </c>
      <c r="T10" t="str">
        <v>Laptop</v>
      </c>
      <c r="U10" t="str">
        <v>Laptop</v>
      </c>
      <c r="V10" t="str">
        <v>Tripod</v>
      </c>
      <c r="W10" t="str">
        <v>RGB Keyboard</v>
      </c>
      <c r="X10" t="str">
        <v>Ring Light</v>
      </c>
      <c r="Y10" t="str">
        <v>Laptop</v>
      </c>
      <c r="Z10" t="str">
        <v>Laptop</v>
      </c>
      <c r="AA10" t="str">
        <v>Tripod</v>
      </c>
    </row>
    <row r="11" spans="3:27" x14ac:dyDescent="0.25">
      <c r="C11" t="s">
        <v>236</v>
      </c>
      <c r="D11" t="s">
        <v>237</v>
      </c>
      <c r="E11">
        <v>5000</v>
      </c>
      <c r="F11" t="s">
        <v>237</v>
      </c>
      <c r="H11" t="str">
        <v>Region</v>
      </c>
      <c r="I11" t="str">
        <v>North</v>
      </c>
      <c r="J11" t="str">
        <v>North</v>
      </c>
      <c r="K11" t="str">
        <v>North</v>
      </c>
      <c r="L11" t="str">
        <v>North</v>
      </c>
      <c r="M11" t="str">
        <v>North</v>
      </c>
      <c r="N11" t="str">
        <v>West</v>
      </c>
      <c r="O11" t="str">
        <v>West</v>
      </c>
      <c r="P11" t="str">
        <v>West</v>
      </c>
      <c r="Q11" t="str">
        <v>East</v>
      </c>
      <c r="R11" t="str">
        <v>East</v>
      </c>
      <c r="S11" t="str">
        <v>North</v>
      </c>
      <c r="T11" t="str">
        <v>North</v>
      </c>
      <c r="U11" t="str">
        <v>East</v>
      </c>
      <c r="V11" t="str">
        <v>West</v>
      </c>
      <c r="W11" t="str">
        <v>West</v>
      </c>
      <c r="X11" t="str">
        <v>West</v>
      </c>
      <c r="Y11" t="str">
        <v>East</v>
      </c>
      <c r="Z11" t="str">
        <v>West</v>
      </c>
      <c r="AA11" t="str">
        <v>North</v>
      </c>
    </row>
    <row r="12" spans="3:27" x14ac:dyDescent="0.25">
      <c r="C12" t="s">
        <v>234</v>
      </c>
      <c r="D12" t="s">
        <v>238</v>
      </c>
      <c r="E12">
        <v>1399</v>
      </c>
      <c r="F12" t="s">
        <v>238</v>
      </c>
      <c r="H12" t="str">
        <v>Price</v>
      </c>
      <c r="I12">
        <v>1200</v>
      </c>
      <c r="J12">
        <v>45000</v>
      </c>
      <c r="K12">
        <v>5000</v>
      </c>
      <c r="L12">
        <v>1399</v>
      </c>
      <c r="M12">
        <v>1099</v>
      </c>
      <c r="N12">
        <v>1200</v>
      </c>
      <c r="O12">
        <v>45000</v>
      </c>
      <c r="P12">
        <v>5000</v>
      </c>
      <c r="Q12">
        <v>1399</v>
      </c>
      <c r="R12">
        <v>1099</v>
      </c>
      <c r="S12">
        <v>1200</v>
      </c>
      <c r="T12">
        <v>45000</v>
      </c>
      <c r="U12">
        <v>5000</v>
      </c>
      <c r="V12">
        <v>1399</v>
      </c>
      <c r="W12">
        <v>1099</v>
      </c>
      <c r="X12">
        <v>1200</v>
      </c>
      <c r="Y12">
        <v>45000</v>
      </c>
      <c r="Z12">
        <v>5000</v>
      </c>
      <c r="AA12">
        <v>1399</v>
      </c>
    </row>
    <row r="13" spans="3:27" x14ac:dyDescent="0.25">
      <c r="C13" t="s">
        <v>235</v>
      </c>
      <c r="D13" t="s">
        <v>238</v>
      </c>
      <c r="E13">
        <v>1099</v>
      </c>
      <c r="F13" t="s">
        <v>238</v>
      </c>
    </row>
    <row r="14" spans="3:27" x14ac:dyDescent="0.25">
      <c r="C14" t="s">
        <v>231</v>
      </c>
      <c r="D14" t="s">
        <v>196</v>
      </c>
      <c r="E14">
        <v>1200</v>
      </c>
      <c r="F14" t="s">
        <v>196</v>
      </c>
    </row>
    <row r="15" spans="3:27" x14ac:dyDescent="0.25">
      <c r="C15" t="s">
        <v>232</v>
      </c>
      <c r="D15" t="s">
        <v>196</v>
      </c>
      <c r="E15">
        <v>45000</v>
      </c>
      <c r="F15" t="s">
        <v>196</v>
      </c>
      <c r="H15" t="str" cm="1">
        <f t="array" ref="H15:AA16">TRANSPOSE(_xlfn.UNIQUE(C3:F22,TRUE,TRUE))</f>
        <v>Items</v>
      </c>
      <c r="I15" t="str">
        <v>Ring Light</v>
      </c>
      <c r="J15" t="str">
        <v>Laptop</v>
      </c>
      <c r="K15" t="str">
        <v>Mic</v>
      </c>
      <c r="L15" t="str">
        <v>Tripod</v>
      </c>
      <c r="M15" t="str">
        <v>RGB Keyboard</v>
      </c>
      <c r="N15" t="str">
        <v>Ring Light</v>
      </c>
      <c r="O15" t="str">
        <v>Laptop</v>
      </c>
      <c r="P15" t="str">
        <v>Pendrive</v>
      </c>
      <c r="Q15" t="str">
        <v>Tripod</v>
      </c>
      <c r="R15" t="str">
        <v>RGB Keyboard</v>
      </c>
      <c r="S15" t="str">
        <v>Ring Light</v>
      </c>
      <c r="T15" t="str">
        <v>Laptop</v>
      </c>
      <c r="U15" t="str">
        <v>Laptop</v>
      </c>
      <c r="V15" t="str">
        <v>Tripod</v>
      </c>
      <c r="W15" t="str">
        <v>RGB Keyboard</v>
      </c>
      <c r="X15" t="str">
        <v>Ring Light</v>
      </c>
      <c r="Y15" t="str">
        <v>Laptop</v>
      </c>
      <c r="Z15" t="str">
        <v>Laptop</v>
      </c>
      <c r="AA15" t="str">
        <v>Tripod</v>
      </c>
    </row>
    <row r="16" spans="3:27" x14ac:dyDescent="0.25">
      <c r="C16" t="s">
        <v>232</v>
      </c>
      <c r="D16" t="s">
        <v>238</v>
      </c>
      <c r="E16">
        <v>5000</v>
      </c>
      <c r="F16" t="s">
        <v>238</v>
      </c>
      <c r="H16" t="str">
        <v>Price</v>
      </c>
      <c r="I16">
        <v>1200</v>
      </c>
      <c r="J16">
        <v>45000</v>
      </c>
      <c r="K16">
        <v>5000</v>
      </c>
      <c r="L16">
        <v>1399</v>
      </c>
      <c r="M16">
        <v>1099</v>
      </c>
      <c r="N16">
        <v>1200</v>
      </c>
      <c r="O16">
        <v>45000</v>
      </c>
      <c r="P16">
        <v>5000</v>
      </c>
      <c r="Q16">
        <v>1399</v>
      </c>
      <c r="R16">
        <v>1099</v>
      </c>
      <c r="S16">
        <v>1200</v>
      </c>
      <c r="T16">
        <v>45000</v>
      </c>
      <c r="U16">
        <v>5000</v>
      </c>
      <c r="V16">
        <v>1399</v>
      </c>
      <c r="W16">
        <v>1099</v>
      </c>
      <c r="X16">
        <v>1200</v>
      </c>
      <c r="Y16">
        <v>45000</v>
      </c>
      <c r="Z16">
        <v>5000</v>
      </c>
      <c r="AA16">
        <v>1399</v>
      </c>
    </row>
    <row r="17" spans="3:6" x14ac:dyDescent="0.25">
      <c r="C17" t="s">
        <v>234</v>
      </c>
      <c r="D17" t="s">
        <v>237</v>
      </c>
      <c r="E17">
        <v>1399</v>
      </c>
      <c r="F17" t="s">
        <v>237</v>
      </c>
    </row>
    <row r="18" spans="3:6" x14ac:dyDescent="0.25">
      <c r="C18" t="s">
        <v>235</v>
      </c>
      <c r="D18" t="s">
        <v>237</v>
      </c>
      <c r="E18">
        <v>1099</v>
      </c>
      <c r="F18" t="s">
        <v>237</v>
      </c>
    </row>
    <row r="19" spans="3:6" x14ac:dyDescent="0.25">
      <c r="C19" t="s">
        <v>231</v>
      </c>
      <c r="D19" t="s">
        <v>237</v>
      </c>
      <c r="E19">
        <v>1200</v>
      </c>
      <c r="F19" t="s">
        <v>237</v>
      </c>
    </row>
    <row r="20" spans="3:6" x14ac:dyDescent="0.25">
      <c r="C20" t="s">
        <v>232</v>
      </c>
      <c r="D20" t="s">
        <v>238</v>
      </c>
      <c r="E20">
        <v>45000</v>
      </c>
      <c r="F20" t="s">
        <v>238</v>
      </c>
    </row>
    <row r="21" spans="3:6" x14ac:dyDescent="0.25">
      <c r="C21" t="s">
        <v>232</v>
      </c>
      <c r="D21" t="s">
        <v>237</v>
      </c>
      <c r="E21">
        <v>5000</v>
      </c>
      <c r="F21" t="s">
        <v>237</v>
      </c>
    </row>
    <row r="22" spans="3:6" x14ac:dyDescent="0.25">
      <c r="C22" t="s">
        <v>234</v>
      </c>
      <c r="D22" t="s">
        <v>196</v>
      </c>
      <c r="E22">
        <v>1399</v>
      </c>
      <c r="F22" t="s">
        <v>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ED06-BFE4-4818-B80E-9EED8391BA72}">
  <dimension ref="C3:K22"/>
  <sheetViews>
    <sheetView topLeftCell="D1" workbookViewId="0">
      <selection activeCell="Q5" sqref="Q5"/>
    </sheetView>
  </sheetViews>
  <sheetFormatPr defaultRowHeight="15" x14ac:dyDescent="0.25"/>
  <cols>
    <col min="3" max="3" width="13.5703125" customWidth="1"/>
    <col min="6" max="7" width="10.7109375" customWidth="1"/>
    <col min="10" max="10" width="13.5703125" customWidth="1"/>
  </cols>
  <sheetData>
    <row r="3" spans="3:11" ht="18.75" x14ac:dyDescent="0.3">
      <c r="C3" s="56" t="s">
        <v>0</v>
      </c>
      <c r="D3" s="56" t="s">
        <v>172</v>
      </c>
      <c r="E3" s="56" t="s">
        <v>3</v>
      </c>
      <c r="F3" s="56" t="s">
        <v>239</v>
      </c>
      <c r="G3" s="56" t="s">
        <v>113</v>
      </c>
      <c r="J3" s="56" t="s">
        <v>0</v>
      </c>
      <c r="K3" s="56" t="s">
        <v>113</v>
      </c>
    </row>
    <row r="4" spans="3:11" x14ac:dyDescent="0.25">
      <c r="C4" t="s">
        <v>231</v>
      </c>
      <c r="D4" t="s">
        <v>196</v>
      </c>
      <c r="E4">
        <v>1200</v>
      </c>
      <c r="F4">
        <v>20</v>
      </c>
      <c r="G4">
        <f t="shared" ref="G4:G22" si="0">F4*E4</f>
        <v>24000</v>
      </c>
      <c r="J4" t="str" cm="1">
        <f t="array" ref="J4:J9">_xlfn.UNIQUE(C4:C22)</f>
        <v>Ring Light</v>
      </c>
      <c r="K4">
        <f>SUMIF(C4:C22,C4,G4:G22)</f>
        <v>210000</v>
      </c>
    </row>
    <row r="5" spans="3:11" x14ac:dyDescent="0.25">
      <c r="C5" t="s">
        <v>232</v>
      </c>
      <c r="D5" t="s">
        <v>196</v>
      </c>
      <c r="E5">
        <v>45000</v>
      </c>
      <c r="F5">
        <v>30</v>
      </c>
      <c r="G5">
        <f t="shared" si="0"/>
        <v>1350000</v>
      </c>
      <c r="J5" t="str">
        <v>Laptop</v>
      </c>
      <c r="K5">
        <f t="shared" ref="K5:K9" si="1">SUMIF(C5:C23,C5,G5:G23)</f>
        <v>10225000</v>
      </c>
    </row>
    <row r="6" spans="3:11" x14ac:dyDescent="0.25">
      <c r="C6" t="s">
        <v>233</v>
      </c>
      <c r="D6" t="s">
        <v>196</v>
      </c>
      <c r="E6">
        <v>5000</v>
      </c>
      <c r="F6">
        <v>40</v>
      </c>
      <c r="G6">
        <f t="shared" si="0"/>
        <v>200000</v>
      </c>
      <c r="J6" t="str">
        <v>Mic</v>
      </c>
      <c r="K6">
        <f t="shared" si="1"/>
        <v>200000</v>
      </c>
    </row>
    <row r="7" spans="3:11" x14ac:dyDescent="0.25">
      <c r="C7" t="s">
        <v>234</v>
      </c>
      <c r="D7" t="s">
        <v>196</v>
      </c>
      <c r="E7">
        <v>1399</v>
      </c>
      <c r="F7">
        <v>45</v>
      </c>
      <c r="G7">
        <f t="shared" si="0"/>
        <v>62955</v>
      </c>
      <c r="J7" t="str">
        <v>Tripod</v>
      </c>
      <c r="K7">
        <f t="shared" si="1"/>
        <v>314775</v>
      </c>
    </row>
    <row r="8" spans="3:11" x14ac:dyDescent="0.25">
      <c r="C8" t="s">
        <v>235</v>
      </c>
      <c r="D8" t="s">
        <v>196</v>
      </c>
      <c r="E8">
        <v>1099</v>
      </c>
      <c r="F8">
        <v>10</v>
      </c>
      <c r="G8">
        <f t="shared" si="0"/>
        <v>10990</v>
      </c>
      <c r="J8" t="str">
        <v>RGB Keyboard</v>
      </c>
      <c r="K8">
        <f t="shared" si="1"/>
        <v>181335</v>
      </c>
    </row>
    <row r="9" spans="3:11" x14ac:dyDescent="0.25">
      <c r="C9" t="s">
        <v>231</v>
      </c>
      <c r="D9" t="s">
        <v>237</v>
      </c>
      <c r="E9">
        <v>1200</v>
      </c>
      <c r="F9">
        <v>15</v>
      </c>
      <c r="G9">
        <f t="shared" si="0"/>
        <v>18000</v>
      </c>
      <c r="J9" t="str">
        <v>Pendrive</v>
      </c>
      <c r="K9">
        <f t="shared" si="1"/>
        <v>186000</v>
      </c>
    </row>
    <row r="10" spans="3:11" x14ac:dyDescent="0.25">
      <c r="C10" t="s">
        <v>232</v>
      </c>
      <c r="D10" t="s">
        <v>237</v>
      </c>
      <c r="E10">
        <v>45000</v>
      </c>
      <c r="F10">
        <v>25</v>
      </c>
      <c r="G10">
        <f t="shared" si="0"/>
        <v>1125000</v>
      </c>
    </row>
    <row r="11" spans="3:11" x14ac:dyDescent="0.25">
      <c r="C11" t="s">
        <v>236</v>
      </c>
      <c r="D11" t="s">
        <v>237</v>
      </c>
      <c r="E11">
        <v>5000</v>
      </c>
      <c r="F11">
        <v>40</v>
      </c>
      <c r="G11">
        <f t="shared" si="0"/>
        <v>200000</v>
      </c>
    </row>
    <row r="12" spans="3:11" x14ac:dyDescent="0.25">
      <c r="C12" t="s">
        <v>234</v>
      </c>
      <c r="D12" t="s">
        <v>238</v>
      </c>
      <c r="E12">
        <v>1399</v>
      </c>
      <c r="F12">
        <v>50</v>
      </c>
      <c r="G12">
        <f t="shared" si="0"/>
        <v>69950</v>
      </c>
    </row>
    <row r="13" spans="3:11" x14ac:dyDescent="0.25">
      <c r="C13" t="s">
        <v>235</v>
      </c>
      <c r="D13" t="s">
        <v>238</v>
      </c>
      <c r="E13">
        <v>1099</v>
      </c>
      <c r="F13">
        <v>90</v>
      </c>
      <c r="G13">
        <f t="shared" si="0"/>
        <v>98910</v>
      </c>
    </row>
    <row r="14" spans="3:11" x14ac:dyDescent="0.25">
      <c r="C14" t="s">
        <v>231</v>
      </c>
      <c r="D14" t="s">
        <v>196</v>
      </c>
      <c r="E14">
        <v>1200</v>
      </c>
      <c r="F14">
        <v>70</v>
      </c>
      <c r="G14">
        <f t="shared" si="0"/>
        <v>84000</v>
      </c>
    </row>
    <row r="15" spans="3:11" x14ac:dyDescent="0.25">
      <c r="C15" t="s">
        <v>232</v>
      </c>
      <c r="D15" t="s">
        <v>196</v>
      </c>
      <c r="E15">
        <v>45000</v>
      </c>
      <c r="F15">
        <v>75</v>
      </c>
      <c r="G15">
        <f t="shared" si="0"/>
        <v>3375000</v>
      </c>
    </row>
    <row r="16" spans="3:11" x14ac:dyDescent="0.25">
      <c r="C16" t="s">
        <v>232</v>
      </c>
      <c r="D16" t="s">
        <v>238</v>
      </c>
      <c r="E16">
        <v>5000</v>
      </c>
      <c r="F16">
        <v>35</v>
      </c>
      <c r="G16">
        <f t="shared" si="0"/>
        <v>175000</v>
      </c>
    </row>
    <row r="17" spans="3:7" x14ac:dyDescent="0.25">
      <c r="C17" t="s">
        <v>234</v>
      </c>
      <c r="D17" t="s">
        <v>237</v>
      </c>
      <c r="E17">
        <v>1399</v>
      </c>
      <c r="F17">
        <v>60</v>
      </c>
      <c r="G17">
        <f t="shared" si="0"/>
        <v>83940</v>
      </c>
    </row>
    <row r="18" spans="3:7" x14ac:dyDescent="0.25">
      <c r="C18" t="s">
        <v>235</v>
      </c>
      <c r="D18" t="s">
        <v>237</v>
      </c>
      <c r="E18">
        <v>1099</v>
      </c>
      <c r="F18">
        <v>65</v>
      </c>
      <c r="G18">
        <f t="shared" si="0"/>
        <v>71435</v>
      </c>
    </row>
    <row r="19" spans="3:7" x14ac:dyDescent="0.25">
      <c r="C19" t="s">
        <v>231</v>
      </c>
      <c r="D19" t="s">
        <v>237</v>
      </c>
      <c r="E19">
        <v>1200</v>
      </c>
      <c r="F19">
        <v>70</v>
      </c>
      <c r="G19">
        <f t="shared" si="0"/>
        <v>84000</v>
      </c>
    </row>
    <row r="20" spans="3:7" x14ac:dyDescent="0.25">
      <c r="C20" t="s">
        <v>232</v>
      </c>
      <c r="D20" t="s">
        <v>238</v>
      </c>
      <c r="E20">
        <v>45000</v>
      </c>
      <c r="F20">
        <v>85</v>
      </c>
      <c r="G20">
        <f t="shared" si="0"/>
        <v>3825000</v>
      </c>
    </row>
    <row r="21" spans="3:7" x14ac:dyDescent="0.25">
      <c r="C21" t="s">
        <v>232</v>
      </c>
      <c r="D21" t="s">
        <v>237</v>
      </c>
      <c r="E21">
        <v>5000</v>
      </c>
      <c r="F21">
        <v>75</v>
      </c>
      <c r="G21">
        <f t="shared" si="0"/>
        <v>375000</v>
      </c>
    </row>
    <row r="22" spans="3:7" x14ac:dyDescent="0.25">
      <c r="C22" t="s">
        <v>234</v>
      </c>
      <c r="D22" t="s">
        <v>196</v>
      </c>
      <c r="E22">
        <v>1399</v>
      </c>
      <c r="F22">
        <v>70</v>
      </c>
      <c r="G22">
        <f t="shared" si="0"/>
        <v>97930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70AC-12F9-4FE3-B345-AB979854B655}">
  <dimension ref="C3:G9"/>
  <sheetViews>
    <sheetView workbookViewId="0">
      <selection activeCell="G4" sqref="G4"/>
    </sheetView>
  </sheetViews>
  <sheetFormatPr defaultRowHeight="15" x14ac:dyDescent="0.25"/>
  <cols>
    <col min="5" max="5" width="11.5703125" bestFit="1" customWidth="1"/>
    <col min="6" max="6" width="27.5703125" bestFit="1" customWidth="1"/>
    <col min="7" max="7" width="22.7109375" customWidth="1"/>
  </cols>
  <sheetData>
    <row r="3" spans="3:7" x14ac:dyDescent="0.25">
      <c r="C3" t="s">
        <v>72</v>
      </c>
      <c r="D3" t="s">
        <v>73</v>
      </c>
      <c r="E3" t="s">
        <v>240</v>
      </c>
      <c r="F3" t="s">
        <v>145</v>
      </c>
      <c r="G3" t="s">
        <v>241</v>
      </c>
    </row>
    <row r="4" spans="3:7" x14ac:dyDescent="0.25">
      <c r="C4">
        <v>101</v>
      </c>
      <c r="D4" t="s">
        <v>242</v>
      </c>
      <c r="E4" s="57">
        <f ca="1">IF(D4&lt;&gt;"",NOW(),"")</f>
        <v>45556.621286805559</v>
      </c>
      <c r="F4" s="59">
        <f ca="1">IF(D5&lt;&gt;"",NOW(),"")</f>
        <v>45556.621286805559</v>
      </c>
    </row>
    <row r="5" spans="3:7" x14ac:dyDescent="0.25">
      <c r="C5">
        <v>102</v>
      </c>
      <c r="D5" t="s">
        <v>181</v>
      </c>
      <c r="E5" s="58">
        <f ca="1">IF(D5&lt;&gt;"",IF(E5&lt;&gt;"",E5,NOW()),"")</f>
        <v>0</v>
      </c>
      <c r="F5" s="59">
        <f ca="1">IF(D4&lt;&gt;"",IF(F5&lt;&gt;"",F5,NOW()),"")</f>
        <v>0</v>
      </c>
    </row>
    <row r="7" spans="3:7" x14ac:dyDescent="0.25">
      <c r="F7" s="59"/>
    </row>
    <row r="8" spans="3:7" x14ac:dyDescent="0.25">
      <c r="F8" s="59"/>
    </row>
    <row r="9" spans="3:7" x14ac:dyDescent="0.25">
      <c r="F9" s="5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C417-9CE5-4D1F-9A1A-2BC66E3C402D}">
  <dimension ref="C3:D8"/>
  <sheetViews>
    <sheetView workbookViewId="0">
      <selection activeCell="D8" sqref="D8"/>
    </sheetView>
  </sheetViews>
  <sheetFormatPr defaultRowHeight="15" x14ac:dyDescent="0.25"/>
  <cols>
    <col min="3" max="3" width="22.85546875" customWidth="1"/>
    <col min="4" max="4" width="11.5703125" bestFit="1" customWidth="1"/>
  </cols>
  <sheetData>
    <row r="3" spans="3:4" x14ac:dyDescent="0.25">
      <c r="C3" t="s">
        <v>243</v>
      </c>
      <c r="D3">
        <v>4568.47</v>
      </c>
    </row>
    <row r="4" spans="3:4" x14ac:dyDescent="0.25">
      <c r="C4" t="s">
        <v>245</v>
      </c>
      <c r="D4" s="60">
        <v>0.09</v>
      </c>
    </row>
    <row r="5" spans="3:4" x14ac:dyDescent="0.25">
      <c r="C5" t="s">
        <v>246</v>
      </c>
      <c r="D5">
        <v>2</v>
      </c>
    </row>
    <row r="8" spans="3:4" x14ac:dyDescent="0.25">
      <c r="C8" t="s">
        <v>247</v>
      </c>
      <c r="D8" s="61">
        <f>-PV(D4/12,D5*12,D3,,0)</f>
        <v>99999.907454501183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A024-BFFD-459B-9BFE-6B2E18F7096E}">
  <dimension ref="C3:D13"/>
  <sheetViews>
    <sheetView workbookViewId="0">
      <selection activeCell="D7" sqref="D7"/>
    </sheetView>
  </sheetViews>
  <sheetFormatPr defaultRowHeight="15" x14ac:dyDescent="0.25"/>
  <cols>
    <col min="3" max="3" width="13.5703125" customWidth="1"/>
    <col min="4" max="4" width="14.28515625" bestFit="1" customWidth="1"/>
  </cols>
  <sheetData>
    <row r="3" spans="3:4" x14ac:dyDescent="0.25">
      <c r="C3" t="s">
        <v>248</v>
      </c>
      <c r="D3" s="62">
        <v>1100000</v>
      </c>
    </row>
    <row r="4" spans="3:4" x14ac:dyDescent="0.25">
      <c r="C4" t="s">
        <v>249</v>
      </c>
      <c r="D4" s="60">
        <v>0.09</v>
      </c>
    </row>
    <row r="5" spans="3:4" x14ac:dyDescent="0.25">
      <c r="C5" t="s">
        <v>244</v>
      </c>
      <c r="D5">
        <v>2</v>
      </c>
    </row>
    <row r="7" spans="3:4" x14ac:dyDescent="0.25">
      <c r="C7" t="s">
        <v>250</v>
      </c>
      <c r="D7" s="61">
        <f>-PMT(D4/12,D5*12,D3)</f>
        <v>50253.216507090401</v>
      </c>
    </row>
    <row r="9" spans="3:4" x14ac:dyDescent="0.25">
      <c r="C9" t="s">
        <v>251</v>
      </c>
      <c r="D9" s="61">
        <v>50253.22</v>
      </c>
    </row>
    <row r="10" spans="3:4" x14ac:dyDescent="0.25">
      <c r="C10" t="s">
        <v>249</v>
      </c>
      <c r="D10" s="60">
        <v>0.09</v>
      </c>
    </row>
    <row r="11" spans="3:4" x14ac:dyDescent="0.25">
      <c r="C11" t="s">
        <v>244</v>
      </c>
      <c r="D11">
        <v>2</v>
      </c>
    </row>
    <row r="13" spans="3:4" x14ac:dyDescent="0.25">
      <c r="C13" t="s">
        <v>247</v>
      </c>
      <c r="D13" s="63">
        <f>-PV(D10/12,D11*12,D9)</f>
        <v>1100000.0764568199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BA6E-8566-4C36-9201-3B7EE2D4EE66}">
  <dimension ref="C3:D8"/>
  <sheetViews>
    <sheetView tabSelected="1" workbookViewId="0">
      <selection activeCell="D8" sqref="D8"/>
    </sheetView>
  </sheetViews>
  <sheetFormatPr defaultRowHeight="15" x14ac:dyDescent="0.25"/>
  <cols>
    <col min="3" max="3" width="17.85546875" customWidth="1"/>
    <col min="4" max="4" width="12.5703125" bestFit="1" customWidth="1"/>
  </cols>
  <sheetData>
    <row r="3" spans="3:4" x14ac:dyDescent="0.25">
      <c r="C3" t="s">
        <v>252</v>
      </c>
      <c r="D3" s="63">
        <v>10000</v>
      </c>
    </row>
    <row r="4" spans="3:4" x14ac:dyDescent="0.25">
      <c r="C4" t="s">
        <v>249</v>
      </c>
      <c r="D4" s="60">
        <v>0.12</v>
      </c>
    </row>
    <row r="5" spans="3:4" x14ac:dyDescent="0.25">
      <c r="C5" t="s">
        <v>244</v>
      </c>
      <c r="D5">
        <v>5</v>
      </c>
    </row>
    <row r="8" spans="3:4" x14ac:dyDescent="0.25">
      <c r="C8" t="s">
        <v>253</v>
      </c>
      <c r="D8" s="64">
        <f>-FV(D4/12,D5*12,D3)</f>
        <v>816696.69856409135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dsum</vt:lpstr>
      <vt:lpstr>task</vt:lpstr>
      <vt:lpstr>survey</vt:lpstr>
      <vt:lpstr>sort &amp; match</vt:lpstr>
      <vt:lpstr>s&amp;m w v&amp;h</vt:lpstr>
      <vt:lpstr>personal detail</vt:lpstr>
      <vt:lpstr>Job detail</vt:lpstr>
      <vt:lpstr>contact detail</vt:lpstr>
      <vt:lpstr>multi vlookup</vt:lpstr>
      <vt:lpstr>multiv practice s1</vt:lpstr>
      <vt:lpstr>multiv practice s2</vt:lpstr>
      <vt:lpstr>multiv practice s3</vt:lpstr>
      <vt:lpstr>multiv practice s4</vt:lpstr>
      <vt:lpstr>% formula</vt:lpstr>
      <vt:lpstr>%</vt:lpstr>
      <vt:lpstr>tracker</vt:lpstr>
      <vt:lpstr>formula</vt:lpstr>
      <vt:lpstr>data</vt:lpstr>
      <vt:lpstr>grouping</vt:lpstr>
      <vt:lpstr>Sheet1</vt:lpstr>
      <vt:lpstr>Sheet2</vt:lpstr>
      <vt:lpstr>Sheet3</vt:lpstr>
      <vt:lpstr>Sheet4</vt:lpstr>
      <vt:lpstr>Sheet5</vt:lpstr>
      <vt:lpstr>time&amp;date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2024-08-28T09:10:58Z</dcterms:created>
  <dcterms:modified xsi:type="dcterms:W3CDTF">2024-09-21T09:24:39Z</dcterms:modified>
</cp:coreProperties>
</file>