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Ankit\Desktop\"/>
    </mc:Choice>
  </mc:AlternateContent>
  <bookViews>
    <workbookView xWindow="0" yWindow="0" windowWidth="9576" windowHeight="8712" activeTab="4"/>
  </bookViews>
  <sheets>
    <sheet name="Decision Tree Data" sheetId="1" r:id="rId1"/>
    <sheet name="Split" sheetId="2" r:id="rId2"/>
    <sheet name="CART" sheetId="4" r:id="rId3"/>
    <sheet name="Tree" sheetId="5" r:id="rId4"/>
    <sheet name="C4.5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6" l="1"/>
  <c r="M47" i="6"/>
  <c r="M45" i="6"/>
  <c r="M43" i="6"/>
  <c r="D60" i="6"/>
  <c r="H47" i="6"/>
  <c r="I47" i="6" s="1"/>
  <c r="F47" i="6"/>
  <c r="G47" i="6" s="1"/>
  <c r="M49" i="6"/>
  <c r="M50" i="6"/>
  <c r="M57" i="6"/>
  <c r="M58" i="6"/>
  <c r="K58" i="6"/>
  <c r="J58" i="6"/>
  <c r="H58" i="6"/>
  <c r="I58" i="6" s="1"/>
  <c r="G58" i="6"/>
  <c r="F58" i="6"/>
  <c r="D58" i="6"/>
  <c r="H57" i="6"/>
  <c r="F57" i="6"/>
  <c r="D57" i="6"/>
  <c r="E57" i="6" s="1"/>
  <c r="G49" i="6"/>
  <c r="F49" i="6"/>
  <c r="E49" i="6"/>
  <c r="D49" i="6"/>
  <c r="K57" i="6"/>
  <c r="J57" i="6"/>
  <c r="I57" i="6"/>
  <c r="G57" i="6"/>
  <c r="J49" i="6"/>
  <c r="H49" i="6"/>
  <c r="I49" i="6" s="1"/>
  <c r="J45" i="6"/>
  <c r="H45" i="6"/>
  <c r="I45" i="6" s="1"/>
  <c r="F45" i="6"/>
  <c r="H43" i="6"/>
  <c r="F43" i="6"/>
  <c r="D43" i="6"/>
  <c r="J47" i="6"/>
  <c r="K47" i="6" s="1"/>
  <c r="E47" i="6"/>
  <c r="D47" i="6"/>
  <c r="K45" i="6"/>
  <c r="J43" i="6"/>
  <c r="K43" i="6" s="1"/>
  <c r="I43" i="6"/>
  <c r="G43" i="6"/>
  <c r="E43" i="6"/>
  <c r="E25" i="6"/>
  <c r="J34" i="6"/>
  <c r="K34" i="6" s="1"/>
  <c r="F34" i="6"/>
  <c r="G34" i="6" s="1"/>
  <c r="D34" i="6"/>
  <c r="E34" i="6"/>
  <c r="M35" i="6"/>
  <c r="M34" i="6"/>
  <c r="M32" i="6"/>
  <c r="J32" i="6"/>
  <c r="K32" i="6" s="1"/>
  <c r="F32" i="6"/>
  <c r="G32" i="6" s="1"/>
  <c r="F30" i="6"/>
  <c r="G30" i="6" s="1"/>
  <c r="M30" i="6"/>
  <c r="M59" i="6" l="1"/>
  <c r="N58" i="6"/>
  <c r="N59" i="6" s="1"/>
  <c r="L58" i="6"/>
  <c r="L57" i="6"/>
  <c r="N57" i="6" s="1"/>
  <c r="L49" i="6"/>
  <c r="N49" i="6" s="1"/>
  <c r="L47" i="6"/>
  <c r="N47" i="6" s="1"/>
  <c r="L45" i="6"/>
  <c r="N45" i="6" s="1"/>
  <c r="L43" i="6"/>
  <c r="N43" i="6" s="1"/>
  <c r="N50" i="6" l="1"/>
  <c r="J30" i="6" l="1"/>
  <c r="K30" i="6" s="1"/>
  <c r="D30" i="6"/>
  <c r="E30" i="6" s="1"/>
  <c r="H30" i="6"/>
  <c r="I30" i="6" s="1"/>
  <c r="H32" i="6"/>
  <c r="I32" i="6" s="1"/>
  <c r="L32" i="6" s="1"/>
  <c r="H34" i="6"/>
  <c r="I34" i="6" s="1"/>
  <c r="L34" i="6" s="1"/>
  <c r="L30" i="6" l="1"/>
  <c r="N34" i="6"/>
  <c r="N32" i="6"/>
  <c r="N30" i="6" l="1"/>
  <c r="N35" i="6" s="1"/>
  <c r="D36" i="6" s="1"/>
  <c r="D17" i="4" l="1"/>
  <c r="C17" i="4"/>
  <c r="K17" i="4"/>
  <c r="J17" i="4"/>
  <c r="I17" i="4"/>
  <c r="H17" i="4"/>
  <c r="G17" i="4"/>
  <c r="F17" i="4"/>
  <c r="E17" i="4"/>
  <c r="L17" i="4" l="1"/>
  <c r="N17" i="4" s="1"/>
  <c r="M17" i="4" l="1"/>
  <c r="O17" i="4" s="1"/>
  <c r="L28" i="4"/>
  <c r="K28" i="4"/>
  <c r="J28" i="4"/>
  <c r="I28" i="4"/>
  <c r="H28" i="4"/>
  <c r="G28" i="4"/>
  <c r="F28" i="4"/>
  <c r="E28" i="4"/>
  <c r="D28" i="4"/>
  <c r="C28" i="4"/>
  <c r="L26" i="4"/>
  <c r="K26" i="4"/>
  <c r="J26" i="4"/>
  <c r="I26" i="4"/>
  <c r="H26" i="4"/>
  <c r="G26" i="4"/>
  <c r="F26" i="4"/>
  <c r="E26" i="4"/>
  <c r="D26" i="4"/>
  <c r="C26" i="4"/>
  <c r="L24" i="4"/>
  <c r="K24" i="4"/>
  <c r="J24" i="4"/>
  <c r="I24" i="4"/>
  <c r="H24" i="4"/>
  <c r="G24" i="4"/>
  <c r="F24" i="4"/>
  <c r="E24" i="4"/>
  <c r="D24" i="4"/>
  <c r="C24" i="4"/>
  <c r="L22" i="4"/>
  <c r="K22" i="4"/>
  <c r="J22" i="4"/>
  <c r="I22" i="4"/>
  <c r="H22" i="4"/>
  <c r="G22" i="4"/>
  <c r="F22" i="4"/>
  <c r="E22" i="4"/>
  <c r="D22" i="4"/>
  <c r="C22" i="4"/>
  <c r="L15" i="4"/>
  <c r="K15" i="4"/>
  <c r="J15" i="4"/>
  <c r="I15" i="4"/>
  <c r="H15" i="4"/>
  <c r="G15" i="4"/>
  <c r="F15" i="4"/>
  <c r="E15" i="4"/>
  <c r="D15" i="4"/>
  <c r="C15" i="4"/>
  <c r="L10" i="4"/>
  <c r="K10" i="4"/>
  <c r="J10" i="4"/>
  <c r="I10" i="4"/>
  <c r="H10" i="4"/>
  <c r="G10" i="4"/>
  <c r="F10" i="4"/>
  <c r="E10" i="4"/>
  <c r="D10" i="4"/>
  <c r="C10" i="4"/>
  <c r="E9" i="4"/>
  <c r="L8" i="4"/>
  <c r="K8" i="4"/>
  <c r="J8" i="4"/>
  <c r="I8" i="4"/>
  <c r="H8" i="4"/>
  <c r="G8" i="4"/>
  <c r="F8" i="4"/>
  <c r="E8" i="4"/>
  <c r="D8" i="4"/>
  <c r="C8" i="4"/>
  <c r="L6" i="4"/>
  <c r="K6" i="4"/>
  <c r="J6" i="4"/>
  <c r="I6" i="4"/>
  <c r="H6" i="4"/>
  <c r="G6" i="4"/>
  <c r="F6" i="4"/>
  <c r="E6" i="4"/>
  <c r="D6" i="4"/>
  <c r="C6" i="4"/>
  <c r="M22" i="4" l="1"/>
  <c r="M26" i="4"/>
  <c r="M6" i="4"/>
  <c r="M28" i="4"/>
  <c r="M15" i="4"/>
  <c r="M24" i="4"/>
  <c r="M8" i="4"/>
  <c r="N24" i="4"/>
  <c r="N28" i="4"/>
  <c r="N8" i="4"/>
  <c r="N10" i="4"/>
  <c r="N22" i="4"/>
  <c r="O22" i="4" s="1"/>
  <c r="N26" i="4"/>
  <c r="O26" i="4" s="1"/>
  <c r="N6" i="4"/>
  <c r="O6" i="4" s="1"/>
  <c r="M10" i="4"/>
  <c r="N15" i="4"/>
  <c r="O28" i="4" l="1"/>
  <c r="O15" i="4"/>
  <c r="O24" i="4"/>
  <c r="O8" i="4"/>
  <c r="O10" i="4"/>
</calcChain>
</file>

<file path=xl/sharedStrings.xml><?xml version="1.0" encoding="utf-8"?>
<sst xmlns="http://schemas.openxmlformats.org/spreadsheetml/2006/main" count="334" uniqueCount="108">
  <si>
    <t>Occupation</t>
  </si>
  <si>
    <t>Gender</t>
  </si>
  <si>
    <t>Age</t>
  </si>
  <si>
    <t>Age (Class)</t>
  </si>
  <si>
    <t>Salary</t>
  </si>
  <si>
    <t>Salary (Class)</t>
  </si>
  <si>
    <t>Service</t>
  </si>
  <si>
    <t>Female</t>
  </si>
  <si>
    <t>Level 3</t>
  </si>
  <si>
    <t>Male</t>
  </si>
  <si>
    <t>Level 1</t>
  </si>
  <si>
    <t>Level 2</t>
  </si>
  <si>
    <t>Management</t>
  </si>
  <si>
    <t>Level 4</t>
  </si>
  <si>
    <t>Sales</t>
  </si>
  <si>
    <t>Staff</t>
  </si>
  <si>
    <t>Salary Categories :</t>
  </si>
  <si>
    <t>Less than $35,000</t>
  </si>
  <si>
    <t xml:space="preserve">$35,000 to less than $45,000 </t>
  </si>
  <si>
    <t xml:space="preserve">$45,000 to less than $55,000 </t>
  </si>
  <si>
    <t>Above $55,000</t>
  </si>
  <si>
    <t>Age Categories :</t>
  </si>
  <si>
    <t>31-40</t>
  </si>
  <si>
    <t>41-50</t>
  </si>
  <si>
    <t>p(j/tl)</t>
  </si>
  <si>
    <t>p(j/tr)</t>
  </si>
  <si>
    <t>Over all</t>
  </si>
  <si>
    <t>PL</t>
  </si>
  <si>
    <t>PR</t>
  </si>
  <si>
    <t>2PL * PR * Q(s/t)</t>
  </si>
  <si>
    <t>3/11</t>
  </si>
  <si>
    <t>8/11</t>
  </si>
  <si>
    <t>1/3</t>
  </si>
  <si>
    <t>0/3</t>
  </si>
  <si>
    <t>1/8</t>
  </si>
  <si>
    <t>2/8</t>
  </si>
  <si>
    <t>3/8</t>
  </si>
  <si>
    <t>4/11</t>
  </si>
  <si>
    <t>7/11</t>
  </si>
  <si>
    <t>0/4</t>
  </si>
  <si>
    <t>2/4</t>
  </si>
  <si>
    <t>2/7</t>
  </si>
  <si>
    <t>3/7</t>
  </si>
  <si>
    <t>0/7</t>
  </si>
  <si>
    <t>2/11</t>
  </si>
  <si>
    <t>9/11</t>
  </si>
  <si>
    <t>0/2</t>
  </si>
  <si>
    <t>1/2</t>
  </si>
  <si>
    <t>2/9</t>
  </si>
  <si>
    <t>3/9</t>
  </si>
  <si>
    <t>1/9</t>
  </si>
  <si>
    <t>4/9</t>
  </si>
  <si>
    <t>5/11</t>
  </si>
  <si>
    <t>6/11</t>
  </si>
  <si>
    <t>0/5</t>
  </si>
  <si>
    <t>1/5</t>
  </si>
  <si>
    <t>2/5</t>
  </si>
  <si>
    <t>2/6</t>
  </si>
  <si>
    <t>0/6</t>
  </si>
  <si>
    <t>Candidate Split</t>
  </si>
  <si>
    <t>Left Child Node, tl</t>
  </si>
  <si>
    <t>Right Child Node, tr</t>
  </si>
  <si>
    <t>Age = Low</t>
  </si>
  <si>
    <t>Age = Medium</t>
  </si>
  <si>
    <t>Age ∑(Low, High)</t>
  </si>
  <si>
    <t>Age = High</t>
  </si>
  <si>
    <t>Gender = Male</t>
  </si>
  <si>
    <t>Gender  ∑(Female)</t>
  </si>
  <si>
    <t>Occupation = Service</t>
  </si>
  <si>
    <t>Occupation  ∑(Management, Sales, Staff)</t>
  </si>
  <si>
    <t>Occupation = Management</t>
  </si>
  <si>
    <t>Occupation  ∑(Service, Sales, Staff)</t>
  </si>
  <si>
    <t>Occupation = Sales</t>
  </si>
  <si>
    <t>Occupation ∑(Service, Management, Staff)</t>
  </si>
  <si>
    <t>Occupation = Staff</t>
  </si>
  <si>
    <t>Occupation  ∑(Service, Management, Sales)</t>
  </si>
  <si>
    <t>Age  ∑(Medium, High)</t>
  </si>
  <si>
    <t>Age  ∑(Low, Medium)</t>
  </si>
  <si>
    <t>Occupation  ∑(Service, Management)</t>
  </si>
  <si>
    <t>Occupation  ∑(Sales, Staff)</t>
  </si>
  <si>
    <t>Occupation  ∑(Service, Sales)</t>
  </si>
  <si>
    <t>Occupation  ∑(Staff, Management)</t>
  </si>
  <si>
    <t>Level1</t>
  </si>
  <si>
    <t>Level2</t>
  </si>
  <si>
    <t>Level3</t>
  </si>
  <si>
    <t>Level4</t>
  </si>
  <si>
    <t>2PL * PR</t>
  </si>
  <si>
    <t>Q(s/t)</t>
  </si>
  <si>
    <t>2Pl * PR * Q(s/t)</t>
  </si>
  <si>
    <t>Occupation  ∑(Management, Sales)</t>
  </si>
  <si>
    <t>Occupation  ∑(Service, Staff)</t>
  </si>
  <si>
    <t>The first split should be based on Management vs Rest of the occupations</t>
  </si>
  <si>
    <t>CONCLUSION</t>
  </si>
  <si>
    <t>Occupation= Management</t>
  </si>
  <si>
    <t>staff and service</t>
  </si>
  <si>
    <t>Occupation= Sales,</t>
  </si>
  <si>
    <t>&lt;=50</t>
  </si>
  <si>
    <t>0-30</t>
  </si>
  <si>
    <t>&lt;=30</t>
  </si>
  <si>
    <t>&lt;=40</t>
  </si>
  <si>
    <t>Raw Total</t>
  </si>
  <si>
    <t>Percent</t>
  </si>
  <si>
    <t>Raw Total*Percent</t>
  </si>
  <si>
    <t>-  (Pj* log(Pj)</t>
  </si>
  <si>
    <t>Total Gain</t>
  </si>
  <si>
    <t>Net Gain</t>
  </si>
  <si>
    <t>Total Entropy</t>
  </si>
  <si>
    <t>The occupation is used for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</si>
</sst>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07">
    <xf numFmtId="0" fontId="0" fillId="0" borderId="0" xfId="0"/>
    <xf numFmtId="0" fontId="0" fillId="0" borderId="3" xfId="0" applyBorder="1" applyAlignment="1">
      <alignment horizontal="center" vertical="center"/>
    </xf>
    <xf numFmtId="6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6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4" fillId="6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4" fillId="7" borderId="16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4" fillId="6" borderId="16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vertical="center"/>
    </xf>
    <xf numFmtId="0" fontId="2" fillId="7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vertical="center"/>
    </xf>
    <xf numFmtId="0" fontId="2" fillId="5" borderId="19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3" fillId="2" borderId="7" xfId="1" applyBorder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2" borderId="1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2" fontId="0" fillId="5" borderId="12" xfId="0" quotePrefix="1" applyNumberFormat="1" applyFill="1" applyBorder="1" applyAlignment="1">
      <alignment horizontal="center"/>
    </xf>
    <xf numFmtId="2" fontId="0" fillId="5" borderId="14" xfId="0" quotePrefix="1" applyNumberFormat="1" applyFill="1" applyBorder="1" applyAlignment="1">
      <alignment horizontal="center"/>
    </xf>
    <xf numFmtId="2" fontId="0" fillId="5" borderId="13" xfId="0" quotePrefix="1" applyNumberFormat="1" applyFill="1" applyBorder="1" applyAlignment="1">
      <alignment horizontal="center"/>
    </xf>
    <xf numFmtId="0" fontId="0" fillId="5" borderId="14" xfId="0" quotePrefix="1" applyFill="1" applyBorder="1" applyAlignment="1">
      <alignment horizontal="center"/>
    </xf>
    <xf numFmtId="164" fontId="0" fillId="5" borderId="12" xfId="0" applyNumberFormat="1" applyFill="1" applyBorder="1"/>
    <xf numFmtId="16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164" fontId="0" fillId="0" borderId="17" xfId="0" applyNumberFormat="1" applyFill="1" applyBorder="1"/>
    <xf numFmtId="164" fontId="0" fillId="0" borderId="18" xfId="0" applyNumberFormat="1" applyFill="1" applyBorder="1" applyAlignment="1">
      <alignment horizontal="center"/>
    </xf>
    <xf numFmtId="164" fontId="4" fillId="5" borderId="19" xfId="0" applyNumberFormat="1" applyFont="1" applyFill="1" applyBorder="1" applyAlignment="1">
      <alignment horizontal="center"/>
    </xf>
    <xf numFmtId="0" fontId="0" fillId="5" borderId="12" xfId="0" quotePrefix="1" applyFill="1" applyBorder="1" applyAlignment="1">
      <alignment horizontal="center"/>
    </xf>
    <xf numFmtId="2" fontId="0" fillId="5" borderId="0" xfId="0" quotePrefix="1" applyNumberFormat="1" applyFill="1" applyBorder="1" applyAlignment="1">
      <alignment horizontal="center"/>
    </xf>
    <xf numFmtId="2" fontId="0" fillId="5" borderId="16" xfId="0" quotePrefix="1" applyNumberFormat="1" applyFill="1" applyBorder="1" applyAlignment="1">
      <alignment horizontal="center"/>
    </xf>
    <xf numFmtId="2" fontId="0" fillId="5" borderId="15" xfId="0" quotePrefix="1" applyNumberFormat="1" applyFill="1" applyBorder="1" applyAlignment="1">
      <alignment horizontal="center"/>
    </xf>
    <xf numFmtId="164" fontId="0" fillId="5" borderId="15" xfId="0" applyNumberFormat="1" applyFill="1" applyBorder="1"/>
    <xf numFmtId="164" fontId="0" fillId="5" borderId="0" xfId="0" applyNumberFormat="1" applyFill="1" applyBorder="1"/>
    <xf numFmtId="164" fontId="5" fillId="5" borderId="16" xfId="0" applyNumberFormat="1" applyFont="1" applyFill="1" applyBorder="1" applyAlignment="1">
      <alignment horizontal="center"/>
    </xf>
    <xf numFmtId="164" fontId="2" fillId="5" borderId="14" xfId="0" applyNumberFormat="1" applyFont="1" applyFill="1" applyBorder="1" applyAlignment="1">
      <alignment horizontal="center"/>
    </xf>
    <xf numFmtId="0" fontId="3" fillId="2" borderId="12" xfId="1" applyBorder="1" applyAlignment="1">
      <alignment horizontal="center"/>
    </xf>
    <xf numFmtId="0" fontId="3" fillId="2" borderId="13" xfId="1" applyBorder="1" applyAlignment="1">
      <alignment horizontal="center"/>
    </xf>
    <xf numFmtId="0" fontId="3" fillId="2" borderId="12" xfId="1" applyBorder="1"/>
    <xf numFmtId="0" fontId="3" fillId="2" borderId="13" xfId="1" applyBorder="1"/>
    <xf numFmtId="0" fontId="3" fillId="2" borderId="14" xfId="1" applyBorder="1" applyAlignment="1">
      <alignment horizontal="center"/>
    </xf>
    <xf numFmtId="0" fontId="3" fillId="2" borderId="17" xfId="1" applyBorder="1" applyAlignment="1">
      <alignment horizontal="center"/>
    </xf>
    <xf numFmtId="0" fontId="3" fillId="2" borderId="18" xfId="1" applyBorder="1" applyAlignment="1">
      <alignment horizontal="center"/>
    </xf>
    <xf numFmtId="0" fontId="3" fillId="2" borderId="19" xfId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15" xfId="0" applyNumberFormat="1" applyFill="1" applyBorder="1"/>
    <xf numFmtId="164" fontId="4" fillId="5" borderId="16" xfId="0" applyNumberFormat="1" applyFont="1" applyFill="1" applyBorder="1" applyAlignment="1">
      <alignment horizontal="center"/>
    </xf>
    <xf numFmtId="0" fontId="0" fillId="0" borderId="0" xfId="0" applyAlignment="1"/>
    <xf numFmtId="164" fontId="4" fillId="8" borderId="19" xfId="0" applyNumberFormat="1" applyFont="1" applyFill="1" applyBorder="1" applyAlignment="1">
      <alignment horizontal="center"/>
    </xf>
    <xf numFmtId="0" fontId="3" fillId="4" borderId="27" xfId="3" applyBorder="1" applyAlignment="1">
      <alignment horizontal="center"/>
    </xf>
    <xf numFmtId="0" fontId="3" fillId="4" borderId="28" xfId="3" applyBorder="1" applyAlignment="1">
      <alignment horizontal="center"/>
    </xf>
    <xf numFmtId="0" fontId="3" fillId="4" borderId="29" xfId="3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0" fillId="0" borderId="0" xfId="0" applyBorder="1"/>
    <xf numFmtId="0" fontId="3" fillId="0" borderId="0" xfId="1" applyFill="1" applyBorder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3" fillId="2" borderId="18" xfId="1" applyBorder="1" applyAlignment="1">
      <alignment horizontal="center"/>
    </xf>
    <xf numFmtId="0" fontId="3" fillId="2" borderId="18" xfId="1" applyBorder="1" applyAlignment="1">
      <alignment horizontal="center" vertical="center"/>
    </xf>
    <xf numFmtId="0" fontId="0" fillId="7" borderId="17" xfId="0" applyFill="1" applyBorder="1" applyAlignment="1">
      <alignment horizontal="left" vertical="center"/>
    </xf>
    <xf numFmtId="0" fontId="0" fillId="7" borderId="18" xfId="0" applyFill="1" applyBorder="1" applyAlignment="1">
      <alignment horizontal="left" vertical="center"/>
    </xf>
    <xf numFmtId="0" fontId="3" fillId="2" borderId="18" xfId="1" applyBorder="1" applyAlignment="1">
      <alignment horizontal="center"/>
    </xf>
    <xf numFmtId="0" fontId="3" fillId="2" borderId="21" xfId="1" applyBorder="1" applyAlignment="1">
      <alignment horizontal="center" vertical="center"/>
    </xf>
    <xf numFmtId="0" fontId="3" fillId="2" borderId="24" xfId="1" applyBorder="1" applyAlignment="1">
      <alignment horizontal="center" vertical="center"/>
    </xf>
    <xf numFmtId="2" fontId="3" fillId="2" borderId="22" xfId="1" applyNumberFormat="1" applyBorder="1" applyAlignment="1">
      <alignment horizontal="center"/>
    </xf>
    <xf numFmtId="2" fontId="3" fillId="2" borderId="26" xfId="1" applyNumberFormat="1" applyBorder="1" applyAlignment="1">
      <alignment horizontal="center"/>
    </xf>
    <xf numFmtId="2" fontId="3" fillId="2" borderId="23" xfId="1" applyNumberFormat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2" fillId="0" borderId="2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0" fillId="3" borderId="0" xfId="2" applyFont="1" applyAlignment="1">
      <alignment horizontal="center" wrapText="1"/>
    </xf>
    <xf numFmtId="0" fontId="1" fillId="3" borderId="0" xfId="2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4" borderId="13" xfId="3" applyBorder="1" applyAlignment="1">
      <alignment horizontal="center"/>
    </xf>
    <xf numFmtId="0" fontId="3" fillId="4" borderId="12" xfId="3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Fill="1" applyBorder="1"/>
  </cellXfs>
  <cellStyles count="4">
    <cellStyle name="40% - Accent2" xfId="2" builtinId="35"/>
    <cellStyle name="Accent1" xfId="1" builtinId="29"/>
    <cellStyle name="Accent6" xfId="3" builtinId="49"/>
    <cellStyle name="Normal" xfId="0" builtinId="0"/>
  </cellStyles>
  <dxfs count="1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426720</xdr:colOff>
          <xdr:row>36</xdr:row>
          <xdr:rowOff>38100</xdr:rowOff>
        </xdr:from>
        <xdr:to>
          <xdr:col>11</xdr:col>
          <xdr:colOff>419100</xdr:colOff>
          <xdr:row>42</xdr:row>
          <xdr:rowOff>7620</xdr:rowOff>
        </xdr:to>
        <xdr:sp macro="" textlink="">
          <xdr:nvSpPr>
            <xdr:cNvPr id="4100" name="Object 5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3C962506-A057-4DD0-A3B3-79C4DDC49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2</xdr:row>
      <xdr:rowOff>0</xdr:rowOff>
    </xdr:from>
    <xdr:to>
      <xdr:col>12</xdr:col>
      <xdr:colOff>73024</xdr:colOff>
      <xdr:row>8</xdr:row>
      <xdr:rowOff>117476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533899" y="381000"/>
          <a:ext cx="2854325" cy="12604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r>
            <a:rPr lang="en-US" sz="1100" b="1"/>
            <a:t>Root Node(All Records</a:t>
          </a:r>
        </a:p>
        <a:p>
          <a:pPr algn="ctr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Occupation=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Management</a:t>
          </a:r>
        </a:p>
        <a:p>
          <a:pPr algn="ctr"/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vs</a:t>
          </a:r>
        </a:p>
        <a:p>
          <a:pPr algn="ctr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Occupation=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Sales</a:t>
          </a:r>
        </a:p>
        <a:p>
          <a:pPr algn="ctr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Occupation=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Staff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Occupation=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Service</a:t>
          </a:r>
          <a:endParaRPr lang="en-US">
            <a:solidFill>
              <a:schemeClr val="tx1"/>
            </a:solidFill>
            <a:effectLst/>
          </a:endParaRPr>
        </a:p>
        <a:p>
          <a:pPr algn="ctr"/>
          <a:endParaRPr lang="en-US" sz="1100" b="1" baseline="0"/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438150</xdr:colOff>
      <xdr:row>14</xdr:row>
      <xdr:rowOff>95251</xdr:rowOff>
    </xdr:from>
    <xdr:to>
      <xdr:col>7</xdr:col>
      <xdr:colOff>361950</xdr:colOff>
      <xdr:row>18</xdr:row>
      <xdr:rowOff>19051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876550" y="2762251"/>
          <a:ext cx="175260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Level 3, Level 4</a:t>
          </a:r>
        </a:p>
        <a:p>
          <a:pPr algn="ctr"/>
          <a:r>
            <a:rPr lang="en-US" sz="1100" b="1"/>
            <a:t>(Records</a:t>
          </a:r>
          <a:r>
            <a:rPr lang="en-US" sz="1100" b="1" baseline="0"/>
            <a:t> 4,5,6,7</a:t>
          </a:r>
          <a:r>
            <a:rPr lang="en-US" sz="1100" b="1"/>
            <a:t>)</a:t>
          </a:r>
        </a:p>
      </xdr:txBody>
    </xdr:sp>
    <xdr:clientData/>
  </xdr:twoCellAnchor>
  <xdr:twoCellAnchor>
    <xdr:from>
      <xdr:col>12</xdr:col>
      <xdr:colOff>419101</xdr:colOff>
      <xdr:row>14</xdr:row>
      <xdr:rowOff>41275</xdr:rowOff>
    </xdr:from>
    <xdr:to>
      <xdr:col>15</xdr:col>
      <xdr:colOff>209551</xdr:colOff>
      <xdr:row>18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734301" y="2708275"/>
          <a:ext cx="1619250" cy="898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Level 1,Level 2, Level 3</a:t>
          </a:r>
        </a:p>
        <a:p>
          <a:pPr algn="ctr"/>
          <a:r>
            <a:rPr lang="en-US" sz="1100" b="1"/>
            <a:t>(Records 1,2,3,8,9,10,11)</a:t>
          </a:r>
        </a:p>
      </xdr:txBody>
    </xdr:sp>
    <xdr:clientData/>
  </xdr:twoCellAnchor>
  <xdr:twoCellAnchor>
    <xdr:from>
      <xdr:col>6</xdr:col>
      <xdr:colOff>95250</xdr:colOff>
      <xdr:row>7</xdr:row>
      <xdr:rowOff>104778</xdr:rowOff>
    </xdr:from>
    <xdr:to>
      <xdr:col>8</xdr:col>
      <xdr:colOff>219079</xdr:colOff>
      <xdr:row>14</xdr:row>
      <xdr:rowOff>95251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endCxn id="3" idx="0"/>
        </xdr:cNvCxnSpPr>
      </xdr:nvCxnSpPr>
      <xdr:spPr>
        <a:xfrm flipH="1">
          <a:off x="3752850" y="1438278"/>
          <a:ext cx="1343029" cy="1323973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264618</xdr:colOff>
      <xdr:row>7</xdr:row>
      <xdr:rowOff>123384</xdr:rowOff>
    </xdr:from>
    <xdr:to>
      <xdr:col>14</xdr:col>
      <xdr:colOff>9526</xdr:colOff>
      <xdr:row>14</xdr:row>
      <xdr:rowOff>41275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stCxn id="2" idx="5"/>
          <a:endCxn id="4" idx="0"/>
        </xdr:cNvCxnSpPr>
      </xdr:nvCxnSpPr>
      <xdr:spPr>
        <a:xfrm>
          <a:off x="6970218" y="1456884"/>
          <a:ext cx="1573708" cy="125139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601980</xdr:colOff>
          <xdr:row>0</xdr:row>
          <xdr:rowOff>167640</xdr:rowOff>
        </xdr:from>
        <xdr:to>
          <xdr:col>9</xdr:col>
          <xdr:colOff>121920</xdr:colOff>
          <xdr:row>5</xdr:row>
          <xdr:rowOff>15240</xdr:rowOff>
        </xdr:to>
        <xdr:sp macro="" textlink="">
          <xdr:nvSpPr>
            <xdr:cNvPr id="8193" name="Object 16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95B9D69C-2F64-43B9-980B-053343182B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B3:G14" totalsRowShown="0" headerRowDxfId="16" dataDxfId="14" headerRowBorderDxfId="15" tableBorderDxfId="13">
  <autoFilter ref="B3:G14">
    <filterColumn colId="0">
      <filters>
        <filter val="Sales"/>
      </filters>
    </filterColumn>
  </autoFilter>
  <tableColumns count="6">
    <tableColumn id="1" name="Occupation" dataDxfId="12"/>
    <tableColumn id="2" name="Gender" dataDxfId="11"/>
    <tableColumn id="3" name="Age" dataDxfId="10"/>
    <tableColumn id="4" name="Age (Class)" dataDxfId="9"/>
    <tableColumn id="5" name="Salary" dataDxfId="8"/>
    <tableColumn id="6" name="Salary (Class)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E18" totalsRowShown="0" headerRowDxfId="6" headerRowBorderDxfId="5" tableBorderDxfId="4" totalsRowBorderDxfId="3" headerRowCellStyle="Accent1">
  <autoFilter ref="C7:E18"/>
  <tableColumns count="3">
    <tableColumn id="1" name="Candidate Split" dataDxfId="2"/>
    <tableColumn id="2" name="Left Child Node, tl" dataDxfId="1"/>
    <tableColumn id="3" name="Right Child Node, t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"/>
  <sheetViews>
    <sheetView workbookViewId="0">
      <selection activeCell="E2" sqref="E2"/>
    </sheetView>
  </sheetViews>
  <sheetFormatPr defaultRowHeight="14.4" x14ac:dyDescent="0.3"/>
  <cols>
    <col min="2" max="2" width="15.5546875" bestFit="1" customWidth="1"/>
    <col min="3" max="3" width="12.33203125" bestFit="1" customWidth="1"/>
    <col min="4" max="4" width="9" bestFit="1" customWidth="1"/>
    <col min="5" max="5" width="15.33203125" bestFit="1" customWidth="1"/>
    <col min="6" max="6" width="13" customWidth="1"/>
    <col min="7" max="7" width="14.6640625" customWidth="1"/>
  </cols>
  <sheetData>
    <row r="3" spans="2:16" ht="15" customHeight="1" thickBot="1" x14ac:dyDescent="0.35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J3" s="82" t="s">
        <v>21</v>
      </c>
      <c r="K3" s="82"/>
    </row>
    <row r="4" spans="2:16" hidden="1" x14ac:dyDescent="0.3">
      <c r="B4" s="5" t="s">
        <v>6</v>
      </c>
      <c r="C4" s="1" t="s">
        <v>7</v>
      </c>
      <c r="D4" s="1">
        <v>45</v>
      </c>
      <c r="E4" s="1" t="s">
        <v>96</v>
      </c>
      <c r="F4" s="2">
        <v>48000</v>
      </c>
      <c r="G4" s="7" t="s">
        <v>8</v>
      </c>
      <c r="J4" s="20" t="s">
        <v>97</v>
      </c>
      <c r="K4" s="21" t="s">
        <v>98</v>
      </c>
    </row>
    <row r="5" spans="2:16" hidden="1" x14ac:dyDescent="0.3">
      <c r="B5" s="6" t="s">
        <v>6</v>
      </c>
      <c r="C5" s="3" t="s">
        <v>9</v>
      </c>
      <c r="D5" s="3">
        <v>25</v>
      </c>
      <c r="E5" s="3" t="s">
        <v>98</v>
      </c>
      <c r="F5" s="4">
        <v>25000</v>
      </c>
      <c r="G5" s="7" t="s">
        <v>10</v>
      </c>
      <c r="J5" s="22" t="s">
        <v>22</v>
      </c>
      <c r="K5" s="23" t="s">
        <v>99</v>
      </c>
    </row>
    <row r="6" spans="2:16" ht="15" hidden="1" thickBot="1" x14ac:dyDescent="0.35">
      <c r="B6" s="6" t="s">
        <v>6</v>
      </c>
      <c r="C6" s="3" t="s">
        <v>9</v>
      </c>
      <c r="D6" s="3">
        <v>33</v>
      </c>
      <c r="E6" s="3" t="s">
        <v>99</v>
      </c>
      <c r="F6" s="4">
        <v>35000</v>
      </c>
      <c r="G6" s="7" t="s">
        <v>11</v>
      </c>
      <c r="J6" s="24" t="s">
        <v>23</v>
      </c>
      <c r="K6" s="25" t="s">
        <v>96</v>
      </c>
    </row>
    <row r="7" spans="2:16" hidden="1" x14ac:dyDescent="0.3">
      <c r="B7" s="6" t="s">
        <v>12</v>
      </c>
      <c r="C7" s="3" t="s">
        <v>9</v>
      </c>
      <c r="D7" s="3">
        <v>25</v>
      </c>
      <c r="E7" s="3" t="s">
        <v>98</v>
      </c>
      <c r="F7" s="4">
        <v>45000</v>
      </c>
      <c r="G7" s="7" t="s">
        <v>8</v>
      </c>
      <c r="J7" s="76"/>
      <c r="K7" s="77"/>
      <c r="L7" s="77"/>
    </row>
    <row r="8" spans="2:16" ht="15" hidden="1" thickBot="1" x14ac:dyDescent="0.35">
      <c r="B8" s="6" t="s">
        <v>12</v>
      </c>
      <c r="C8" s="3" t="s">
        <v>7</v>
      </c>
      <c r="D8" s="3">
        <v>35</v>
      </c>
      <c r="E8" s="3" t="s">
        <v>99</v>
      </c>
      <c r="F8" s="4">
        <v>65000</v>
      </c>
      <c r="G8" s="7" t="s">
        <v>13</v>
      </c>
      <c r="J8" s="85" t="s">
        <v>16</v>
      </c>
      <c r="K8" s="85"/>
      <c r="L8" s="85"/>
    </row>
    <row r="9" spans="2:16" hidden="1" x14ac:dyDescent="0.3">
      <c r="B9" s="6" t="s">
        <v>12</v>
      </c>
      <c r="C9" s="3" t="s">
        <v>9</v>
      </c>
      <c r="D9" s="3">
        <v>26</v>
      </c>
      <c r="E9" s="3" t="s">
        <v>98</v>
      </c>
      <c r="F9" s="4">
        <v>45000</v>
      </c>
      <c r="G9" s="7" t="s">
        <v>8</v>
      </c>
      <c r="J9" s="9" t="s">
        <v>17</v>
      </c>
      <c r="K9" s="10"/>
      <c r="L9" s="11" t="s">
        <v>10</v>
      </c>
    </row>
    <row r="10" spans="2:16" hidden="1" x14ac:dyDescent="0.3">
      <c r="B10" s="6" t="s">
        <v>12</v>
      </c>
      <c r="C10" s="3" t="s">
        <v>7</v>
      </c>
      <c r="D10" s="3">
        <v>45</v>
      </c>
      <c r="E10" s="3" t="s">
        <v>96</v>
      </c>
      <c r="F10" s="4">
        <v>70000</v>
      </c>
      <c r="G10" s="7" t="s">
        <v>13</v>
      </c>
      <c r="J10" s="12" t="s">
        <v>18</v>
      </c>
      <c r="K10" s="13"/>
      <c r="L10" s="14" t="s">
        <v>11</v>
      </c>
    </row>
    <row r="11" spans="2:16" x14ac:dyDescent="0.3">
      <c r="B11" s="6" t="s">
        <v>14</v>
      </c>
      <c r="C11" s="3" t="s">
        <v>7</v>
      </c>
      <c r="D11" s="3">
        <v>40</v>
      </c>
      <c r="E11" s="3" t="s">
        <v>99</v>
      </c>
      <c r="F11" s="4">
        <v>50000</v>
      </c>
      <c r="G11" s="7" t="s">
        <v>8</v>
      </c>
      <c r="J11" s="15" t="s">
        <v>19</v>
      </c>
      <c r="K11" s="16"/>
      <c r="L11" s="17" t="s">
        <v>8</v>
      </c>
    </row>
    <row r="12" spans="2:16" ht="15" thickBot="1" x14ac:dyDescent="0.35">
      <c r="B12" s="6" t="s">
        <v>14</v>
      </c>
      <c r="C12" s="3" t="s">
        <v>9</v>
      </c>
      <c r="D12" s="3">
        <v>30</v>
      </c>
      <c r="E12" s="3" t="s">
        <v>98</v>
      </c>
      <c r="F12" s="4">
        <v>40000</v>
      </c>
      <c r="G12" s="7" t="s">
        <v>11</v>
      </c>
      <c r="J12" s="83" t="s">
        <v>20</v>
      </c>
      <c r="K12" s="84"/>
      <c r="L12" s="18" t="s">
        <v>13</v>
      </c>
      <c r="M12" s="76"/>
      <c r="N12" s="76"/>
      <c r="O12" s="76"/>
      <c r="P12" s="76"/>
    </row>
    <row r="13" spans="2:16" hidden="1" x14ac:dyDescent="0.3">
      <c r="B13" s="6" t="s">
        <v>15</v>
      </c>
      <c r="C13" s="3" t="s">
        <v>7</v>
      </c>
      <c r="D13" s="3">
        <v>50</v>
      </c>
      <c r="E13" s="3" t="s">
        <v>96</v>
      </c>
      <c r="F13" s="4">
        <v>40000</v>
      </c>
      <c r="G13" s="7" t="s">
        <v>11</v>
      </c>
      <c r="M13" s="19"/>
    </row>
    <row r="14" spans="2:16" hidden="1" x14ac:dyDescent="0.3">
      <c r="B14" s="6" t="s">
        <v>15</v>
      </c>
      <c r="C14" s="3" t="s">
        <v>9</v>
      </c>
      <c r="D14" s="3">
        <v>25</v>
      </c>
      <c r="E14" s="3" t="s">
        <v>98</v>
      </c>
      <c r="F14" s="4">
        <v>25000</v>
      </c>
      <c r="G14" s="7" t="s">
        <v>10</v>
      </c>
      <c r="M14" s="19"/>
    </row>
    <row r="15" spans="2:16" x14ac:dyDescent="0.3">
      <c r="M15" s="19"/>
    </row>
    <row r="16" spans="2:16" x14ac:dyDescent="0.3">
      <c r="M16" s="19"/>
    </row>
  </sheetData>
  <mergeCells count="3">
    <mergeCell ref="J3:K3"/>
    <mergeCell ref="J12:K12"/>
    <mergeCell ref="J8:L8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8"/>
  <sheetViews>
    <sheetView topLeftCell="A7" workbookViewId="0">
      <selection activeCell="C30" sqref="C30:C32"/>
    </sheetView>
  </sheetViews>
  <sheetFormatPr defaultRowHeight="14.4" x14ac:dyDescent="0.3"/>
  <cols>
    <col min="3" max="3" width="19.109375" bestFit="1" customWidth="1"/>
    <col min="4" max="4" width="34.44140625" bestFit="1" customWidth="1"/>
    <col min="5" max="5" width="40.109375" bestFit="1" customWidth="1"/>
  </cols>
  <sheetData>
    <row r="7" spans="3:5" x14ac:dyDescent="0.3">
      <c r="C7" s="27" t="s">
        <v>59</v>
      </c>
      <c r="D7" s="28" t="s">
        <v>60</v>
      </c>
      <c r="E7" s="29" t="s">
        <v>61</v>
      </c>
    </row>
    <row r="8" spans="3:5" x14ac:dyDescent="0.3">
      <c r="C8" s="30">
        <v>1</v>
      </c>
      <c r="D8" s="31" t="s">
        <v>62</v>
      </c>
      <c r="E8" s="32" t="s">
        <v>76</v>
      </c>
    </row>
    <row r="9" spans="3:5" x14ac:dyDescent="0.3">
      <c r="C9" s="30">
        <v>2</v>
      </c>
      <c r="D9" s="31" t="s">
        <v>63</v>
      </c>
      <c r="E9" s="32" t="s">
        <v>64</v>
      </c>
    </row>
    <row r="10" spans="3:5" x14ac:dyDescent="0.3">
      <c r="C10" s="30">
        <v>3</v>
      </c>
      <c r="D10" s="31" t="s">
        <v>65</v>
      </c>
      <c r="E10" s="32" t="s">
        <v>77</v>
      </c>
    </row>
    <row r="11" spans="3:5" x14ac:dyDescent="0.3">
      <c r="C11" s="30">
        <v>4</v>
      </c>
      <c r="D11" s="31" t="s">
        <v>66</v>
      </c>
      <c r="E11" s="32" t="s">
        <v>67</v>
      </c>
    </row>
    <row r="12" spans="3:5" x14ac:dyDescent="0.3">
      <c r="C12" s="30">
        <v>6</v>
      </c>
      <c r="D12" s="31" t="s">
        <v>68</v>
      </c>
      <c r="E12" s="32" t="s">
        <v>69</v>
      </c>
    </row>
    <row r="13" spans="3:5" x14ac:dyDescent="0.3">
      <c r="C13" s="30">
        <v>7</v>
      </c>
      <c r="D13" s="31" t="s">
        <v>70</v>
      </c>
      <c r="E13" s="32" t="s">
        <v>71</v>
      </c>
    </row>
    <row r="14" spans="3:5" x14ac:dyDescent="0.3">
      <c r="C14" s="30">
        <v>8</v>
      </c>
      <c r="D14" s="31" t="s">
        <v>72</v>
      </c>
      <c r="E14" s="32" t="s">
        <v>73</v>
      </c>
    </row>
    <row r="15" spans="3:5" x14ac:dyDescent="0.3">
      <c r="C15" s="30">
        <v>9</v>
      </c>
      <c r="D15" s="31" t="s">
        <v>74</v>
      </c>
      <c r="E15" s="32" t="s">
        <v>75</v>
      </c>
    </row>
    <row r="16" spans="3:5" x14ac:dyDescent="0.3">
      <c r="C16" s="5">
        <v>10</v>
      </c>
      <c r="D16" s="1" t="s">
        <v>78</v>
      </c>
      <c r="E16" s="33" t="s">
        <v>79</v>
      </c>
    </row>
    <row r="17" spans="3:5" x14ac:dyDescent="0.3">
      <c r="C17" s="30">
        <v>11</v>
      </c>
      <c r="D17" s="31" t="s">
        <v>80</v>
      </c>
      <c r="E17" s="32" t="s">
        <v>81</v>
      </c>
    </row>
    <row r="18" spans="3:5" x14ac:dyDescent="0.3">
      <c r="C18" s="30">
        <v>12</v>
      </c>
      <c r="D18" s="31" t="s">
        <v>89</v>
      </c>
      <c r="E18" s="32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2"/>
  <sheetViews>
    <sheetView topLeftCell="A10" workbookViewId="0">
      <selection activeCell="B19" sqref="B19:B28"/>
    </sheetView>
  </sheetViews>
  <sheetFormatPr defaultRowHeight="14.4" x14ac:dyDescent="0.3"/>
  <cols>
    <col min="2" max="2" width="26.6640625" customWidth="1"/>
    <col min="15" max="15" width="15.44140625" bestFit="1" customWidth="1"/>
  </cols>
  <sheetData>
    <row r="2" spans="2:15" ht="15" thickBot="1" x14ac:dyDescent="0.35"/>
    <row r="3" spans="2:15" ht="15" thickBot="1" x14ac:dyDescent="0.35">
      <c r="B3" s="86" t="s">
        <v>2</v>
      </c>
      <c r="C3" s="56"/>
      <c r="D3" s="57"/>
      <c r="E3" s="88" t="s">
        <v>24</v>
      </c>
      <c r="F3" s="89"/>
      <c r="G3" s="89"/>
      <c r="H3" s="90"/>
      <c r="I3" s="89" t="s">
        <v>25</v>
      </c>
      <c r="J3" s="89"/>
      <c r="K3" s="89"/>
      <c r="L3" s="90"/>
      <c r="M3" s="58"/>
      <c r="N3" s="59"/>
      <c r="O3" s="60" t="s">
        <v>26</v>
      </c>
    </row>
    <row r="4" spans="2:15" ht="15" thickBot="1" x14ac:dyDescent="0.35">
      <c r="B4" s="87"/>
      <c r="C4" s="56" t="s">
        <v>27</v>
      </c>
      <c r="D4" s="57" t="s">
        <v>28</v>
      </c>
      <c r="E4" s="71" t="s">
        <v>82</v>
      </c>
      <c r="F4" s="72" t="s">
        <v>83</v>
      </c>
      <c r="G4" s="72" t="s">
        <v>84</v>
      </c>
      <c r="H4" s="73" t="s">
        <v>85</v>
      </c>
      <c r="I4" s="74" t="s">
        <v>82</v>
      </c>
      <c r="J4" s="75" t="s">
        <v>83</v>
      </c>
      <c r="K4" s="75" t="s">
        <v>84</v>
      </c>
      <c r="L4" s="75" t="s">
        <v>85</v>
      </c>
      <c r="M4" s="61" t="s">
        <v>86</v>
      </c>
      <c r="N4" s="62" t="s">
        <v>87</v>
      </c>
      <c r="O4" s="63" t="s">
        <v>29</v>
      </c>
    </row>
    <row r="5" spans="2:15" x14ac:dyDescent="0.3">
      <c r="B5" s="99" t="s">
        <v>98</v>
      </c>
      <c r="C5" s="35" t="s">
        <v>52</v>
      </c>
      <c r="D5" s="36" t="s">
        <v>53</v>
      </c>
      <c r="E5" s="35" t="s">
        <v>56</v>
      </c>
      <c r="F5" s="37" t="s">
        <v>55</v>
      </c>
      <c r="G5" s="37" t="s">
        <v>56</v>
      </c>
      <c r="H5" s="36" t="s">
        <v>54</v>
      </c>
      <c r="I5" s="35" t="s">
        <v>58</v>
      </c>
      <c r="J5" s="37" t="s">
        <v>57</v>
      </c>
      <c r="K5" s="37" t="s">
        <v>57</v>
      </c>
      <c r="L5" s="38" t="s">
        <v>57</v>
      </c>
      <c r="M5" s="39"/>
      <c r="N5" s="40"/>
      <c r="O5" s="41"/>
    </row>
    <row r="6" spans="2:15" ht="15" thickBot="1" x14ac:dyDescent="0.35">
      <c r="B6" s="100"/>
      <c r="C6" s="42">
        <f>5/11</f>
        <v>0.45454545454545453</v>
      </c>
      <c r="D6" s="43">
        <f>6/11</f>
        <v>0.54545454545454541</v>
      </c>
      <c r="E6" s="42">
        <f>2/5</f>
        <v>0.4</v>
      </c>
      <c r="F6" s="44">
        <f>1/5</f>
        <v>0.2</v>
      </c>
      <c r="G6" s="44">
        <f>2/5</f>
        <v>0.4</v>
      </c>
      <c r="H6" s="43">
        <f>0/5</f>
        <v>0</v>
      </c>
      <c r="I6" s="42">
        <f>0/6</f>
        <v>0</v>
      </c>
      <c r="J6" s="44">
        <f>2/6</f>
        <v>0.33333333333333331</v>
      </c>
      <c r="K6" s="44">
        <f>2/6</f>
        <v>0.33333333333333331</v>
      </c>
      <c r="L6" s="43">
        <f>2/6</f>
        <v>0.33333333333333331</v>
      </c>
      <c r="M6" s="45">
        <f>2*C6*D6</f>
        <v>0.49586776859504128</v>
      </c>
      <c r="N6" s="46">
        <f>ABS(E6-I6)+ABS(F6-J6)+ABS(G6-K6)+ABS(H6-L6)</f>
        <v>0.93333333333333335</v>
      </c>
      <c r="O6" s="47">
        <f>M6*N6</f>
        <v>0.46280991735537186</v>
      </c>
    </row>
    <row r="7" spans="2:15" x14ac:dyDescent="0.3">
      <c r="B7" s="100" t="s">
        <v>99</v>
      </c>
      <c r="C7" s="48" t="s">
        <v>30</v>
      </c>
      <c r="D7" s="38" t="s">
        <v>31</v>
      </c>
      <c r="E7" s="49" t="s">
        <v>33</v>
      </c>
      <c r="F7" s="49" t="s">
        <v>32</v>
      </c>
      <c r="G7" s="49" t="s">
        <v>32</v>
      </c>
      <c r="H7" s="50" t="s">
        <v>32</v>
      </c>
      <c r="I7" s="51" t="s">
        <v>35</v>
      </c>
      <c r="J7" s="49" t="s">
        <v>35</v>
      </c>
      <c r="K7" s="49" t="s">
        <v>36</v>
      </c>
      <c r="L7" s="49" t="s">
        <v>34</v>
      </c>
      <c r="M7" s="52"/>
      <c r="N7" s="53"/>
      <c r="O7" s="54"/>
    </row>
    <row r="8" spans="2:15" ht="15" thickBot="1" x14ac:dyDescent="0.35">
      <c r="B8" s="100"/>
      <c r="C8" s="42">
        <f>3/11</f>
        <v>0.27272727272727271</v>
      </c>
      <c r="D8" s="43">
        <f>8/11</f>
        <v>0.72727272727272729</v>
      </c>
      <c r="E8" s="44">
        <f>0/3</f>
        <v>0</v>
      </c>
      <c r="F8" s="44">
        <f>1/3</f>
        <v>0.33333333333333331</v>
      </c>
      <c r="G8" s="44">
        <f>1/3</f>
        <v>0.33333333333333331</v>
      </c>
      <c r="H8" s="43">
        <f>1/3</f>
        <v>0.33333333333333331</v>
      </c>
      <c r="I8" s="42">
        <f>2/8</f>
        <v>0.25</v>
      </c>
      <c r="J8" s="44">
        <f>2/8</f>
        <v>0.25</v>
      </c>
      <c r="K8" s="44">
        <f>3/8</f>
        <v>0.375</v>
      </c>
      <c r="L8" s="44">
        <f>1/8</f>
        <v>0.125</v>
      </c>
      <c r="M8" s="45">
        <f>2*C8*D8</f>
        <v>0.39669421487603301</v>
      </c>
      <c r="N8" s="46">
        <f>ABS(E8-I8)+ABS(F8-J8)+ABS(G8-K8)+ABS(H8-L8)</f>
        <v>0.58333333333333326</v>
      </c>
      <c r="O8" s="47">
        <f>M8*N8</f>
        <v>0.2314049586776859</v>
      </c>
    </row>
    <row r="9" spans="2:15" x14ac:dyDescent="0.3">
      <c r="B9" s="100" t="s">
        <v>96</v>
      </c>
      <c r="C9" s="48" t="s">
        <v>30</v>
      </c>
      <c r="D9" s="38" t="s">
        <v>31</v>
      </c>
      <c r="E9" s="35">
        <f>0/3</f>
        <v>0</v>
      </c>
      <c r="F9" s="37" t="s">
        <v>32</v>
      </c>
      <c r="G9" s="37" t="s">
        <v>32</v>
      </c>
      <c r="H9" s="36" t="s">
        <v>32</v>
      </c>
      <c r="I9" s="37" t="s">
        <v>35</v>
      </c>
      <c r="J9" s="37" t="s">
        <v>35</v>
      </c>
      <c r="K9" s="37" t="s">
        <v>36</v>
      </c>
      <c r="L9" s="37" t="s">
        <v>34</v>
      </c>
      <c r="M9" s="39"/>
      <c r="N9" s="40"/>
      <c r="O9" s="55"/>
    </row>
    <row r="10" spans="2:15" ht="15" thickBot="1" x14ac:dyDescent="0.35">
      <c r="B10" s="100"/>
      <c r="C10" s="42">
        <f>3/11</f>
        <v>0.27272727272727271</v>
      </c>
      <c r="D10" s="43">
        <f>8/11</f>
        <v>0.72727272727272729</v>
      </c>
      <c r="E10" s="44">
        <f>0/3</f>
        <v>0</v>
      </c>
      <c r="F10" s="44">
        <f>1/3</f>
        <v>0.33333333333333331</v>
      </c>
      <c r="G10" s="44">
        <f>1/3</f>
        <v>0.33333333333333331</v>
      </c>
      <c r="H10" s="43">
        <f>1/3</f>
        <v>0.33333333333333331</v>
      </c>
      <c r="I10" s="42">
        <f>2/8</f>
        <v>0.25</v>
      </c>
      <c r="J10" s="44">
        <f>2/8</f>
        <v>0.25</v>
      </c>
      <c r="K10" s="44">
        <f>3/8</f>
        <v>0.375</v>
      </c>
      <c r="L10" s="44">
        <f>1/8</f>
        <v>0.125</v>
      </c>
      <c r="M10" s="45">
        <f>2*C10*D10</f>
        <v>0.39669421487603301</v>
      </c>
      <c r="N10" s="46">
        <f>ABS(E10-I10)+ABS(F10-J10)+ABS(G10-K10)+ABS(H10-L10)</f>
        <v>0.58333333333333326</v>
      </c>
      <c r="O10" s="47">
        <f>M10*N10</f>
        <v>0.2314049586776859</v>
      </c>
    </row>
    <row r="11" spans="2:15" ht="15" thickBot="1" x14ac:dyDescent="0.35"/>
    <row r="12" spans="2:15" ht="15" thickBot="1" x14ac:dyDescent="0.35">
      <c r="B12" s="86" t="s">
        <v>1</v>
      </c>
      <c r="C12" s="56"/>
      <c r="D12" s="57"/>
      <c r="E12" s="88" t="s">
        <v>24</v>
      </c>
      <c r="F12" s="89"/>
      <c r="G12" s="89"/>
      <c r="H12" s="90"/>
      <c r="I12" s="89" t="s">
        <v>25</v>
      </c>
      <c r="J12" s="89"/>
      <c r="K12" s="89"/>
      <c r="L12" s="90"/>
      <c r="M12" s="58"/>
      <c r="N12" s="59"/>
      <c r="O12" s="60" t="s">
        <v>26</v>
      </c>
    </row>
    <row r="13" spans="2:15" ht="15" thickBot="1" x14ac:dyDescent="0.35">
      <c r="B13" s="87" t="s">
        <v>1</v>
      </c>
      <c r="C13" s="56" t="s">
        <v>27</v>
      </c>
      <c r="D13" s="57" t="s">
        <v>28</v>
      </c>
      <c r="E13" s="71" t="s">
        <v>82</v>
      </c>
      <c r="F13" s="72" t="s">
        <v>83</v>
      </c>
      <c r="G13" s="72" t="s">
        <v>84</v>
      </c>
      <c r="H13" s="73" t="s">
        <v>85</v>
      </c>
      <c r="I13" s="74" t="s">
        <v>82</v>
      </c>
      <c r="J13" s="75" t="s">
        <v>83</v>
      </c>
      <c r="K13" s="75" t="s">
        <v>84</v>
      </c>
      <c r="L13" s="75" t="s">
        <v>85</v>
      </c>
      <c r="M13" s="61" t="s">
        <v>86</v>
      </c>
      <c r="N13" s="62" t="s">
        <v>87</v>
      </c>
      <c r="O13" s="63" t="s">
        <v>29</v>
      </c>
    </row>
    <row r="14" spans="2:15" x14ac:dyDescent="0.3">
      <c r="B14" s="99" t="s">
        <v>9</v>
      </c>
      <c r="C14" s="35" t="s">
        <v>53</v>
      </c>
      <c r="D14" s="36" t="s">
        <v>52</v>
      </c>
      <c r="E14" s="35" t="s">
        <v>57</v>
      </c>
      <c r="F14" s="37" t="s">
        <v>57</v>
      </c>
      <c r="G14" s="37" t="s">
        <v>57</v>
      </c>
      <c r="H14" s="36" t="s">
        <v>58</v>
      </c>
      <c r="I14" s="35" t="s">
        <v>54</v>
      </c>
      <c r="J14" s="37" t="s">
        <v>55</v>
      </c>
      <c r="K14" s="37" t="s">
        <v>56</v>
      </c>
      <c r="L14" s="38" t="s">
        <v>56</v>
      </c>
      <c r="M14" s="39"/>
      <c r="N14" s="40"/>
      <c r="O14" s="41"/>
    </row>
    <row r="15" spans="2:15" ht="15" thickBot="1" x14ac:dyDescent="0.35">
      <c r="B15" s="100"/>
      <c r="C15" s="42">
        <f>6/11</f>
        <v>0.54545454545454541</v>
      </c>
      <c r="D15" s="43">
        <f>5/11</f>
        <v>0.45454545454545453</v>
      </c>
      <c r="E15" s="42">
        <f>2/6</f>
        <v>0.33333333333333331</v>
      </c>
      <c r="F15" s="44">
        <f>2/6</f>
        <v>0.33333333333333331</v>
      </c>
      <c r="G15" s="44">
        <f>2/6</f>
        <v>0.33333333333333331</v>
      </c>
      <c r="H15" s="43">
        <f>0/6</f>
        <v>0</v>
      </c>
      <c r="I15" s="42">
        <f>0/5</f>
        <v>0</v>
      </c>
      <c r="J15" s="44">
        <f>1/5</f>
        <v>0.2</v>
      </c>
      <c r="K15" s="44">
        <f>2/5</f>
        <v>0.4</v>
      </c>
      <c r="L15" s="43">
        <f>2/5</f>
        <v>0.4</v>
      </c>
      <c r="M15" s="45">
        <f>2*C15*D15</f>
        <v>0.49586776859504128</v>
      </c>
      <c r="N15" s="34">
        <f>ABS(E15-I15)+ABS(F15-J15)+ABS(G15-K15)+ABS(H15-L15)</f>
        <v>0.93333333333333335</v>
      </c>
      <c r="O15" s="47">
        <f>M15*N15</f>
        <v>0.46280991735537186</v>
      </c>
    </row>
    <row r="16" spans="2:15" x14ac:dyDescent="0.3">
      <c r="B16" s="98" t="s">
        <v>7</v>
      </c>
      <c r="C16" s="35" t="s">
        <v>52</v>
      </c>
      <c r="D16" s="36" t="s">
        <v>53</v>
      </c>
      <c r="E16" s="35" t="s">
        <v>54</v>
      </c>
      <c r="F16" s="37" t="s">
        <v>55</v>
      </c>
      <c r="G16" s="37" t="s">
        <v>56</v>
      </c>
      <c r="H16" s="38" t="s">
        <v>56</v>
      </c>
      <c r="I16" s="35" t="s">
        <v>57</v>
      </c>
      <c r="J16" s="37" t="s">
        <v>57</v>
      </c>
      <c r="K16" s="37" t="s">
        <v>57</v>
      </c>
      <c r="L16" s="38" t="s">
        <v>58</v>
      </c>
      <c r="M16" s="39"/>
      <c r="N16" s="37"/>
      <c r="O16" s="41"/>
    </row>
    <row r="17" spans="1:19" ht="15" thickBot="1" x14ac:dyDescent="0.35">
      <c r="B17" s="101"/>
      <c r="C17" s="42">
        <f>5/11</f>
        <v>0.45454545454545453</v>
      </c>
      <c r="D17" s="43">
        <f>6/11</f>
        <v>0.54545454545454541</v>
      </c>
      <c r="E17" s="42">
        <f>0/5</f>
        <v>0</v>
      </c>
      <c r="F17" s="44">
        <f>1/5</f>
        <v>0.2</v>
      </c>
      <c r="G17" s="44">
        <f>2/5</f>
        <v>0.4</v>
      </c>
      <c r="H17" s="43">
        <f>2/5</f>
        <v>0.4</v>
      </c>
      <c r="I17" s="42">
        <f>1/3</f>
        <v>0.33333333333333331</v>
      </c>
      <c r="J17" s="44">
        <f>1/3</f>
        <v>0.33333333333333331</v>
      </c>
      <c r="K17" s="44">
        <f>1/3</f>
        <v>0.33333333333333331</v>
      </c>
      <c r="L17" s="43">
        <f>2/5</f>
        <v>0.4</v>
      </c>
      <c r="M17" s="45">
        <f>2*C17*D17</f>
        <v>0.49586776859504128</v>
      </c>
      <c r="N17" s="34">
        <f>ABS(E17-I17)+ABS(F17-J17)+ABS(G17-K17)+ABS(H17-L17)</f>
        <v>0.53333333333333333</v>
      </c>
      <c r="O17" s="47">
        <f>M17*N17</f>
        <v>0.26446280991735532</v>
      </c>
    </row>
    <row r="18" spans="1:19" ht="15" thickBot="1" x14ac:dyDescent="0.35"/>
    <row r="19" spans="1:19" ht="15" thickBot="1" x14ac:dyDescent="0.35">
      <c r="B19" s="86" t="s">
        <v>0</v>
      </c>
      <c r="C19" s="56"/>
      <c r="D19" s="57"/>
      <c r="E19" s="88" t="s">
        <v>24</v>
      </c>
      <c r="F19" s="89"/>
      <c r="G19" s="89"/>
      <c r="H19" s="90"/>
      <c r="I19" s="89" t="s">
        <v>25</v>
      </c>
      <c r="J19" s="89"/>
      <c r="K19" s="89"/>
      <c r="L19" s="90"/>
      <c r="M19" s="58"/>
      <c r="N19" s="59"/>
      <c r="O19" s="60" t="s">
        <v>26</v>
      </c>
    </row>
    <row r="20" spans="1:19" ht="15" thickBot="1" x14ac:dyDescent="0.35">
      <c r="B20" s="87" t="s">
        <v>0</v>
      </c>
      <c r="C20" s="56" t="s">
        <v>27</v>
      </c>
      <c r="D20" s="57" t="s">
        <v>28</v>
      </c>
      <c r="E20" s="71" t="s">
        <v>82</v>
      </c>
      <c r="F20" s="72" t="s">
        <v>83</v>
      </c>
      <c r="G20" s="72" t="s">
        <v>84</v>
      </c>
      <c r="H20" s="73" t="s">
        <v>85</v>
      </c>
      <c r="I20" s="74" t="s">
        <v>82</v>
      </c>
      <c r="J20" s="75" t="s">
        <v>83</v>
      </c>
      <c r="K20" s="75" t="s">
        <v>84</v>
      </c>
      <c r="L20" s="75" t="s">
        <v>85</v>
      </c>
      <c r="M20" s="61" t="s">
        <v>86</v>
      </c>
      <c r="N20" s="62" t="s">
        <v>87</v>
      </c>
      <c r="O20" s="63" t="s">
        <v>88</v>
      </c>
    </row>
    <row r="21" spans="1:19" ht="15" customHeight="1" x14ac:dyDescent="0.3">
      <c r="B21" s="93" t="s">
        <v>6</v>
      </c>
      <c r="C21" s="35" t="s">
        <v>30</v>
      </c>
      <c r="D21" s="36" t="s">
        <v>31</v>
      </c>
      <c r="E21" s="35" t="s">
        <v>32</v>
      </c>
      <c r="F21" s="37" t="s">
        <v>32</v>
      </c>
      <c r="G21" s="37" t="s">
        <v>32</v>
      </c>
      <c r="H21" s="36" t="s">
        <v>33</v>
      </c>
      <c r="I21" s="35" t="s">
        <v>34</v>
      </c>
      <c r="J21" s="37" t="s">
        <v>35</v>
      </c>
      <c r="K21" s="37" t="s">
        <v>36</v>
      </c>
      <c r="L21" s="38" t="s">
        <v>35</v>
      </c>
      <c r="M21" s="39"/>
      <c r="N21" s="40"/>
      <c r="O21" s="41"/>
    </row>
    <row r="22" spans="1:19" ht="15" thickBot="1" x14ac:dyDescent="0.35">
      <c r="B22" s="94"/>
      <c r="C22" s="42">
        <f>3/11</f>
        <v>0.27272727272727271</v>
      </c>
      <c r="D22" s="43">
        <f>8/11</f>
        <v>0.72727272727272729</v>
      </c>
      <c r="E22" s="42">
        <f>1/3</f>
        <v>0.33333333333333331</v>
      </c>
      <c r="F22" s="44">
        <f>1/3</f>
        <v>0.33333333333333331</v>
      </c>
      <c r="G22" s="44">
        <f>1/3</f>
        <v>0.33333333333333331</v>
      </c>
      <c r="H22" s="43">
        <f>0/3</f>
        <v>0</v>
      </c>
      <c r="I22" s="42">
        <f>1/8</f>
        <v>0.125</v>
      </c>
      <c r="J22" s="44">
        <f>2/8</f>
        <v>0.25</v>
      </c>
      <c r="K22" s="44">
        <f>3/8</f>
        <v>0.375</v>
      </c>
      <c r="L22" s="43">
        <f>2/8</f>
        <v>0.25</v>
      </c>
      <c r="M22" s="45">
        <f>2*C22*D22</f>
        <v>0.39669421487603301</v>
      </c>
      <c r="N22" s="26">
        <f>ABS(E22-I22)+ABS(F22-J22)+ABS(G22-K22)+ABS(H22-L22)</f>
        <v>0.58333333333333326</v>
      </c>
      <c r="O22" s="47">
        <f>M22*N22</f>
        <v>0.2314049586776859</v>
      </c>
      <c r="P22" s="91" t="s">
        <v>92</v>
      </c>
      <c r="Q22" s="92"/>
      <c r="R22" s="92"/>
      <c r="S22" s="92"/>
    </row>
    <row r="23" spans="1:19" ht="15" customHeight="1" x14ac:dyDescent="0.3">
      <c r="B23" s="93" t="s">
        <v>12</v>
      </c>
      <c r="C23" s="35" t="s">
        <v>37</v>
      </c>
      <c r="D23" s="36" t="s">
        <v>38</v>
      </c>
      <c r="E23" s="35" t="s">
        <v>39</v>
      </c>
      <c r="F23" s="37" t="s">
        <v>39</v>
      </c>
      <c r="G23" s="37" t="s">
        <v>40</v>
      </c>
      <c r="H23" s="36" t="s">
        <v>40</v>
      </c>
      <c r="I23" s="35" t="s">
        <v>41</v>
      </c>
      <c r="J23" s="37" t="s">
        <v>42</v>
      </c>
      <c r="K23" s="37" t="s">
        <v>41</v>
      </c>
      <c r="L23" s="38" t="s">
        <v>43</v>
      </c>
      <c r="M23" s="39"/>
      <c r="N23" s="40"/>
      <c r="O23" s="41"/>
      <c r="P23" s="91"/>
      <c r="Q23" s="92"/>
      <c r="R23" s="92"/>
      <c r="S23" s="92"/>
    </row>
    <row r="24" spans="1:19" ht="15" thickBot="1" x14ac:dyDescent="0.35">
      <c r="B24" s="94"/>
      <c r="C24" s="42">
        <f>4/11</f>
        <v>0.36363636363636365</v>
      </c>
      <c r="D24" s="43">
        <f>7/11</f>
        <v>0.63636363636363635</v>
      </c>
      <c r="E24" s="42">
        <f>0/4</f>
        <v>0</v>
      </c>
      <c r="F24" s="44">
        <f>0/4</f>
        <v>0</v>
      </c>
      <c r="G24" s="44">
        <f>2/4</f>
        <v>0.5</v>
      </c>
      <c r="H24" s="43">
        <f>2/4</f>
        <v>0.5</v>
      </c>
      <c r="I24" s="42">
        <f>2/7</f>
        <v>0.2857142857142857</v>
      </c>
      <c r="J24" s="44">
        <f>3/7</f>
        <v>0.42857142857142855</v>
      </c>
      <c r="K24" s="44">
        <f>2/7</f>
        <v>0.2857142857142857</v>
      </c>
      <c r="L24" s="43">
        <f>0/7</f>
        <v>0</v>
      </c>
      <c r="M24" s="45">
        <f>2*C24*D24</f>
        <v>0.46280991735537191</v>
      </c>
      <c r="N24" s="26">
        <f>ABS(E24-I24)+ABS(F24-J24)+ABS(G24-K24)+ABS(H24-L24)</f>
        <v>1.4285714285714284</v>
      </c>
      <c r="O24" s="70">
        <f>M24*N24</f>
        <v>0.66115702479338834</v>
      </c>
      <c r="P24" s="96" t="s">
        <v>91</v>
      </c>
      <c r="Q24" s="97"/>
      <c r="R24" s="97"/>
      <c r="S24" s="97"/>
    </row>
    <row r="25" spans="1:19" ht="15" customHeight="1" x14ac:dyDescent="0.3">
      <c r="B25" s="93" t="s">
        <v>14</v>
      </c>
      <c r="C25" s="35" t="s">
        <v>44</v>
      </c>
      <c r="D25" s="36" t="s">
        <v>45</v>
      </c>
      <c r="E25" s="35" t="s">
        <v>46</v>
      </c>
      <c r="F25" s="37" t="s">
        <v>47</v>
      </c>
      <c r="G25" s="37" t="s">
        <v>47</v>
      </c>
      <c r="H25" s="36" t="s">
        <v>46</v>
      </c>
      <c r="I25" s="35" t="s">
        <v>48</v>
      </c>
      <c r="J25" s="37" t="s">
        <v>48</v>
      </c>
      <c r="K25" s="37" t="s">
        <v>49</v>
      </c>
      <c r="L25" s="38" t="s">
        <v>48</v>
      </c>
      <c r="M25" s="39"/>
      <c r="N25" s="40"/>
      <c r="O25" s="41"/>
      <c r="P25" s="97"/>
      <c r="Q25" s="97"/>
      <c r="R25" s="97"/>
      <c r="S25" s="97"/>
    </row>
    <row r="26" spans="1:19" ht="15" thickBot="1" x14ac:dyDescent="0.35">
      <c r="B26" s="94"/>
      <c r="C26" s="42">
        <f>2/11</f>
        <v>0.18181818181818182</v>
      </c>
      <c r="D26" s="43">
        <f>9/11</f>
        <v>0.81818181818181823</v>
      </c>
      <c r="E26" s="42">
        <f>0/2</f>
        <v>0</v>
      </c>
      <c r="F26" s="44">
        <f>1/2</f>
        <v>0.5</v>
      </c>
      <c r="G26" s="44">
        <f>1/2</f>
        <v>0.5</v>
      </c>
      <c r="H26" s="43">
        <f>0/2</f>
        <v>0</v>
      </c>
      <c r="I26" s="42">
        <f>2/9</f>
        <v>0.22222222222222221</v>
      </c>
      <c r="J26" s="44">
        <f>2/9</f>
        <v>0.22222222222222221</v>
      </c>
      <c r="K26" s="44">
        <f>3/9</f>
        <v>0.33333333333333331</v>
      </c>
      <c r="L26" s="43">
        <f>2/9</f>
        <v>0.22222222222222221</v>
      </c>
      <c r="M26" s="45">
        <f>2*C26*D26</f>
        <v>0.2975206611570248</v>
      </c>
      <c r="N26" s="26">
        <f>ABS(E26-I26)+ABS(F26-J26)+ABS(G26-K26)+ABS(H26-L26)</f>
        <v>0.88888888888888895</v>
      </c>
      <c r="O26" s="47">
        <f>M26*N26</f>
        <v>0.26446280991735538</v>
      </c>
      <c r="P26" s="97"/>
      <c r="Q26" s="97"/>
      <c r="R26" s="97"/>
      <c r="S26" s="97"/>
    </row>
    <row r="27" spans="1:19" ht="15" customHeight="1" x14ac:dyDescent="0.3">
      <c r="B27" s="93" t="s">
        <v>15</v>
      </c>
      <c r="C27" s="35" t="s">
        <v>44</v>
      </c>
      <c r="D27" s="36" t="s">
        <v>45</v>
      </c>
      <c r="E27" s="35" t="s">
        <v>47</v>
      </c>
      <c r="F27" s="37" t="s">
        <v>47</v>
      </c>
      <c r="G27" s="37">
        <v>0</v>
      </c>
      <c r="H27" s="36">
        <v>0</v>
      </c>
      <c r="I27" s="35" t="s">
        <v>50</v>
      </c>
      <c r="J27" s="37" t="s">
        <v>48</v>
      </c>
      <c r="K27" s="37" t="s">
        <v>51</v>
      </c>
      <c r="L27" s="38" t="s">
        <v>48</v>
      </c>
      <c r="M27" s="39"/>
      <c r="N27" s="40"/>
      <c r="O27" s="41"/>
      <c r="P27" s="97"/>
      <c r="Q27" s="97"/>
      <c r="R27" s="97"/>
      <c r="S27" s="97"/>
    </row>
    <row r="28" spans="1:19" ht="18" customHeight="1" thickBot="1" x14ac:dyDescent="0.35">
      <c r="B28" s="95"/>
      <c r="C28" s="64">
        <f>2/11</f>
        <v>0.18181818181818182</v>
      </c>
      <c r="D28" s="65">
        <f>9/11</f>
        <v>0.81818181818181823</v>
      </c>
      <c r="E28" s="64">
        <f>1/2</f>
        <v>0.5</v>
      </c>
      <c r="F28" s="66">
        <f>1/2</f>
        <v>0.5</v>
      </c>
      <c r="G28" s="66">
        <f>0/2</f>
        <v>0</v>
      </c>
      <c r="H28" s="65">
        <f>0/2</f>
        <v>0</v>
      </c>
      <c r="I28" s="64">
        <f>1/9</f>
        <v>0.1111111111111111</v>
      </c>
      <c r="J28" s="66">
        <f>2/9</f>
        <v>0.22222222222222221</v>
      </c>
      <c r="K28" s="66">
        <f>4/9</f>
        <v>0.44444444444444442</v>
      </c>
      <c r="L28" s="65">
        <f>2/9</f>
        <v>0.22222222222222221</v>
      </c>
      <c r="M28" s="67">
        <f>2*C28*D28</f>
        <v>0.2975206611570248</v>
      </c>
      <c r="N28" s="26">
        <f>ABS(E28-I28)+ABS(F28-J28)+ABS(G28-K28)+ABS(H28-L28)</f>
        <v>1.3333333333333335</v>
      </c>
      <c r="O28" s="68">
        <f>M28*N28</f>
        <v>0.39669421487603312</v>
      </c>
      <c r="P28" s="97"/>
      <c r="Q28" s="97"/>
      <c r="R28" s="97"/>
      <c r="S28" s="97"/>
    </row>
    <row r="29" spans="1:19" ht="15" hidden="1" customHeight="1" x14ac:dyDescent="0.35">
      <c r="A29" s="69"/>
      <c r="B29" s="7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97"/>
      <c r="Q29" s="97"/>
      <c r="R29" s="97"/>
      <c r="S29" s="97"/>
    </row>
    <row r="30" spans="1:19" ht="14.25" customHeight="1" x14ac:dyDescent="0.3">
      <c r="A30" s="69"/>
      <c r="B30" s="93"/>
      <c r="C30" s="35"/>
      <c r="D30" s="36"/>
      <c r="E30" s="35"/>
      <c r="F30" s="37"/>
      <c r="G30" s="37"/>
      <c r="H30" s="36"/>
      <c r="I30" s="35"/>
      <c r="J30" s="37"/>
      <c r="K30" s="37"/>
      <c r="L30" s="38"/>
      <c r="M30" s="39"/>
      <c r="N30" s="40"/>
      <c r="O30" s="41"/>
      <c r="P30" s="97"/>
      <c r="Q30" s="97"/>
      <c r="R30" s="97"/>
      <c r="S30" s="97"/>
    </row>
    <row r="31" spans="1:19" ht="15" customHeight="1" thickBot="1" x14ac:dyDescent="0.35">
      <c r="B31" s="94"/>
      <c r="C31" s="42"/>
      <c r="D31" s="43"/>
      <c r="E31" s="42"/>
      <c r="F31" s="44"/>
      <c r="G31" s="44"/>
      <c r="H31" s="43"/>
      <c r="I31" s="42"/>
      <c r="J31" s="44"/>
      <c r="K31" s="44"/>
      <c r="L31" s="43"/>
      <c r="M31" s="45"/>
      <c r="N31" s="34"/>
      <c r="O31" s="47"/>
    </row>
    <row r="32" spans="1:19" ht="23.25" customHeight="1" x14ac:dyDescent="0.3"/>
  </sheetData>
  <mergeCells count="21">
    <mergeCell ref="B30:B31"/>
    <mergeCell ref="P22:S23"/>
    <mergeCell ref="P24:S30"/>
    <mergeCell ref="B21:B22"/>
    <mergeCell ref="B23:B24"/>
    <mergeCell ref="B25:B26"/>
    <mergeCell ref="B27:B28"/>
    <mergeCell ref="B12:B13"/>
    <mergeCell ref="E12:H12"/>
    <mergeCell ref="I12:L12"/>
    <mergeCell ref="B14:B15"/>
    <mergeCell ref="B19:B20"/>
    <mergeCell ref="E19:H19"/>
    <mergeCell ref="I19:L19"/>
    <mergeCell ref="B16:B17"/>
    <mergeCell ref="B9:B10"/>
    <mergeCell ref="B3:B4"/>
    <mergeCell ref="E3:H3"/>
    <mergeCell ref="I3:L3"/>
    <mergeCell ref="B5:B6"/>
    <mergeCell ref="B7:B8"/>
  </mergeCells>
  <pageMargins left="0.7" right="0.7" top="0.75" bottom="0.75" header="0.3" footer="0.3"/>
  <pageSetup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4100" r:id="rId4">
          <objectPr defaultSize="0" autoPict="0" r:id="rId5">
            <anchor moveWithCells="1" sizeWithCells="1">
              <from>
                <xdr:col>1</xdr:col>
                <xdr:colOff>426720</xdr:colOff>
                <xdr:row>36</xdr:row>
                <xdr:rowOff>38100</xdr:rowOff>
              </from>
              <to>
                <xdr:col>11</xdr:col>
                <xdr:colOff>419100</xdr:colOff>
                <xdr:row>42</xdr:row>
                <xdr:rowOff>7620</xdr:rowOff>
              </to>
            </anchor>
          </objectPr>
        </oleObject>
      </mc:Choice>
      <mc:Fallback>
        <oleObject progId="Equation.3" shapeId="410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O13"/>
  <sheetViews>
    <sheetView workbookViewId="0">
      <selection activeCell="N10" sqref="N10"/>
    </sheetView>
  </sheetViews>
  <sheetFormatPr defaultRowHeight="14.4" x14ac:dyDescent="0.3"/>
  <sheetData>
    <row r="12" spans="7:15" x14ac:dyDescent="0.3">
      <c r="O12" s="79" t="s">
        <v>95</v>
      </c>
    </row>
    <row r="13" spans="7:15" x14ac:dyDescent="0.3">
      <c r="G13" s="79" t="s">
        <v>93</v>
      </c>
      <c r="O13" s="80" t="s">
        <v>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5:N63"/>
  <sheetViews>
    <sheetView tabSelected="1" topLeftCell="A52" workbookViewId="0">
      <selection activeCell="K70" sqref="K70"/>
    </sheetView>
  </sheetViews>
  <sheetFormatPr defaultRowHeight="14.4" x14ac:dyDescent="0.3"/>
  <sheetData>
    <row r="25" spans="3:14" x14ac:dyDescent="0.3">
      <c r="C25" s="98" t="s">
        <v>106</v>
      </c>
      <c r="D25" s="101"/>
      <c r="E25">
        <f>1.79</f>
        <v>1.79</v>
      </c>
    </row>
    <row r="26" spans="3:14" ht="15" thickBot="1" x14ac:dyDescent="0.35"/>
    <row r="27" spans="3:14" ht="15" thickBot="1" x14ac:dyDescent="0.35">
      <c r="C27" s="86" t="s">
        <v>2</v>
      </c>
      <c r="D27" s="56"/>
      <c r="E27" s="57"/>
      <c r="F27" s="88" t="s">
        <v>24</v>
      </c>
      <c r="G27" s="89"/>
      <c r="H27" s="89"/>
      <c r="I27" s="90"/>
      <c r="J27" s="89" t="s">
        <v>25</v>
      </c>
      <c r="K27" s="90"/>
      <c r="L27" s="58"/>
      <c r="M27" s="59"/>
      <c r="N27" s="60" t="s">
        <v>26</v>
      </c>
    </row>
    <row r="28" spans="3:14" ht="15" thickBot="1" x14ac:dyDescent="0.35">
      <c r="C28" s="87"/>
      <c r="D28" s="103" t="s">
        <v>82</v>
      </c>
      <c r="E28" s="102" t="s">
        <v>82</v>
      </c>
      <c r="F28" s="71" t="s">
        <v>83</v>
      </c>
      <c r="G28" s="72" t="s">
        <v>83</v>
      </c>
      <c r="H28" s="72" t="s">
        <v>84</v>
      </c>
      <c r="I28" s="73" t="s">
        <v>84</v>
      </c>
      <c r="J28" s="74" t="s">
        <v>85</v>
      </c>
      <c r="K28" s="75" t="s">
        <v>85</v>
      </c>
      <c r="L28" s="61" t="s">
        <v>100</v>
      </c>
      <c r="M28" s="81" t="s">
        <v>101</v>
      </c>
      <c r="N28" s="63" t="s">
        <v>102</v>
      </c>
    </row>
    <row r="29" spans="3:14" x14ac:dyDescent="0.3">
      <c r="C29" s="99" t="s">
        <v>98</v>
      </c>
      <c r="D29" s="35" t="s">
        <v>56</v>
      </c>
      <c r="E29" s="36" t="s">
        <v>103</v>
      </c>
      <c r="F29" s="35" t="s">
        <v>55</v>
      </c>
      <c r="G29" s="37" t="s">
        <v>103</v>
      </c>
      <c r="H29" s="37" t="s">
        <v>56</v>
      </c>
      <c r="I29" s="36" t="s">
        <v>103</v>
      </c>
      <c r="J29" s="35" t="s">
        <v>58</v>
      </c>
      <c r="K29" s="38" t="s">
        <v>103</v>
      </c>
      <c r="L29" s="39"/>
      <c r="M29" s="40"/>
      <c r="N29" s="41"/>
    </row>
    <row r="30" spans="3:14" ht="15" thickBot="1" x14ac:dyDescent="0.35">
      <c r="C30" s="100"/>
      <c r="D30" s="42">
        <f>2/5</f>
        <v>0.4</v>
      </c>
      <c r="E30" s="43">
        <f>-D30*LOG(D30,2)</f>
        <v>0.52877123795494485</v>
      </c>
      <c r="F30" s="43">
        <f>1/5</f>
        <v>0.2</v>
      </c>
      <c r="G30" s="43">
        <f t="shared" ref="G30" si="0">-F30*LOG(F30,2)</f>
        <v>0.46438561897747244</v>
      </c>
      <c r="H30" s="44">
        <f>2/5</f>
        <v>0.4</v>
      </c>
      <c r="I30" s="43">
        <f>-H30*LOG(H30,2)</f>
        <v>0.52877123795494485</v>
      </c>
      <c r="J30" s="42">
        <f>0/6</f>
        <v>0</v>
      </c>
      <c r="K30" s="43">
        <f>J30</f>
        <v>0</v>
      </c>
      <c r="L30" s="45">
        <f>SUM(E30,G30,I30,K30)</f>
        <v>1.5219280948873621</v>
      </c>
      <c r="M30" s="46">
        <f>5/11</f>
        <v>0.45454545454545453</v>
      </c>
      <c r="N30" s="47">
        <f>L30*M30</f>
        <v>0.69178549767607367</v>
      </c>
    </row>
    <row r="31" spans="3:14" ht="15" thickBot="1" x14ac:dyDescent="0.35">
      <c r="C31" s="100" t="s">
        <v>99</v>
      </c>
      <c r="D31" s="48" t="s">
        <v>33</v>
      </c>
      <c r="E31" s="38" t="s">
        <v>33</v>
      </c>
      <c r="F31" s="49" t="s">
        <v>32</v>
      </c>
      <c r="G31" s="43"/>
      <c r="H31" s="49" t="s">
        <v>32</v>
      </c>
      <c r="I31" s="43"/>
      <c r="J31" s="51" t="s">
        <v>32</v>
      </c>
      <c r="K31" s="49"/>
      <c r="L31" s="45"/>
      <c r="M31" s="46"/>
      <c r="N31" s="54"/>
    </row>
    <row r="32" spans="3:14" ht="15" thickBot="1" x14ac:dyDescent="0.35">
      <c r="C32" s="100"/>
      <c r="D32" s="42">
        <v>0</v>
      </c>
      <c r="E32" s="43">
        <v>0</v>
      </c>
      <c r="F32" s="44">
        <f>1/3</f>
        <v>0.33333333333333331</v>
      </c>
      <c r="G32" s="43">
        <f t="shared" ref="G32:G34" si="1">-F32*LOG(F32,2)</f>
        <v>0.52832083357371873</v>
      </c>
      <c r="H32" s="44">
        <f>1/3</f>
        <v>0.33333333333333331</v>
      </c>
      <c r="I32" s="43">
        <f t="shared" ref="I31:I34" si="2">-H32*LOG(H32,2)</f>
        <v>0.52832083357371873</v>
      </c>
      <c r="J32" s="42">
        <f>1/3</f>
        <v>0.33333333333333331</v>
      </c>
      <c r="K32" s="44">
        <f>-J32*LOG(J32,2)</f>
        <v>0.52832083357371873</v>
      </c>
      <c r="L32" s="45">
        <f t="shared" ref="L31:L34" si="3">SUM(E32,G32,I32,K32)</f>
        <v>1.5849625007211561</v>
      </c>
      <c r="M32" s="46">
        <f>3/11</f>
        <v>0.27272727272727271</v>
      </c>
      <c r="N32" s="47">
        <f>L32*M32</f>
        <v>0.43226250019667889</v>
      </c>
    </row>
    <row r="33" spans="3:14" ht="15" thickBot="1" x14ac:dyDescent="0.35">
      <c r="C33" s="100" t="s">
        <v>96</v>
      </c>
      <c r="D33" s="48" t="s">
        <v>33</v>
      </c>
      <c r="E33" s="38"/>
      <c r="F33" s="35" t="s">
        <v>32</v>
      </c>
      <c r="G33" s="43"/>
      <c r="H33" s="37" t="s">
        <v>32</v>
      </c>
      <c r="I33" s="43"/>
      <c r="J33" s="37" t="s">
        <v>32</v>
      </c>
      <c r="K33" s="44"/>
      <c r="L33" s="45"/>
      <c r="M33" s="40"/>
      <c r="N33" s="55"/>
    </row>
    <row r="34" spans="3:14" ht="15" thickBot="1" x14ac:dyDescent="0.35">
      <c r="C34" s="100"/>
      <c r="D34" s="42">
        <f>0</f>
        <v>0</v>
      </c>
      <c r="E34" s="43">
        <f>0</f>
        <v>0</v>
      </c>
      <c r="F34" s="44">
        <f>1/3</f>
        <v>0.33333333333333331</v>
      </c>
      <c r="G34" s="43">
        <f t="shared" si="1"/>
        <v>0.52832083357371873</v>
      </c>
      <c r="H34" s="44">
        <f>1/3</f>
        <v>0.33333333333333331</v>
      </c>
      <c r="I34" s="43">
        <f t="shared" si="2"/>
        <v>0.52832083357371873</v>
      </c>
      <c r="J34" s="42">
        <f>1/3</f>
        <v>0.33333333333333331</v>
      </c>
      <c r="K34" s="44">
        <f t="shared" ref="K33:K34" si="4">-J34*LOG(J34,2)</f>
        <v>0.52832083357371873</v>
      </c>
      <c r="L34" s="45">
        <f t="shared" si="3"/>
        <v>1.5849625007211561</v>
      </c>
      <c r="M34" s="46">
        <f>3/11</f>
        <v>0.27272727272727271</v>
      </c>
      <c r="N34" s="47">
        <f>L34*M34</f>
        <v>0.43226250019667889</v>
      </c>
    </row>
    <row r="35" spans="3:14" x14ac:dyDescent="0.3">
      <c r="C35" s="80" t="s">
        <v>104</v>
      </c>
      <c r="M35" s="104">
        <f>SUM(M30,M32,M34)</f>
        <v>1</v>
      </c>
      <c r="N35" s="104">
        <f>N30+N32+N34</f>
        <v>1.5563104980694313</v>
      </c>
    </row>
    <row r="36" spans="3:14" x14ac:dyDescent="0.3">
      <c r="C36" s="80" t="s">
        <v>105</v>
      </c>
      <c r="D36" s="105">
        <f>E25-N35</f>
        <v>0.2336895019305687</v>
      </c>
      <c r="E36" s="101"/>
      <c r="F36" s="101"/>
      <c r="G36" s="101"/>
      <c r="H36" s="101"/>
      <c r="I36" s="101"/>
      <c r="J36" s="101"/>
      <c r="K36" s="101"/>
      <c r="L36" s="101"/>
      <c r="M36" s="101"/>
      <c r="N36" s="101"/>
    </row>
    <row r="39" spans="3:14" ht="15" thickBot="1" x14ac:dyDescent="0.35"/>
    <row r="40" spans="3:14" ht="15" thickBot="1" x14ac:dyDescent="0.35">
      <c r="C40" s="86" t="s">
        <v>0</v>
      </c>
      <c r="D40" s="56"/>
      <c r="E40" s="57"/>
      <c r="F40" s="88" t="s">
        <v>24</v>
      </c>
      <c r="G40" s="89"/>
      <c r="H40" s="89"/>
      <c r="I40" s="90"/>
      <c r="J40" s="89" t="s">
        <v>25</v>
      </c>
      <c r="K40" s="90"/>
      <c r="L40" s="58"/>
      <c r="M40" s="59"/>
      <c r="N40" s="60" t="s">
        <v>26</v>
      </c>
    </row>
    <row r="41" spans="3:14" ht="15" thickBot="1" x14ac:dyDescent="0.35">
      <c r="C41" s="87" t="s">
        <v>0</v>
      </c>
      <c r="D41" s="103" t="s">
        <v>82</v>
      </c>
      <c r="E41" s="102" t="s">
        <v>82</v>
      </c>
      <c r="F41" s="71" t="s">
        <v>83</v>
      </c>
      <c r="G41" s="72" t="s">
        <v>83</v>
      </c>
      <c r="H41" s="72" t="s">
        <v>84</v>
      </c>
      <c r="I41" s="73" t="s">
        <v>84</v>
      </c>
      <c r="J41" s="74" t="s">
        <v>85</v>
      </c>
      <c r="K41" s="75" t="s">
        <v>85</v>
      </c>
      <c r="L41" s="61" t="s">
        <v>100</v>
      </c>
      <c r="M41" s="81" t="s">
        <v>101</v>
      </c>
      <c r="N41" s="63" t="s">
        <v>102</v>
      </c>
    </row>
    <row r="42" spans="3:14" x14ac:dyDescent="0.3">
      <c r="C42" s="93" t="s">
        <v>6</v>
      </c>
      <c r="D42" s="35"/>
      <c r="E42" s="36" t="s">
        <v>103</v>
      </c>
      <c r="F42" s="35"/>
      <c r="G42" s="37" t="s">
        <v>103</v>
      </c>
      <c r="H42" s="37"/>
      <c r="I42" s="36" t="s">
        <v>103</v>
      </c>
      <c r="J42" s="35" t="s">
        <v>58</v>
      </c>
      <c r="K42" s="38" t="s">
        <v>103</v>
      </c>
      <c r="L42" s="39"/>
      <c r="M42" s="40"/>
      <c r="N42" s="41"/>
    </row>
    <row r="43" spans="3:14" ht="15" thickBot="1" x14ac:dyDescent="0.35">
      <c r="C43" s="94"/>
      <c r="D43" s="42">
        <f>1/3</f>
        <v>0.33333333333333331</v>
      </c>
      <c r="E43" s="43">
        <f>-D43*LOG(D43,2)</f>
        <v>0.52832083357371873</v>
      </c>
      <c r="F43" s="43">
        <f>1/3</f>
        <v>0.33333333333333331</v>
      </c>
      <c r="G43" s="43">
        <f t="shared" ref="G43:H47" si="5">-F43*LOG(F43,2)</f>
        <v>0.52832083357371873</v>
      </c>
      <c r="H43" s="44">
        <f>1/3</f>
        <v>0.33333333333333331</v>
      </c>
      <c r="I43" s="43">
        <f>-H43*LOG(H43,2)</f>
        <v>0.52832083357371873</v>
      </c>
      <c r="J43" s="42">
        <f>0/6</f>
        <v>0</v>
      </c>
      <c r="K43" s="43">
        <f>J43</f>
        <v>0</v>
      </c>
      <c r="L43" s="45">
        <f>SUM(E43,G43,I43,K43)</f>
        <v>1.5849625007211561</v>
      </c>
      <c r="M43" s="46">
        <f>3/11</f>
        <v>0.27272727272727271</v>
      </c>
      <c r="N43" s="47">
        <f>L43*M43</f>
        <v>0.43226250019667889</v>
      </c>
    </row>
    <row r="44" spans="3:14" ht="15" thickBot="1" x14ac:dyDescent="0.35">
      <c r="C44" s="93" t="s">
        <v>12</v>
      </c>
      <c r="D44" s="48"/>
      <c r="E44" s="38"/>
      <c r="F44" s="49"/>
      <c r="G44" s="43"/>
      <c r="H44" s="49"/>
      <c r="I44" s="43"/>
      <c r="J44" s="51"/>
      <c r="K44" s="49"/>
      <c r="L44" s="45"/>
      <c r="M44" s="46"/>
      <c r="N44" s="54"/>
    </row>
    <row r="45" spans="3:14" ht="15" thickBot="1" x14ac:dyDescent="0.35">
      <c r="C45" s="94"/>
      <c r="D45" s="42">
        <v>0</v>
      </c>
      <c r="E45" s="43">
        <v>0</v>
      </c>
      <c r="F45" s="44">
        <f>0/4</f>
        <v>0</v>
      </c>
      <c r="G45" s="43">
        <v>0</v>
      </c>
      <c r="H45" s="44">
        <f>2/4</f>
        <v>0.5</v>
      </c>
      <c r="I45" s="43">
        <f t="shared" ref="I44:I49" si="6">-H45*LOG(H45,2)</f>
        <v>0.5</v>
      </c>
      <c r="J45" s="42">
        <f>2/4</f>
        <v>0.5</v>
      </c>
      <c r="K45" s="44">
        <f>-J45*LOG(J45,2)</f>
        <v>0.5</v>
      </c>
      <c r="L45" s="45">
        <f t="shared" ref="L44:L45" si="7">SUM(E45,G45,I45,K45)</f>
        <v>1</v>
      </c>
      <c r="M45" s="46">
        <f>4/11</f>
        <v>0.36363636363636365</v>
      </c>
      <c r="N45" s="47">
        <f>L45*M45</f>
        <v>0.36363636363636365</v>
      </c>
    </row>
    <row r="46" spans="3:14" ht="15" thickBot="1" x14ac:dyDescent="0.35">
      <c r="C46" s="93" t="s">
        <v>14</v>
      </c>
      <c r="D46" s="48"/>
      <c r="E46" s="38"/>
      <c r="F46" s="35"/>
      <c r="G46" s="43"/>
      <c r="H46" s="37"/>
      <c r="I46" s="43"/>
      <c r="J46" s="37"/>
      <c r="K46" s="44"/>
      <c r="L46" s="45"/>
      <c r="M46" s="40"/>
      <c r="N46" s="55"/>
    </row>
    <row r="47" spans="3:14" ht="15" thickBot="1" x14ac:dyDescent="0.35">
      <c r="C47" s="94"/>
      <c r="D47" s="42">
        <f>0</f>
        <v>0</v>
      </c>
      <c r="E47" s="43">
        <f>0</f>
        <v>0</v>
      </c>
      <c r="F47" s="44">
        <f>1/2</f>
        <v>0.5</v>
      </c>
      <c r="G47" s="43">
        <f t="shared" si="5"/>
        <v>0.5</v>
      </c>
      <c r="H47" s="44">
        <f>1/2</f>
        <v>0.5</v>
      </c>
      <c r="I47" s="43">
        <f t="shared" si="6"/>
        <v>0.5</v>
      </c>
      <c r="J47" s="42">
        <f>1/3</f>
        <v>0.33333333333333331</v>
      </c>
      <c r="K47" s="44">
        <f t="shared" ref="K46:K49" si="8">-J47*LOG(J47,2)</f>
        <v>0.52832083357371873</v>
      </c>
      <c r="L47" s="45">
        <f t="shared" ref="L47" si="9">SUM(E47,G47,I47,K47)</f>
        <v>1.5283208335737188</v>
      </c>
      <c r="M47" s="46">
        <f>2/11</f>
        <v>0.18181818181818182</v>
      </c>
      <c r="N47" s="47">
        <f>L47*M47</f>
        <v>0.27787651519522161</v>
      </c>
    </row>
    <row r="48" spans="3:14" ht="15" thickBot="1" x14ac:dyDescent="0.35">
      <c r="C48" s="93" t="s">
        <v>15</v>
      </c>
      <c r="D48" s="48"/>
      <c r="E48" s="38"/>
      <c r="F48" s="35"/>
      <c r="G48" s="43"/>
      <c r="H48" s="37"/>
      <c r="I48" s="43"/>
      <c r="J48" s="37"/>
      <c r="K48" s="44"/>
      <c r="L48" s="45"/>
      <c r="M48" s="40"/>
      <c r="N48" s="55"/>
    </row>
    <row r="49" spans="3:14" ht="15" thickBot="1" x14ac:dyDescent="0.35">
      <c r="C49" s="95"/>
      <c r="D49" s="42">
        <f>1/2</f>
        <v>0.5</v>
      </c>
      <c r="E49" s="43">
        <f>-D49*LOG(D49,2)</f>
        <v>0.5</v>
      </c>
      <c r="F49" s="44">
        <f>0</f>
        <v>0</v>
      </c>
      <c r="G49" s="43">
        <f>0</f>
        <v>0</v>
      </c>
      <c r="H49" s="44">
        <f>1/2</f>
        <v>0.5</v>
      </c>
      <c r="I49" s="43">
        <f t="shared" si="6"/>
        <v>0.5</v>
      </c>
      <c r="J49" s="42">
        <f>0</f>
        <v>0</v>
      </c>
      <c r="K49" s="44">
        <v>0</v>
      </c>
      <c r="L49" s="45">
        <f t="shared" ref="L49" si="10">SUM(E49,G49,I49,K49)</f>
        <v>1</v>
      </c>
      <c r="M49" s="46">
        <f>2/11</f>
        <v>0.18181818181818182</v>
      </c>
      <c r="N49" s="47">
        <f>L49*M49</f>
        <v>0.18181818181818182</v>
      </c>
    </row>
    <row r="50" spans="3:14" x14ac:dyDescent="0.3">
      <c r="C50" s="80" t="s">
        <v>104</v>
      </c>
      <c r="M50" s="104">
        <f>SUM(M43,M45,M47,M49)</f>
        <v>1</v>
      </c>
      <c r="N50" s="104">
        <f>N43+N45+N47+N49</f>
        <v>1.2555935608464461</v>
      </c>
    </row>
    <row r="51" spans="3:14" x14ac:dyDescent="0.3">
      <c r="C51" s="80" t="s">
        <v>105</v>
      </c>
      <c r="D51" s="105">
        <f>E25-N50</f>
        <v>0.5344064391535539</v>
      </c>
      <c r="E51" s="101"/>
      <c r="F51" s="101"/>
      <c r="G51" s="101"/>
      <c r="H51" s="101"/>
      <c r="I51" s="101"/>
      <c r="J51" s="101"/>
      <c r="K51" s="101"/>
      <c r="L51" s="101"/>
      <c r="M51" s="101"/>
      <c r="N51" s="101"/>
    </row>
    <row r="53" spans="3:14" ht="15" thickBot="1" x14ac:dyDescent="0.35"/>
    <row r="54" spans="3:14" ht="15" thickBot="1" x14ac:dyDescent="0.35">
      <c r="C54" s="86" t="s">
        <v>2</v>
      </c>
      <c r="D54" s="56"/>
      <c r="E54" s="57"/>
      <c r="F54" s="88" t="s">
        <v>24</v>
      </c>
      <c r="G54" s="89"/>
      <c r="H54" s="89"/>
      <c r="I54" s="90"/>
      <c r="J54" s="89" t="s">
        <v>25</v>
      </c>
      <c r="K54" s="90"/>
      <c r="L54" s="58"/>
      <c r="M54" s="59"/>
      <c r="N54" s="60" t="s">
        <v>26</v>
      </c>
    </row>
    <row r="55" spans="3:14" ht="15" thickBot="1" x14ac:dyDescent="0.35">
      <c r="C55" s="87"/>
      <c r="D55" s="103" t="s">
        <v>82</v>
      </c>
      <c r="E55" s="102" t="s">
        <v>82</v>
      </c>
      <c r="F55" s="71" t="s">
        <v>83</v>
      </c>
      <c r="G55" s="72" t="s">
        <v>83</v>
      </c>
      <c r="H55" s="72" t="s">
        <v>84</v>
      </c>
      <c r="I55" s="73" t="s">
        <v>84</v>
      </c>
      <c r="J55" s="74" t="s">
        <v>85</v>
      </c>
      <c r="K55" s="75" t="s">
        <v>85</v>
      </c>
      <c r="L55" s="61" t="s">
        <v>100</v>
      </c>
      <c r="M55" s="81" t="s">
        <v>101</v>
      </c>
      <c r="N55" s="63" t="s">
        <v>102</v>
      </c>
    </row>
    <row r="56" spans="3:14" x14ac:dyDescent="0.3">
      <c r="C56" s="99" t="s">
        <v>9</v>
      </c>
      <c r="D56" s="35"/>
      <c r="E56" s="36" t="s">
        <v>103</v>
      </c>
      <c r="F56" s="35"/>
      <c r="G56" s="37" t="s">
        <v>103</v>
      </c>
      <c r="H56" s="37"/>
      <c r="I56" s="36" t="s">
        <v>103</v>
      </c>
      <c r="J56" s="35"/>
      <c r="K56" s="38" t="s">
        <v>103</v>
      </c>
      <c r="L56" s="39"/>
      <c r="M56" s="40"/>
      <c r="N56" s="41"/>
    </row>
    <row r="57" spans="3:14" ht="15" thickBot="1" x14ac:dyDescent="0.35">
      <c r="C57" s="100"/>
      <c r="D57" s="42">
        <f>2/6</f>
        <v>0.33333333333333331</v>
      </c>
      <c r="E57" s="43">
        <f>-D57*LOG(D57,2)</f>
        <v>0.52832083357371873</v>
      </c>
      <c r="F57" s="43">
        <f>2/6</f>
        <v>0.33333333333333331</v>
      </c>
      <c r="G57" s="43">
        <f t="shared" ref="G57:G58" si="11">-F57*LOG(F57,2)</f>
        <v>0.52832083357371873</v>
      </c>
      <c r="H57" s="44">
        <f>2/6</f>
        <v>0.33333333333333331</v>
      </c>
      <c r="I57" s="43">
        <f>-H57*LOG(H57,2)</f>
        <v>0.52832083357371873</v>
      </c>
      <c r="J57" s="42">
        <f>0/6</f>
        <v>0</v>
      </c>
      <c r="K57" s="43">
        <f>J57</f>
        <v>0</v>
      </c>
      <c r="L57" s="45">
        <f>SUM(E57,G57,I57,K57)</f>
        <v>1.5849625007211561</v>
      </c>
      <c r="M57" s="46">
        <f>6/11</f>
        <v>0.54545454545454541</v>
      </c>
      <c r="N57" s="47">
        <f>L57*M57</f>
        <v>0.86452500039335778</v>
      </c>
    </row>
    <row r="58" spans="3:14" ht="15" thickBot="1" x14ac:dyDescent="0.35">
      <c r="C58" s="80" t="s">
        <v>7</v>
      </c>
      <c r="D58" s="42">
        <f>0</f>
        <v>0</v>
      </c>
      <c r="E58" s="43">
        <v>0</v>
      </c>
      <c r="F58" s="44">
        <f>1/5</f>
        <v>0.2</v>
      </c>
      <c r="G58" s="43">
        <f t="shared" si="11"/>
        <v>0.46438561897747244</v>
      </c>
      <c r="H58" s="44">
        <f>2/5</f>
        <v>0.4</v>
      </c>
      <c r="I58" s="43">
        <f t="shared" ref="I58" si="12">-H58*LOG(H58,2)</f>
        <v>0.52877123795494485</v>
      </c>
      <c r="J58" s="42">
        <f>2/5</f>
        <v>0.4</v>
      </c>
      <c r="K58" s="44">
        <f>-J58*LOG(J58,2)</f>
        <v>0.52877123795494485</v>
      </c>
      <c r="L58" s="45">
        <f t="shared" ref="L58" si="13">SUM(E58,G58,I58,K58)</f>
        <v>1.5219280948873621</v>
      </c>
      <c r="M58" s="46">
        <f>5/11</f>
        <v>0.45454545454545453</v>
      </c>
      <c r="N58" s="47">
        <f>L58*M58</f>
        <v>0.69178549767607367</v>
      </c>
    </row>
    <row r="59" spans="3:14" x14ac:dyDescent="0.3">
      <c r="C59" s="80" t="s">
        <v>104</v>
      </c>
      <c r="M59" s="104">
        <f>M57+M58</f>
        <v>1</v>
      </c>
      <c r="N59" s="104">
        <f>N57+N58</f>
        <v>1.5563104980694313</v>
      </c>
    </row>
    <row r="60" spans="3:14" x14ac:dyDescent="0.3">
      <c r="C60" s="80" t="s">
        <v>105</v>
      </c>
      <c r="D60" s="105">
        <f>E25-N59</f>
        <v>0.2336895019305687</v>
      </c>
      <c r="E60" s="101"/>
      <c r="F60" s="101"/>
      <c r="G60" s="101"/>
      <c r="H60" s="101"/>
      <c r="I60" s="101"/>
      <c r="J60" s="101"/>
      <c r="K60" s="101"/>
      <c r="L60" s="101"/>
      <c r="M60" s="101"/>
      <c r="N60" s="101"/>
    </row>
    <row r="63" spans="3:14" x14ac:dyDescent="0.3">
      <c r="C63" s="106" t="s">
        <v>107</v>
      </c>
    </row>
  </sheetData>
  <mergeCells count="21">
    <mergeCell ref="C56:C57"/>
    <mergeCell ref="D60:N60"/>
    <mergeCell ref="C25:D25"/>
    <mergeCell ref="C46:C47"/>
    <mergeCell ref="D51:N51"/>
    <mergeCell ref="C48:C49"/>
    <mergeCell ref="C54:C55"/>
    <mergeCell ref="F54:I54"/>
    <mergeCell ref="J54:K54"/>
    <mergeCell ref="D36:N36"/>
    <mergeCell ref="C40:C41"/>
    <mergeCell ref="F40:I40"/>
    <mergeCell ref="J40:K40"/>
    <mergeCell ref="C42:C43"/>
    <mergeCell ref="C44:C45"/>
    <mergeCell ref="C27:C28"/>
    <mergeCell ref="F27:I27"/>
    <mergeCell ref="J27:K27"/>
    <mergeCell ref="C29:C30"/>
    <mergeCell ref="C31:C32"/>
    <mergeCell ref="C33:C3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2</xdr:col>
                <xdr:colOff>601980</xdr:colOff>
                <xdr:row>0</xdr:row>
                <xdr:rowOff>167640</xdr:rowOff>
              </from>
              <to>
                <xdr:col>9</xdr:col>
                <xdr:colOff>121920</xdr:colOff>
                <xdr:row>5</xdr:row>
                <xdr:rowOff>15240</xdr:rowOff>
              </to>
            </anchor>
          </objectPr>
        </oleObject>
      </mc:Choice>
      <mc:Fallback>
        <oleObject progId="Equation.3" shapeId="819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Decision Tree Data</vt:lpstr>
      <vt:lpstr>Split</vt:lpstr>
      <vt:lpstr>CART</vt:lpstr>
      <vt:lpstr>Tree</vt:lpstr>
      <vt:lpstr>C4.5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MonicaShukla</dc:creator>
  <cp:lastModifiedBy>Ankit</cp:lastModifiedBy>
  <dcterms:created xsi:type="dcterms:W3CDTF">2016-04-09T18:05:25Z</dcterms:created>
  <dcterms:modified xsi:type="dcterms:W3CDTF">2017-04-05T21:59:34Z</dcterms:modified>
</cp:coreProperties>
</file>