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M=11 N=5" sheetId="1" r:id="rId4"/>
    <sheet state="visible" name="M=9 N=5" sheetId="2" r:id="rId5"/>
    <sheet state="visible" name="M=10 N=5" sheetId="3" r:id="rId6"/>
    <sheet state="visible" name="M=12 N=5" sheetId="4" r:id="rId7"/>
    <sheet state="visible" name="M=13 N=5" sheetId="5" r:id="rId8"/>
    <sheet state="visible" name="M=11 N=4" sheetId="6" r:id="rId9"/>
    <sheet state="visible" name="M=11 N=3" sheetId="7" r:id="rId10"/>
    <sheet state="visible" name="M=11 N=6" sheetId="8" r:id="rId11"/>
    <sheet state="visible" name="M=11 N=7" sheetId="9" r:id="rId12"/>
    <sheet state="visible" name="Comparative Graphs" sheetId="10" r:id="rId13"/>
  </sheets>
  <definedNames>
    <definedName localSheetId="5" name="Demand">'M=11 N=4'!$C$3:$D$7</definedName>
    <definedName localSheetId="1" name="LeadTime">'M=9 N=5'!$C$10:$D$12</definedName>
    <definedName localSheetId="7" name="Demand">'M=11 N=6'!$C$3:$D$7</definedName>
    <definedName localSheetId="6" name="LeadTime">'M=11 N=3'!$C$10:$D$12</definedName>
    <definedName localSheetId="2" name="Demand">'M=10 N=5'!$C$3:$D$7</definedName>
    <definedName localSheetId="4" name="LeadTime">'M=13 N=5'!$C$10:$D$12</definedName>
    <definedName localSheetId="5" name="LeadTime">'M=11 N=4'!$C$10:$D$12</definedName>
    <definedName localSheetId="6" name="Demand">'M=11 N=3'!$C$3:$D$7</definedName>
    <definedName localSheetId="3" name="Demand">'M=12 N=5'!$C$3:$D$7</definedName>
    <definedName name="Demand">'MAIN M=11 N=5'!$C$3:$D$7</definedName>
    <definedName localSheetId="8" name="LeadTime">'M=11 N=7'!$C$10:$D$12</definedName>
    <definedName localSheetId="2" name="LeadTime">'M=10 N=5'!$C$10:$D$12</definedName>
    <definedName localSheetId="4" name="Demand">'M=13 N=5'!$C$3:$D$7</definedName>
    <definedName localSheetId="3" name="LeadTime">'M=12 N=5'!$C$10:$D$12</definedName>
    <definedName localSheetId="7" name="LeadTime">'M=11 N=6'!$C$10:$D$12</definedName>
    <definedName name="LeadTime">'MAIN M=11 N=5'!$C$10:$D$12</definedName>
    <definedName localSheetId="8" name="Demand">'M=11 N=7'!$C$3:$D$7</definedName>
    <definedName localSheetId="1" name="Demand">'M=9 N=5'!$C$3:$D$7</definedName>
  </definedNames>
  <calcPr/>
</workbook>
</file>

<file path=xl/sharedStrings.xml><?xml version="1.0" encoding="utf-8"?>
<sst xmlns="http://schemas.openxmlformats.org/spreadsheetml/2006/main" count="255" uniqueCount="24">
  <si>
    <t>Distribution of Daily Demand</t>
  </si>
  <si>
    <t>Demand</t>
  </si>
  <si>
    <t xml:space="preserve">Probability </t>
  </si>
  <si>
    <t>Cumulative</t>
  </si>
  <si>
    <t>Values</t>
  </si>
  <si>
    <t>Distribution of Lead Time</t>
  </si>
  <si>
    <t xml:space="preserve">Lead Time </t>
  </si>
  <si>
    <t>M</t>
  </si>
  <si>
    <t>N</t>
  </si>
  <si>
    <t>Day</t>
  </si>
  <si>
    <t>Cycle</t>
  </si>
  <si>
    <t xml:space="preserve">Day Within Cycle </t>
  </si>
  <si>
    <t>Beginning Inventory</t>
  </si>
  <si>
    <t>Random Digits for Demand</t>
  </si>
  <si>
    <t>Ending Inventory</t>
  </si>
  <si>
    <t>Shortage Quantity</t>
  </si>
  <si>
    <t>Order Quantity</t>
  </si>
  <si>
    <t>Lead Time(days)</t>
  </si>
  <si>
    <t>Days until Order Arrives</t>
  </si>
  <si>
    <t xml:space="preserve">Average stock requirement </t>
  </si>
  <si>
    <t xml:space="preserve">Average lost sales </t>
  </si>
  <si>
    <t>Day Within Cycle</t>
  </si>
  <si>
    <t>Average Stock Requirement</t>
  </si>
  <si>
    <t>Average Lost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</si>
</sst>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b/>
      <color theme="1"/>
      <name val="Arial"/>
    </font>
    <font>
      <color theme="1"/>
      <name val="Arial"/>
    </font>
    <font>
      <sz val="12.0"/>
      <color rgb="FF000000"/>
      <name val="&quot;Times New Roman&quot;"/>
    </font>
    <font/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7" fillId="0" fontId="4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center" vertical="bottom"/>
    </xf>
    <xf borderId="8" fillId="0" fontId="5" numFmtId="0" xfId="0" applyAlignment="1" applyBorder="1" applyFont="1">
      <alignment horizontal="right" readingOrder="0"/>
    </xf>
    <xf borderId="9" fillId="0" fontId="6" numFmtId="0" xfId="0" applyBorder="1" applyFont="1"/>
    <xf borderId="1" fillId="0" fontId="1" numFmtId="0" xfId="0" applyBorder="1" applyFont="1"/>
    <xf borderId="0" fillId="0" fontId="5" numFmtId="0" xfId="0" applyFont="1"/>
    <xf borderId="1" fillId="3" fontId="2" numFmtId="0" xfId="0" applyAlignment="1" applyBorder="1" applyFill="1" applyFont="1">
      <alignment horizontal="left" readingOrder="0"/>
    </xf>
    <xf borderId="10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" fillId="4" fontId="1" numFmtId="0" xfId="0" applyAlignment="1" applyBorder="1" applyFill="1" applyFont="1">
      <alignment horizontal="center" readingOrder="0"/>
    </xf>
    <xf borderId="1" fillId="4" fontId="1" numFmtId="0" xfId="0" applyAlignment="1" applyBorder="1" applyFont="1">
      <alignment readingOrder="0"/>
    </xf>
    <xf borderId="1" fillId="0" fontId="3" numFmtId="0" xfId="0" applyAlignment="1" applyBorder="1" applyFont="1">
      <alignment horizontal="center" shrinkToFit="0" wrapText="1"/>
    </xf>
    <xf borderId="2" fillId="0" fontId="3" numFmtId="0" xfId="0" applyAlignment="1" applyBorder="1" applyFont="1">
      <alignment horizontal="center" shrinkToFit="0" wrapText="1"/>
    </xf>
    <xf borderId="2" fillId="0" fontId="4" numFmtId="0" xfId="0" applyAlignment="1" applyBorder="1" applyFont="1">
      <alignment horizontal="center" vertical="bottom"/>
    </xf>
    <xf borderId="12" fillId="0" fontId="4" numFmtId="0" xfId="0" applyAlignment="1" applyBorder="1" applyFont="1">
      <alignment horizontal="center" vertical="bottom"/>
    </xf>
    <xf borderId="13" fillId="0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vertical="bottom"/>
    </xf>
    <xf borderId="10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vertical="bottom"/>
    </xf>
    <xf borderId="0" fillId="0" fontId="5" numFmtId="0" xfId="0" applyAlignment="1" applyFont="1">
      <alignment horizontal="right" readingOrder="0"/>
    </xf>
    <xf borderId="0" fillId="0" fontId="1" numFmtId="0" xfId="0" applyFont="1"/>
    <xf borderId="1" fillId="0" fontId="7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Stock Requirement vs. N (Fixed 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'Comparative Graphs'!$C$1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'Comparative Graphs'!$B$2:$B$6</c:f>
            </c:strRef>
          </c:cat>
          <c:val>
            <c:numRef>
              <c:f>'Comparative Graphs'!$C$2:$C$6</c:f>
              <c:numCache/>
            </c:numRef>
          </c:val>
          <c:smooth val="0"/>
        </c:ser>
        <c:axId val="704249535"/>
        <c:axId val="2029849692"/>
      </c:lineChart>
      <c:catAx>
        <c:axId val="70424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849692"/>
      </c:catAx>
      <c:valAx>
        <c:axId val="2029849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Stock Requirement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249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Stock Requirement vs. M (Fixed N)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'Comparative Graphs'!$C$8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'Comparative Graphs'!$A$9:$A$13</c:f>
            </c:strRef>
          </c:cat>
          <c:val>
            <c:numRef>
              <c:f>'Comparative Graphs'!$C$9:$C$13</c:f>
              <c:numCache/>
            </c:numRef>
          </c:val>
          <c:smooth val="0"/>
        </c:ser>
        <c:axId val="1854787717"/>
        <c:axId val="1843770605"/>
      </c:lineChart>
      <c:catAx>
        <c:axId val="1854787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770605"/>
      </c:catAx>
      <c:valAx>
        <c:axId val="1843770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Stock Requirement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787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Lost Sales vs. N (Fixed 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'Comparative Graphs'!$C$15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'Comparative Graphs'!$B$16:$B$20</c:f>
            </c:strRef>
          </c:cat>
          <c:val>
            <c:numRef>
              <c:f>'Comparative Graphs'!$C$16:$C$20</c:f>
              <c:numCache/>
            </c:numRef>
          </c:val>
          <c:smooth val="0"/>
        </c:ser>
        <c:axId val="198992755"/>
        <c:axId val="2119953416"/>
      </c:lineChart>
      <c:catAx>
        <c:axId val="198992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953416"/>
      </c:catAx>
      <c:valAx>
        <c:axId val="2119953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Lost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92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Lost Sales vs. M (Fixed N)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'Comparative Graphs'!$C$23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'Comparative Graphs'!$A$24:$A$28</c:f>
            </c:strRef>
          </c:cat>
          <c:val>
            <c:numRef>
              <c:f>'Comparative Graphs'!$C$24:$C$28</c:f>
              <c:numCache/>
            </c:numRef>
          </c:val>
          <c:smooth val="0"/>
        </c:ser>
        <c:axId val="1267387440"/>
        <c:axId val="92860864"/>
      </c:lineChart>
      <c:catAx>
        <c:axId val="126738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60864"/>
      </c:catAx>
      <c:valAx>
        <c:axId val="9286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Lost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387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381000</xdr:colOff>
      <xdr:row>0</xdr:row>
      <xdr:rowOff>85725</xdr:rowOff>
    </xdr:from>
    <xdr:ext cx="4048125" cy="2505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1714500</xdr:colOff>
      <xdr:row>0</xdr:row>
      <xdr:rowOff>85725</xdr:rowOff>
    </xdr:from>
    <xdr:ext cx="4095750" cy="2505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381000</xdr:colOff>
      <xdr:row>14</xdr:row>
      <xdr:rowOff>114300</xdr:rowOff>
    </xdr:from>
    <xdr:ext cx="4162425" cy="2571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28575</xdr:colOff>
      <xdr:row>14</xdr:row>
      <xdr:rowOff>114300</xdr:rowOff>
    </xdr:from>
    <xdr:ext cx="4095750" cy="25050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2" t="s">
        <v>4</v>
      </c>
    </row>
    <row r="3">
      <c r="A3" s="4">
        <v>0.0</v>
      </c>
      <c r="B3" s="4">
        <v>0.1</v>
      </c>
      <c r="C3" s="4">
        <v>0.0</v>
      </c>
      <c r="D3" s="5">
        <v>0.0</v>
      </c>
    </row>
    <row r="4">
      <c r="A4" s="5">
        <v>1.0</v>
      </c>
      <c r="B4" s="5">
        <v>0.25</v>
      </c>
      <c r="C4" s="5">
        <v>0.1</v>
      </c>
      <c r="D4" s="5">
        <v>1.0</v>
      </c>
    </row>
    <row r="5">
      <c r="A5" s="5">
        <v>2.0</v>
      </c>
      <c r="B5" s="5">
        <v>0.35</v>
      </c>
      <c r="C5" s="5">
        <v>0.35</v>
      </c>
      <c r="D5" s="5">
        <v>2.0</v>
      </c>
    </row>
    <row r="6">
      <c r="A6" s="5">
        <v>3.0</v>
      </c>
      <c r="B6" s="5">
        <v>0.21</v>
      </c>
      <c r="C6" s="5">
        <v>0.7</v>
      </c>
      <c r="D6" s="5">
        <v>3.0</v>
      </c>
    </row>
    <row r="7">
      <c r="A7" s="6">
        <v>4.0</v>
      </c>
      <c r="B7" s="6">
        <v>0.09</v>
      </c>
      <c r="C7" s="6">
        <v>0.91</v>
      </c>
      <c r="D7" s="6">
        <v>4.0</v>
      </c>
    </row>
    <row r="8">
      <c r="A8" s="1" t="s">
        <v>5</v>
      </c>
    </row>
    <row r="9">
      <c r="A9" s="2" t="s">
        <v>6</v>
      </c>
      <c r="B9" s="3" t="s">
        <v>2</v>
      </c>
      <c r="C9" s="3" t="s">
        <v>3</v>
      </c>
      <c r="D9" s="2" t="s">
        <v>4</v>
      </c>
    </row>
    <row r="10">
      <c r="A10" s="4">
        <v>1.0</v>
      </c>
      <c r="B10" s="4">
        <v>0.6</v>
      </c>
      <c r="C10" s="4">
        <v>0.0</v>
      </c>
      <c r="D10" s="7">
        <v>1.0</v>
      </c>
    </row>
    <row r="11">
      <c r="A11" s="5">
        <v>2.0</v>
      </c>
      <c r="B11" s="5">
        <v>0.3</v>
      </c>
      <c r="C11" s="5">
        <v>0.6</v>
      </c>
      <c r="D11" s="7">
        <v>2.0</v>
      </c>
    </row>
    <row r="12">
      <c r="A12" s="6">
        <v>3.0</v>
      </c>
      <c r="B12" s="6">
        <v>0.1</v>
      </c>
      <c r="C12" s="6">
        <v>0.9</v>
      </c>
      <c r="D12" s="8">
        <v>3.0</v>
      </c>
    </row>
    <row r="13">
      <c r="B13" s="1"/>
      <c r="C13" s="1"/>
    </row>
    <row r="14">
      <c r="A14" s="1" t="s">
        <v>4</v>
      </c>
      <c r="B14" s="9" t="s">
        <v>7</v>
      </c>
      <c r="C14" s="9" t="s">
        <v>8</v>
      </c>
    </row>
    <row r="15">
      <c r="A15" s="1"/>
      <c r="B15" s="10">
        <v>11.0</v>
      </c>
      <c r="C15" s="10">
        <v>5.0</v>
      </c>
      <c r="E15" s="1"/>
      <c r="F15" s="1"/>
      <c r="G15" s="1"/>
      <c r="H15" s="1"/>
      <c r="I15" s="1"/>
      <c r="J15" s="1"/>
      <c r="K15" s="1"/>
      <c r="L15" s="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>
      <c r="A17" s="12" t="s">
        <v>9</v>
      </c>
      <c r="B17" s="12" t="s">
        <v>10</v>
      </c>
      <c r="C17" s="13" t="s">
        <v>11</v>
      </c>
      <c r="D17" s="12" t="s">
        <v>12</v>
      </c>
      <c r="E17" s="12" t="s">
        <v>13</v>
      </c>
      <c r="F17" s="12" t="s">
        <v>1</v>
      </c>
      <c r="G17" s="12" t="s">
        <v>14</v>
      </c>
      <c r="H17" s="12" t="s">
        <v>15</v>
      </c>
      <c r="I17" s="12" t="s">
        <v>16</v>
      </c>
      <c r="J17" s="12" t="s">
        <v>13</v>
      </c>
      <c r="K17" s="12" t="s">
        <v>17</v>
      </c>
      <c r="L17" s="12" t="s">
        <v>18</v>
      </c>
    </row>
    <row r="18">
      <c r="A18" s="14">
        <v>1.0</v>
      </c>
      <c r="B18" s="14">
        <v>1.0</v>
      </c>
      <c r="C18" s="14">
        <f t="shared" ref="C18:C42" si="1">IF(MOD(A18, 5) = 0, 5, MOD(A18, 5))</f>
        <v>1</v>
      </c>
      <c r="D18" s="14">
        <v>3.0</v>
      </c>
      <c r="E18" s="14">
        <f t="shared" ref="E18:E42" si="2">RAND()</f>
        <v>0.05038843278</v>
      </c>
      <c r="F18" s="14">
        <f>VLOOKUP(E18, Demand, 2, True)</f>
        <v>0</v>
      </c>
      <c r="G18" s="14">
        <f>IF(F18&gt;D18, 0, D18-F18)</f>
        <v>3</v>
      </c>
      <c r="H18" s="14">
        <f>IF(F18&gt;D18, F18-D18, 0)</f>
        <v>0</v>
      </c>
      <c r="I18" s="14">
        <v>8.0</v>
      </c>
      <c r="J18" s="14" t="str">
        <f t="shared" ref="J18:J42" si="3">IF(C18 = 5, RAND(), "-")</f>
        <v>-</v>
      </c>
      <c r="K18" s="14" t="str">
        <f t="shared" ref="K18:K21" si="4">IF(C18=5, VLOOKUP(J18, Lead_days, 2, TRUE), "-")</f>
        <v>-</v>
      </c>
      <c r="L18" s="14">
        <v>1.0</v>
      </c>
    </row>
    <row r="19">
      <c r="A19" s="14">
        <v>2.0</v>
      </c>
      <c r="B19" s="14">
        <f t="shared" ref="B19:B42" si="5">IF(C19=1, B18+1, B18)</f>
        <v>1</v>
      </c>
      <c r="C19" s="15">
        <f t="shared" si="1"/>
        <v>2</v>
      </c>
      <c r="D19" s="14">
        <f t="shared" ref="D19:D42" si="6">G18+ IF(L18 = 0, I18, 0)</f>
        <v>3</v>
      </c>
      <c r="E19" s="15">
        <f t="shared" si="2"/>
        <v>0.6657180699</v>
      </c>
      <c r="F19" s="14">
        <f>VLOOKUP(E19, Demand, 2, True)</f>
        <v>2</v>
      </c>
      <c r="G19" s="15">
        <f t="shared" ref="G19:G42" si="7">IF(F19&gt;D19, 0, D19-F19-H18)</f>
        <v>1</v>
      </c>
      <c r="H19" s="15">
        <f t="shared" ref="H19:H42" si="8">IF(G19 = 0, IF(F19&gt;D19, F19-D19, 0) +H18, 0)</f>
        <v>0</v>
      </c>
      <c r="I19" s="14">
        <f t="shared" ref="I19:I42" si="9">IF(L19="-", "-", IF(C19 = 5, 11 - G19 + H19, I18))</f>
        <v>8</v>
      </c>
      <c r="J19" s="14" t="str">
        <f t="shared" si="3"/>
        <v>-</v>
      </c>
      <c r="K19" s="14" t="str">
        <f t="shared" si="4"/>
        <v>-</v>
      </c>
      <c r="L19" s="15">
        <f t="shared" ref="L19:L42" si="10">IF(C19 = 5,K19, IF(AND(L18&lt;&gt;"-", L18&lt;&gt;0), L18-1, "-"))</f>
        <v>0</v>
      </c>
    </row>
    <row r="20">
      <c r="A20" s="14">
        <v>3.0</v>
      </c>
      <c r="B20" s="14">
        <f t="shared" si="5"/>
        <v>1</v>
      </c>
      <c r="C20" s="15">
        <f t="shared" si="1"/>
        <v>3</v>
      </c>
      <c r="D20" s="15">
        <f t="shared" si="6"/>
        <v>9</v>
      </c>
      <c r="E20" s="15">
        <f t="shared" si="2"/>
        <v>0.1558487058</v>
      </c>
      <c r="F20" s="14">
        <f>VLOOKUP(E20, Demand, 2, True)</f>
        <v>1</v>
      </c>
      <c r="G20" s="15">
        <f t="shared" si="7"/>
        <v>8</v>
      </c>
      <c r="H20" s="15">
        <f t="shared" si="8"/>
        <v>0</v>
      </c>
      <c r="I20" s="14" t="str">
        <f t="shared" si="9"/>
        <v>-</v>
      </c>
      <c r="J20" s="14" t="str">
        <f t="shared" si="3"/>
        <v>-</v>
      </c>
      <c r="K20" s="14" t="str">
        <f t="shared" si="4"/>
        <v>-</v>
      </c>
      <c r="L20" s="15" t="str">
        <f t="shared" si="10"/>
        <v>-</v>
      </c>
    </row>
    <row r="21">
      <c r="A21" s="14">
        <v>4.0</v>
      </c>
      <c r="B21" s="14">
        <f t="shared" si="5"/>
        <v>1</v>
      </c>
      <c r="C21" s="15">
        <f t="shared" si="1"/>
        <v>4</v>
      </c>
      <c r="D21" s="15">
        <f t="shared" si="6"/>
        <v>8</v>
      </c>
      <c r="E21" s="15">
        <f t="shared" si="2"/>
        <v>0.4104546524</v>
      </c>
      <c r="F21" s="14">
        <f>VLOOKUP(E21, Demand, 2, True)</f>
        <v>2</v>
      </c>
      <c r="G21" s="15">
        <f t="shared" si="7"/>
        <v>6</v>
      </c>
      <c r="H21" s="15">
        <f t="shared" si="8"/>
        <v>0</v>
      </c>
      <c r="I21" s="14" t="str">
        <f t="shared" si="9"/>
        <v>-</v>
      </c>
      <c r="J21" s="14" t="str">
        <f t="shared" si="3"/>
        <v>-</v>
      </c>
      <c r="K21" s="14" t="str">
        <f t="shared" si="4"/>
        <v>-</v>
      </c>
      <c r="L21" s="15" t="str">
        <f t="shared" si="10"/>
        <v>-</v>
      </c>
    </row>
    <row r="22">
      <c r="A22" s="14">
        <v>5.0</v>
      </c>
      <c r="B22" s="14">
        <f t="shared" si="5"/>
        <v>1</v>
      </c>
      <c r="C22" s="15">
        <f t="shared" si="1"/>
        <v>5</v>
      </c>
      <c r="D22" s="15">
        <f t="shared" si="6"/>
        <v>6</v>
      </c>
      <c r="E22" s="15">
        <f t="shared" si="2"/>
        <v>0.02950731727</v>
      </c>
      <c r="F22" s="14">
        <f>VLOOKUP(E22, Demand, 2, True)</f>
        <v>0</v>
      </c>
      <c r="G22" s="15">
        <f t="shared" si="7"/>
        <v>6</v>
      </c>
      <c r="H22" s="15">
        <f t="shared" si="8"/>
        <v>0</v>
      </c>
      <c r="I22" s="14">
        <f t="shared" si="9"/>
        <v>5</v>
      </c>
      <c r="J22" s="14">
        <f t="shared" si="3"/>
        <v>0.724662707</v>
      </c>
      <c r="K22" s="14">
        <f>IF(C22=5, VLOOKUP(J22, LeadTime, 2, TRUE), "-")</f>
        <v>2</v>
      </c>
      <c r="L22" s="15">
        <f t="shared" si="10"/>
        <v>2</v>
      </c>
    </row>
    <row r="23">
      <c r="A23" s="14">
        <v>6.0</v>
      </c>
      <c r="B23" s="14">
        <f t="shared" si="5"/>
        <v>2</v>
      </c>
      <c r="C23" s="15">
        <f t="shared" si="1"/>
        <v>1</v>
      </c>
      <c r="D23" s="15">
        <f t="shared" si="6"/>
        <v>6</v>
      </c>
      <c r="E23" s="15">
        <f t="shared" si="2"/>
        <v>0.7925573157</v>
      </c>
      <c r="F23" s="14">
        <f>VLOOKUP(E23, Demand, 2, True)</f>
        <v>3</v>
      </c>
      <c r="G23" s="15">
        <f t="shared" si="7"/>
        <v>3</v>
      </c>
      <c r="H23" s="15">
        <f t="shared" si="8"/>
        <v>0</v>
      </c>
      <c r="I23" s="15">
        <f t="shared" si="9"/>
        <v>5</v>
      </c>
      <c r="J23" s="15" t="str">
        <f t="shared" si="3"/>
        <v>-</v>
      </c>
      <c r="K23" s="15" t="str">
        <f t="shared" ref="K23:K26" si="11">IF(C23=5, VLOOKUP(J23, Lead_days, 2, TRUE), "-")</f>
        <v>-</v>
      </c>
      <c r="L23" s="14">
        <f t="shared" si="10"/>
        <v>1</v>
      </c>
    </row>
    <row r="24">
      <c r="A24" s="14">
        <v>7.0</v>
      </c>
      <c r="B24" s="14">
        <f t="shared" si="5"/>
        <v>2</v>
      </c>
      <c r="C24" s="15">
        <f t="shared" si="1"/>
        <v>2</v>
      </c>
      <c r="D24" s="15">
        <f t="shared" si="6"/>
        <v>3</v>
      </c>
      <c r="E24" s="15">
        <f t="shared" si="2"/>
        <v>0.6742858966</v>
      </c>
      <c r="F24" s="14">
        <f>VLOOKUP(E24, Demand, 2, True)</f>
        <v>2</v>
      </c>
      <c r="G24" s="15">
        <f t="shared" si="7"/>
        <v>1</v>
      </c>
      <c r="H24" s="15">
        <f t="shared" si="8"/>
        <v>0</v>
      </c>
      <c r="I24" s="14">
        <f t="shared" si="9"/>
        <v>5</v>
      </c>
      <c r="J24" s="14" t="str">
        <f t="shared" si="3"/>
        <v>-</v>
      </c>
      <c r="K24" s="14" t="str">
        <f t="shared" si="11"/>
        <v>-</v>
      </c>
      <c r="L24" s="15">
        <f t="shared" si="10"/>
        <v>0</v>
      </c>
    </row>
    <row r="25">
      <c r="A25" s="14">
        <v>8.0</v>
      </c>
      <c r="B25" s="14">
        <f t="shared" si="5"/>
        <v>2</v>
      </c>
      <c r="C25" s="15">
        <f t="shared" si="1"/>
        <v>3</v>
      </c>
      <c r="D25" s="15">
        <f t="shared" si="6"/>
        <v>6</v>
      </c>
      <c r="E25" s="15">
        <f t="shared" si="2"/>
        <v>0.9116157874</v>
      </c>
      <c r="F25" s="14">
        <f>VLOOKUP(E25, Demand, 2, True)</f>
        <v>4</v>
      </c>
      <c r="G25" s="15">
        <f t="shared" si="7"/>
        <v>2</v>
      </c>
      <c r="H25" s="15">
        <f t="shared" si="8"/>
        <v>0</v>
      </c>
      <c r="I25" s="14" t="str">
        <f t="shared" si="9"/>
        <v>-</v>
      </c>
      <c r="J25" s="14" t="str">
        <f t="shared" si="3"/>
        <v>-</v>
      </c>
      <c r="K25" s="14" t="str">
        <f t="shared" si="11"/>
        <v>-</v>
      </c>
      <c r="L25" s="15" t="str">
        <f t="shared" si="10"/>
        <v>-</v>
      </c>
    </row>
    <row r="26">
      <c r="A26" s="14">
        <v>9.0</v>
      </c>
      <c r="B26" s="14">
        <f t="shared" si="5"/>
        <v>2</v>
      </c>
      <c r="C26" s="15">
        <f t="shared" si="1"/>
        <v>4</v>
      </c>
      <c r="D26" s="15">
        <f t="shared" si="6"/>
        <v>2</v>
      </c>
      <c r="E26" s="15">
        <f t="shared" si="2"/>
        <v>0.8101441057</v>
      </c>
      <c r="F26" s="14">
        <f>VLOOKUP(E26, Demand, 2, True)</f>
        <v>3</v>
      </c>
      <c r="G26" s="15">
        <f t="shared" si="7"/>
        <v>0</v>
      </c>
      <c r="H26" s="15">
        <f t="shared" si="8"/>
        <v>1</v>
      </c>
      <c r="I26" s="14" t="str">
        <f t="shared" si="9"/>
        <v>-</v>
      </c>
      <c r="J26" s="14" t="str">
        <f t="shared" si="3"/>
        <v>-</v>
      </c>
      <c r="K26" s="14" t="str">
        <f t="shared" si="11"/>
        <v>-</v>
      </c>
      <c r="L26" s="15" t="str">
        <f t="shared" si="10"/>
        <v>-</v>
      </c>
    </row>
    <row r="27">
      <c r="A27" s="14">
        <v>10.0</v>
      </c>
      <c r="B27" s="14">
        <f t="shared" si="5"/>
        <v>2</v>
      </c>
      <c r="C27" s="15">
        <f t="shared" si="1"/>
        <v>5</v>
      </c>
      <c r="D27" s="15">
        <f t="shared" si="6"/>
        <v>0</v>
      </c>
      <c r="E27" s="15">
        <f t="shared" si="2"/>
        <v>0.6108930464</v>
      </c>
      <c r="F27" s="14">
        <f>VLOOKUP(E27, Demand, 2, True)</f>
        <v>2</v>
      </c>
      <c r="G27" s="15">
        <f t="shared" si="7"/>
        <v>0</v>
      </c>
      <c r="H27" s="15">
        <f t="shared" si="8"/>
        <v>3</v>
      </c>
      <c r="I27" s="14">
        <f t="shared" si="9"/>
        <v>14</v>
      </c>
      <c r="J27" s="14">
        <f t="shared" si="3"/>
        <v>0.7881363269</v>
      </c>
      <c r="K27" s="14">
        <f>IF(C27=5, VLOOKUP(J27, LeadTime, 2, TRUE), "-")</f>
        <v>2</v>
      </c>
      <c r="L27" s="15">
        <f t="shared" si="10"/>
        <v>2</v>
      </c>
    </row>
    <row r="28">
      <c r="A28" s="14">
        <v>11.0</v>
      </c>
      <c r="B28" s="14">
        <f t="shared" si="5"/>
        <v>3</v>
      </c>
      <c r="C28" s="15">
        <f t="shared" si="1"/>
        <v>1</v>
      </c>
      <c r="D28" s="15">
        <f t="shared" si="6"/>
        <v>0</v>
      </c>
      <c r="E28" s="15">
        <f t="shared" si="2"/>
        <v>0.3982961394</v>
      </c>
      <c r="F28" s="14">
        <f>VLOOKUP(E28, Demand, 2, True)</f>
        <v>2</v>
      </c>
      <c r="G28" s="15">
        <f t="shared" si="7"/>
        <v>0</v>
      </c>
      <c r="H28" s="15">
        <f t="shared" si="8"/>
        <v>5</v>
      </c>
      <c r="I28" s="15">
        <f t="shared" si="9"/>
        <v>14</v>
      </c>
      <c r="J28" s="15" t="str">
        <f t="shared" si="3"/>
        <v>-</v>
      </c>
      <c r="K28" s="15" t="str">
        <f t="shared" ref="K28:K31" si="12">IF(C28=5, VLOOKUP(J28, Lead_days, 2, TRUE), "-")</f>
        <v>-</v>
      </c>
      <c r="L28" s="14">
        <f t="shared" si="10"/>
        <v>1</v>
      </c>
    </row>
    <row r="29">
      <c r="A29" s="14">
        <v>12.0</v>
      </c>
      <c r="B29" s="14">
        <f t="shared" si="5"/>
        <v>3</v>
      </c>
      <c r="C29" s="15">
        <f t="shared" si="1"/>
        <v>2</v>
      </c>
      <c r="D29" s="15">
        <f t="shared" si="6"/>
        <v>0</v>
      </c>
      <c r="E29" s="15">
        <f t="shared" si="2"/>
        <v>0.5669035126</v>
      </c>
      <c r="F29" s="14">
        <f>VLOOKUP(E29, Demand, 2, True)</f>
        <v>2</v>
      </c>
      <c r="G29" s="15">
        <f t="shared" si="7"/>
        <v>0</v>
      </c>
      <c r="H29" s="15">
        <f t="shared" si="8"/>
        <v>7</v>
      </c>
      <c r="I29" s="14">
        <f t="shared" si="9"/>
        <v>14</v>
      </c>
      <c r="J29" s="14" t="str">
        <f t="shared" si="3"/>
        <v>-</v>
      </c>
      <c r="K29" s="14" t="str">
        <f t="shared" si="12"/>
        <v>-</v>
      </c>
      <c r="L29" s="15">
        <f t="shared" si="10"/>
        <v>0</v>
      </c>
    </row>
    <row r="30">
      <c r="A30" s="14">
        <v>13.0</v>
      </c>
      <c r="B30" s="14">
        <f t="shared" si="5"/>
        <v>3</v>
      </c>
      <c r="C30" s="15">
        <f t="shared" si="1"/>
        <v>3</v>
      </c>
      <c r="D30" s="15">
        <f t="shared" si="6"/>
        <v>14</v>
      </c>
      <c r="E30" s="15">
        <f t="shared" si="2"/>
        <v>0.9039776835</v>
      </c>
      <c r="F30" s="14">
        <f>VLOOKUP(E30, Demand, 2, True)</f>
        <v>3</v>
      </c>
      <c r="G30" s="15">
        <f t="shared" si="7"/>
        <v>4</v>
      </c>
      <c r="H30" s="15">
        <f t="shared" si="8"/>
        <v>0</v>
      </c>
      <c r="I30" s="14" t="str">
        <f t="shared" si="9"/>
        <v>-</v>
      </c>
      <c r="J30" s="14" t="str">
        <f t="shared" si="3"/>
        <v>-</v>
      </c>
      <c r="K30" s="14" t="str">
        <f t="shared" si="12"/>
        <v>-</v>
      </c>
      <c r="L30" s="15" t="str">
        <f t="shared" si="10"/>
        <v>-</v>
      </c>
    </row>
    <row r="31">
      <c r="A31" s="14">
        <v>14.0</v>
      </c>
      <c r="B31" s="14">
        <f t="shared" si="5"/>
        <v>3</v>
      </c>
      <c r="C31" s="15">
        <f t="shared" si="1"/>
        <v>4</v>
      </c>
      <c r="D31" s="15">
        <f t="shared" si="6"/>
        <v>4</v>
      </c>
      <c r="E31" s="15">
        <f t="shared" si="2"/>
        <v>0.95998</v>
      </c>
      <c r="F31" s="14">
        <f>VLOOKUP(E31, Demand, 2, True)</f>
        <v>4</v>
      </c>
      <c r="G31" s="15">
        <f t="shared" si="7"/>
        <v>0</v>
      </c>
      <c r="H31" s="15">
        <f t="shared" si="8"/>
        <v>0</v>
      </c>
      <c r="I31" s="14" t="str">
        <f t="shared" si="9"/>
        <v>-</v>
      </c>
      <c r="J31" s="14" t="str">
        <f t="shared" si="3"/>
        <v>-</v>
      </c>
      <c r="K31" s="14" t="str">
        <f t="shared" si="12"/>
        <v>-</v>
      </c>
      <c r="L31" s="15" t="str">
        <f t="shared" si="10"/>
        <v>-</v>
      </c>
    </row>
    <row r="32">
      <c r="A32" s="14">
        <v>15.0</v>
      </c>
      <c r="B32" s="14">
        <f t="shared" si="5"/>
        <v>3</v>
      </c>
      <c r="C32" s="15">
        <f t="shared" si="1"/>
        <v>5</v>
      </c>
      <c r="D32" s="15">
        <f t="shared" si="6"/>
        <v>0</v>
      </c>
      <c r="E32" s="15">
        <f t="shared" si="2"/>
        <v>0.988378428</v>
      </c>
      <c r="F32" s="14">
        <f>VLOOKUP(E32, Demand, 2, True)</f>
        <v>4</v>
      </c>
      <c r="G32" s="15">
        <f t="shared" si="7"/>
        <v>0</v>
      </c>
      <c r="H32" s="15">
        <f t="shared" si="8"/>
        <v>4</v>
      </c>
      <c r="I32" s="14">
        <f t="shared" si="9"/>
        <v>15</v>
      </c>
      <c r="J32" s="14">
        <f t="shared" si="3"/>
        <v>0.1444981097</v>
      </c>
      <c r="K32" s="14">
        <f>IF(C32=5, VLOOKUP(J32, LeadTime, 2, TRUE), "-")</f>
        <v>1</v>
      </c>
      <c r="L32" s="15">
        <f t="shared" si="10"/>
        <v>1</v>
      </c>
    </row>
    <row r="33">
      <c r="A33" s="14">
        <v>16.0</v>
      </c>
      <c r="B33" s="14">
        <f t="shared" si="5"/>
        <v>4</v>
      </c>
      <c r="C33" s="15">
        <f t="shared" si="1"/>
        <v>1</v>
      </c>
      <c r="D33" s="15">
        <f t="shared" si="6"/>
        <v>0</v>
      </c>
      <c r="E33" s="15">
        <f t="shared" si="2"/>
        <v>0.7146413694</v>
      </c>
      <c r="F33" s="14">
        <f>VLOOKUP(E33, Demand, 2, True)</f>
        <v>3</v>
      </c>
      <c r="G33" s="15">
        <f t="shared" si="7"/>
        <v>0</v>
      </c>
      <c r="H33" s="15">
        <f t="shared" si="8"/>
        <v>7</v>
      </c>
      <c r="I33" s="15">
        <f t="shared" si="9"/>
        <v>15</v>
      </c>
      <c r="J33" s="15" t="str">
        <f t="shared" si="3"/>
        <v>-</v>
      </c>
      <c r="K33" s="15" t="str">
        <f t="shared" ref="K33:K36" si="13">IF(C33=5, VLOOKUP(J33, Lead_days, 2, TRUE), "-")</f>
        <v>-</v>
      </c>
      <c r="L33" s="14">
        <f t="shared" si="10"/>
        <v>0</v>
      </c>
    </row>
    <row r="34">
      <c r="A34" s="14">
        <v>17.0</v>
      </c>
      <c r="B34" s="14">
        <f t="shared" si="5"/>
        <v>4</v>
      </c>
      <c r="C34" s="15">
        <f t="shared" si="1"/>
        <v>2</v>
      </c>
      <c r="D34" s="15">
        <f t="shared" si="6"/>
        <v>15</v>
      </c>
      <c r="E34" s="15">
        <f t="shared" si="2"/>
        <v>0.3130041152</v>
      </c>
      <c r="F34" s="14">
        <f>VLOOKUP(E34, Demand, 2, True)</f>
        <v>1</v>
      </c>
      <c r="G34" s="15">
        <f t="shared" si="7"/>
        <v>7</v>
      </c>
      <c r="H34" s="15">
        <f t="shared" si="8"/>
        <v>0</v>
      </c>
      <c r="I34" s="14" t="str">
        <f t="shared" si="9"/>
        <v>-</v>
      </c>
      <c r="J34" s="14" t="str">
        <f t="shared" si="3"/>
        <v>-</v>
      </c>
      <c r="K34" s="14" t="str">
        <f t="shared" si="13"/>
        <v>-</v>
      </c>
      <c r="L34" s="15" t="str">
        <f t="shared" si="10"/>
        <v>-</v>
      </c>
    </row>
    <row r="35">
      <c r="A35" s="14">
        <v>18.0</v>
      </c>
      <c r="B35" s="14">
        <f t="shared" si="5"/>
        <v>4</v>
      </c>
      <c r="C35" s="15">
        <f t="shared" si="1"/>
        <v>3</v>
      </c>
      <c r="D35" s="15">
        <f t="shared" si="6"/>
        <v>7</v>
      </c>
      <c r="E35" s="15">
        <f t="shared" si="2"/>
        <v>0.7083663769</v>
      </c>
      <c r="F35" s="14">
        <f>VLOOKUP(E35, Demand, 2, True)</f>
        <v>3</v>
      </c>
      <c r="G35" s="15">
        <f t="shared" si="7"/>
        <v>4</v>
      </c>
      <c r="H35" s="15">
        <f t="shared" si="8"/>
        <v>0</v>
      </c>
      <c r="I35" s="14" t="str">
        <f t="shared" si="9"/>
        <v>-</v>
      </c>
      <c r="J35" s="14" t="str">
        <f t="shared" si="3"/>
        <v>-</v>
      </c>
      <c r="K35" s="14" t="str">
        <f t="shared" si="13"/>
        <v>-</v>
      </c>
      <c r="L35" s="15" t="str">
        <f t="shared" si="10"/>
        <v>-</v>
      </c>
    </row>
    <row r="36">
      <c r="A36" s="14">
        <v>19.0</v>
      </c>
      <c r="B36" s="14">
        <f t="shared" si="5"/>
        <v>4</v>
      </c>
      <c r="C36" s="15">
        <f t="shared" si="1"/>
        <v>4</v>
      </c>
      <c r="D36" s="15">
        <f t="shared" si="6"/>
        <v>4</v>
      </c>
      <c r="E36" s="15">
        <f t="shared" si="2"/>
        <v>0.2403523574</v>
      </c>
      <c r="F36" s="14">
        <f>VLOOKUP(E36, Demand, 2, True)</f>
        <v>1</v>
      </c>
      <c r="G36" s="15">
        <f t="shared" si="7"/>
        <v>3</v>
      </c>
      <c r="H36" s="15">
        <f t="shared" si="8"/>
        <v>0</v>
      </c>
      <c r="I36" s="14" t="str">
        <f t="shared" si="9"/>
        <v>-</v>
      </c>
      <c r="J36" s="14" t="str">
        <f t="shared" si="3"/>
        <v>-</v>
      </c>
      <c r="K36" s="14" t="str">
        <f t="shared" si="13"/>
        <v>-</v>
      </c>
      <c r="L36" s="15" t="str">
        <f t="shared" si="10"/>
        <v>-</v>
      </c>
    </row>
    <row r="37">
      <c r="A37" s="14">
        <v>20.0</v>
      </c>
      <c r="B37" s="14">
        <f t="shared" si="5"/>
        <v>4</v>
      </c>
      <c r="C37" s="15">
        <f t="shared" si="1"/>
        <v>5</v>
      </c>
      <c r="D37" s="15">
        <f t="shared" si="6"/>
        <v>3</v>
      </c>
      <c r="E37" s="15">
        <f t="shared" si="2"/>
        <v>0.5003982603</v>
      </c>
      <c r="F37" s="14">
        <f>VLOOKUP(E37, Demand, 2, True)</f>
        <v>2</v>
      </c>
      <c r="G37" s="15">
        <f t="shared" si="7"/>
        <v>1</v>
      </c>
      <c r="H37" s="15">
        <f t="shared" si="8"/>
        <v>0</v>
      </c>
      <c r="I37" s="14">
        <f t="shared" si="9"/>
        <v>10</v>
      </c>
      <c r="J37" s="14">
        <f t="shared" si="3"/>
        <v>0.3125568235</v>
      </c>
      <c r="K37" s="14">
        <f>IF(C37=5, VLOOKUP(J37, LeadTime, 2, TRUE), "-")</f>
        <v>1</v>
      </c>
      <c r="L37" s="15">
        <f t="shared" si="10"/>
        <v>1</v>
      </c>
    </row>
    <row r="38">
      <c r="A38" s="14">
        <v>21.0</v>
      </c>
      <c r="B38" s="14">
        <f t="shared" si="5"/>
        <v>5</v>
      </c>
      <c r="C38" s="15">
        <f t="shared" si="1"/>
        <v>1</v>
      </c>
      <c r="D38" s="15">
        <f t="shared" si="6"/>
        <v>1</v>
      </c>
      <c r="E38" s="15">
        <f t="shared" si="2"/>
        <v>0.01029203496</v>
      </c>
      <c r="F38" s="14">
        <f>VLOOKUP(E38, Demand, 2, True)</f>
        <v>0</v>
      </c>
      <c r="G38" s="15">
        <f t="shared" si="7"/>
        <v>1</v>
      </c>
      <c r="H38" s="15">
        <f t="shared" si="8"/>
        <v>0</v>
      </c>
      <c r="I38" s="15">
        <f t="shared" si="9"/>
        <v>10</v>
      </c>
      <c r="J38" s="15" t="str">
        <f t="shared" si="3"/>
        <v>-</v>
      </c>
      <c r="K38" s="15" t="str">
        <f t="shared" ref="K38:K41" si="14">IF(C38=5, VLOOKUP(J38, Lead_days, 2, TRUE), "-")</f>
        <v>-</v>
      </c>
      <c r="L38" s="14">
        <f t="shared" si="10"/>
        <v>0</v>
      </c>
    </row>
    <row r="39">
      <c r="A39" s="14">
        <v>22.0</v>
      </c>
      <c r="B39" s="14">
        <f t="shared" si="5"/>
        <v>5</v>
      </c>
      <c r="C39" s="15">
        <f t="shared" si="1"/>
        <v>2</v>
      </c>
      <c r="D39" s="15">
        <f t="shared" si="6"/>
        <v>11</v>
      </c>
      <c r="E39" s="15">
        <f t="shared" si="2"/>
        <v>0.1544253071</v>
      </c>
      <c r="F39" s="14">
        <f>VLOOKUP(E39, Demand, 2, True)</f>
        <v>1</v>
      </c>
      <c r="G39" s="15">
        <f t="shared" si="7"/>
        <v>10</v>
      </c>
      <c r="H39" s="15">
        <f t="shared" si="8"/>
        <v>0</v>
      </c>
      <c r="I39" s="14" t="str">
        <f t="shared" si="9"/>
        <v>-</v>
      </c>
      <c r="J39" s="14" t="str">
        <f t="shared" si="3"/>
        <v>-</v>
      </c>
      <c r="K39" s="14" t="str">
        <f t="shared" si="14"/>
        <v>-</v>
      </c>
      <c r="L39" s="15" t="str">
        <f t="shared" si="10"/>
        <v>-</v>
      </c>
    </row>
    <row r="40">
      <c r="A40" s="14">
        <v>23.0</v>
      </c>
      <c r="B40" s="14">
        <f t="shared" si="5"/>
        <v>5</v>
      </c>
      <c r="C40" s="15">
        <f t="shared" si="1"/>
        <v>3</v>
      </c>
      <c r="D40" s="15">
        <f t="shared" si="6"/>
        <v>10</v>
      </c>
      <c r="E40" s="15">
        <f t="shared" si="2"/>
        <v>0.1894660465</v>
      </c>
      <c r="F40" s="14">
        <f>VLOOKUP(E40, Demand, 2, True)</f>
        <v>1</v>
      </c>
      <c r="G40" s="15">
        <f t="shared" si="7"/>
        <v>9</v>
      </c>
      <c r="H40" s="15">
        <f t="shared" si="8"/>
        <v>0</v>
      </c>
      <c r="I40" s="14" t="str">
        <f t="shared" si="9"/>
        <v>-</v>
      </c>
      <c r="J40" s="14" t="str">
        <f t="shared" si="3"/>
        <v>-</v>
      </c>
      <c r="K40" s="14" t="str">
        <f t="shared" si="14"/>
        <v>-</v>
      </c>
      <c r="L40" s="15" t="str">
        <f t="shared" si="10"/>
        <v>-</v>
      </c>
    </row>
    <row r="41">
      <c r="A41" s="14">
        <v>24.0</v>
      </c>
      <c r="B41" s="14">
        <f t="shared" si="5"/>
        <v>5</v>
      </c>
      <c r="C41" s="15">
        <f t="shared" si="1"/>
        <v>4</v>
      </c>
      <c r="D41" s="15">
        <f t="shared" si="6"/>
        <v>9</v>
      </c>
      <c r="E41" s="15">
        <f t="shared" si="2"/>
        <v>0.5120061451</v>
      </c>
      <c r="F41" s="14">
        <f>VLOOKUP(E41, Demand, 2, True)</f>
        <v>2</v>
      </c>
      <c r="G41" s="15">
        <f t="shared" si="7"/>
        <v>7</v>
      </c>
      <c r="H41" s="15">
        <f t="shared" si="8"/>
        <v>0</v>
      </c>
      <c r="I41" s="14" t="str">
        <f t="shared" si="9"/>
        <v>-</v>
      </c>
      <c r="J41" s="14" t="str">
        <f t="shared" si="3"/>
        <v>-</v>
      </c>
      <c r="K41" s="14" t="str">
        <f t="shared" si="14"/>
        <v>-</v>
      </c>
      <c r="L41" s="15" t="str">
        <f t="shared" si="10"/>
        <v>-</v>
      </c>
    </row>
    <row r="42">
      <c r="A42" s="16">
        <v>25.0</v>
      </c>
      <c r="B42" s="16">
        <f t="shared" si="5"/>
        <v>5</v>
      </c>
      <c r="C42" s="17">
        <f t="shared" si="1"/>
        <v>5</v>
      </c>
      <c r="D42" s="17">
        <f t="shared" si="6"/>
        <v>7</v>
      </c>
      <c r="E42" s="18">
        <f t="shared" si="2"/>
        <v>0.949555141</v>
      </c>
      <c r="F42" s="16">
        <f>VLOOKUP(E42, Demand, 2, True)</f>
        <v>4</v>
      </c>
      <c r="G42" s="19">
        <f t="shared" si="7"/>
        <v>3</v>
      </c>
      <c r="H42" s="17">
        <f t="shared" si="8"/>
        <v>0</v>
      </c>
      <c r="I42" s="16">
        <f t="shared" si="9"/>
        <v>8</v>
      </c>
      <c r="J42" s="16">
        <f t="shared" si="3"/>
        <v>0.4944900068</v>
      </c>
      <c r="K42" s="16">
        <f>IF(C42=5, VLOOKUP(J42, LeadTime, 2, TRUE), "-")</f>
        <v>1</v>
      </c>
      <c r="L42" s="17">
        <f t="shared" si="10"/>
        <v>1</v>
      </c>
    </row>
    <row r="45">
      <c r="B45" s="20" t="s">
        <v>19</v>
      </c>
      <c r="C45" s="21"/>
      <c r="D45" s="22">
        <f>AVERAGE(G18:G42)</f>
        <v>3.16</v>
      </c>
    </row>
    <row r="46">
      <c r="B46" s="20" t="s">
        <v>20</v>
      </c>
      <c r="C46" s="21"/>
      <c r="D46" s="22">
        <f>AVERAGE(H18:H42)</f>
        <v>1.08</v>
      </c>
    </row>
    <row r="49">
      <c r="C49" s="23"/>
    </row>
  </sheetData>
  <mergeCells count="2">
    <mergeCell ref="B45:C45"/>
    <mergeCell ref="B46:C4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5"/>
    <col customWidth="1" min="7" max="7" width="23.5"/>
  </cols>
  <sheetData>
    <row r="1">
      <c r="A1" s="41" t="s">
        <v>7</v>
      </c>
      <c r="B1" s="41" t="s">
        <v>8</v>
      </c>
      <c r="C1" s="41" t="s">
        <v>22</v>
      </c>
    </row>
    <row r="2">
      <c r="A2" s="9">
        <v>11.0</v>
      </c>
      <c r="B2" s="9">
        <v>3.0</v>
      </c>
      <c r="C2" s="42">
        <f>'M=11 N=3'!D45</f>
        <v>3.36</v>
      </c>
    </row>
    <row r="3">
      <c r="A3" s="9">
        <v>11.0</v>
      </c>
      <c r="B3" s="9">
        <v>4.0</v>
      </c>
      <c r="C3" s="42">
        <f>'M=11 N=4'!D45</f>
        <v>2.84</v>
      </c>
    </row>
    <row r="4">
      <c r="A4" s="9">
        <v>11.0</v>
      </c>
      <c r="B4" s="9">
        <v>5.0</v>
      </c>
      <c r="C4" s="42">
        <f>'MAIN M=11 N=5'!D45</f>
        <v>3.16</v>
      </c>
    </row>
    <row r="5">
      <c r="A5" s="9">
        <v>11.0</v>
      </c>
      <c r="B5" s="9">
        <v>6.0</v>
      </c>
      <c r="C5" s="42">
        <f>'M=11 N=6'!D45</f>
        <v>2.12</v>
      </c>
    </row>
    <row r="6">
      <c r="A6" s="9">
        <v>11.0</v>
      </c>
      <c r="B6" s="9">
        <v>7.0</v>
      </c>
      <c r="C6" s="42">
        <f>'M=11 N=7'!D45</f>
        <v>2.32</v>
      </c>
    </row>
    <row r="8">
      <c r="A8" s="41" t="s">
        <v>7</v>
      </c>
      <c r="B8" s="41" t="s">
        <v>8</v>
      </c>
      <c r="C8" s="41" t="s">
        <v>22</v>
      </c>
    </row>
    <row r="9">
      <c r="A9" s="9">
        <v>9.0</v>
      </c>
      <c r="B9" s="9">
        <v>5.0</v>
      </c>
      <c r="C9" s="42">
        <f>'M=9 N=5'!D45</f>
        <v>4</v>
      </c>
    </row>
    <row r="10">
      <c r="A10" s="9">
        <v>10.0</v>
      </c>
      <c r="B10" s="9">
        <v>5.0</v>
      </c>
      <c r="C10" s="42">
        <f>'M=10 N=5'!D45</f>
        <v>2.72</v>
      </c>
    </row>
    <row r="11">
      <c r="A11" s="9">
        <v>11.0</v>
      </c>
      <c r="B11" s="9">
        <v>5.0</v>
      </c>
      <c r="C11" s="42">
        <f>'MAIN M=11 N=5'!D45</f>
        <v>3.16</v>
      </c>
    </row>
    <row r="12">
      <c r="A12" s="9">
        <v>12.0</v>
      </c>
      <c r="B12" s="9">
        <v>5.0</v>
      </c>
      <c r="C12" s="42">
        <f>'M=12 N=5'!D45</f>
        <v>2.16</v>
      </c>
    </row>
    <row r="13">
      <c r="A13" s="9">
        <v>13.0</v>
      </c>
      <c r="B13" s="9">
        <v>5.0</v>
      </c>
      <c r="C13" s="42">
        <f>'M=13 N=5'!D45</f>
        <v>4.04</v>
      </c>
    </row>
    <row r="15">
      <c r="A15" s="41" t="s">
        <v>7</v>
      </c>
      <c r="B15" s="41" t="s">
        <v>8</v>
      </c>
      <c r="C15" s="41" t="s">
        <v>23</v>
      </c>
    </row>
    <row r="16">
      <c r="A16" s="9">
        <v>11.0</v>
      </c>
      <c r="B16" s="9">
        <v>3.0</v>
      </c>
      <c r="C16" s="42">
        <f>'M=11 N=3'!D46</f>
        <v>0.36</v>
      </c>
    </row>
    <row r="17">
      <c r="A17" s="9">
        <v>11.0</v>
      </c>
      <c r="B17" s="9">
        <v>4.0</v>
      </c>
      <c r="C17" s="42">
        <f>'M=11 N=4'!D46</f>
        <v>0.96</v>
      </c>
    </row>
    <row r="18">
      <c r="A18" s="9">
        <v>11.0</v>
      </c>
      <c r="B18" s="9">
        <v>5.0</v>
      </c>
      <c r="C18" s="42">
        <f>'MAIN M=11 N=5'!D46</f>
        <v>1.08</v>
      </c>
    </row>
    <row r="19">
      <c r="A19" s="9">
        <v>11.0</v>
      </c>
      <c r="B19" s="9">
        <v>6.0</v>
      </c>
      <c r="C19" s="42">
        <f>'M=11 N=6'!D46</f>
        <v>0.72</v>
      </c>
    </row>
    <row r="20">
      <c r="A20" s="9">
        <v>11.0</v>
      </c>
      <c r="B20" s="9">
        <v>7.0</v>
      </c>
      <c r="C20" s="42">
        <f>'M=11 N=7'!D46</f>
        <v>0.8</v>
      </c>
    </row>
    <row r="23">
      <c r="A23" s="41" t="s">
        <v>7</v>
      </c>
      <c r="B23" s="41" t="s">
        <v>8</v>
      </c>
      <c r="C23" s="41" t="s">
        <v>23</v>
      </c>
    </row>
    <row r="24">
      <c r="A24" s="9">
        <v>9.0</v>
      </c>
      <c r="B24" s="9">
        <v>5.0</v>
      </c>
      <c r="C24" s="42">
        <f>'M=9 N=5'!D46</f>
        <v>0.16</v>
      </c>
    </row>
    <row r="25">
      <c r="A25" s="9">
        <v>10.0</v>
      </c>
      <c r="B25" s="9">
        <v>5.0</v>
      </c>
      <c r="C25" s="42">
        <f>'M=10 N=5'!D46</f>
        <v>0.48</v>
      </c>
    </row>
    <row r="26">
      <c r="A26" s="9">
        <v>11.0</v>
      </c>
      <c r="B26" s="9">
        <v>5.0</v>
      </c>
      <c r="C26" s="42">
        <f>'MAIN M=11 N=5'!D46</f>
        <v>1.08</v>
      </c>
    </row>
    <row r="27">
      <c r="A27" s="9">
        <v>12.0</v>
      </c>
      <c r="B27" s="9">
        <v>5.0</v>
      </c>
      <c r="C27" s="42">
        <f>'M=12 N=5'!D46</f>
        <v>0.96</v>
      </c>
    </row>
    <row r="28">
      <c r="A28" s="9">
        <v>13.0</v>
      </c>
      <c r="B28" s="9">
        <v>5.0</v>
      </c>
      <c r="C28" s="42">
        <f>'M=13 N=5'!D46</f>
        <v>0.28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4" t="s">
        <v>3</v>
      </c>
      <c r="D2" s="2" t="s">
        <v>4</v>
      </c>
    </row>
    <row r="3">
      <c r="A3" s="4">
        <v>0.0</v>
      </c>
      <c r="B3" s="4">
        <v>0.1</v>
      </c>
      <c r="C3" s="4">
        <v>0.0</v>
      </c>
      <c r="D3" s="5">
        <v>0.0</v>
      </c>
    </row>
    <row r="4">
      <c r="A4" s="5">
        <v>1.0</v>
      </c>
      <c r="B4" s="5">
        <v>0.25</v>
      </c>
      <c r="C4" s="5">
        <v>0.1</v>
      </c>
      <c r="D4" s="5">
        <v>1.0</v>
      </c>
    </row>
    <row r="5">
      <c r="A5" s="5">
        <v>2.0</v>
      </c>
      <c r="B5" s="5">
        <v>0.35</v>
      </c>
      <c r="C5" s="5">
        <v>0.35</v>
      </c>
      <c r="D5" s="5">
        <v>2.0</v>
      </c>
    </row>
    <row r="6">
      <c r="A6" s="5">
        <v>3.0</v>
      </c>
      <c r="B6" s="5">
        <v>0.21</v>
      </c>
      <c r="C6" s="5">
        <v>0.7</v>
      </c>
      <c r="D6" s="5">
        <v>3.0</v>
      </c>
    </row>
    <row r="7">
      <c r="A7" s="6">
        <v>4.0</v>
      </c>
      <c r="B7" s="6">
        <v>0.09</v>
      </c>
      <c r="C7" s="6">
        <v>0.91</v>
      </c>
      <c r="D7" s="6">
        <v>4.0</v>
      </c>
    </row>
    <row r="8">
      <c r="A8" s="1" t="s">
        <v>5</v>
      </c>
    </row>
    <row r="9">
      <c r="A9" s="2" t="s">
        <v>6</v>
      </c>
      <c r="B9" s="24" t="s">
        <v>2</v>
      </c>
      <c r="C9" s="24" t="s">
        <v>3</v>
      </c>
      <c r="D9" s="2" t="s">
        <v>4</v>
      </c>
    </row>
    <row r="10">
      <c r="A10" s="25">
        <v>1.0</v>
      </c>
      <c r="B10" s="1">
        <v>0.6</v>
      </c>
      <c r="C10" s="1">
        <v>0.0</v>
      </c>
      <c r="D10" s="7">
        <v>1.0</v>
      </c>
    </row>
    <row r="11">
      <c r="A11" s="25">
        <v>2.0</v>
      </c>
      <c r="B11" s="1">
        <v>0.3</v>
      </c>
      <c r="C11" s="1">
        <v>0.6</v>
      </c>
      <c r="D11" s="7">
        <v>2.0</v>
      </c>
    </row>
    <row r="12">
      <c r="A12" s="26">
        <v>3.0</v>
      </c>
      <c r="B12" s="27">
        <v>0.1</v>
      </c>
      <c r="C12" s="27">
        <v>0.9</v>
      </c>
      <c r="D12" s="8">
        <v>3.0</v>
      </c>
    </row>
    <row r="13">
      <c r="B13" s="1"/>
      <c r="C13" s="1"/>
    </row>
    <row r="14">
      <c r="A14" s="1" t="s">
        <v>4</v>
      </c>
      <c r="B14" s="28" t="s">
        <v>7</v>
      </c>
      <c r="C14" s="28" t="s">
        <v>8</v>
      </c>
    </row>
    <row r="15">
      <c r="A15" s="1"/>
      <c r="B15" s="29">
        <v>12.0</v>
      </c>
      <c r="C15" s="29">
        <v>5.0</v>
      </c>
      <c r="E15" s="1"/>
      <c r="F15" s="1"/>
      <c r="G15" s="1"/>
      <c r="H15" s="1"/>
      <c r="I15" s="1"/>
      <c r="J15" s="1"/>
      <c r="K15" s="1"/>
      <c r="L15" s="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>
      <c r="A17" s="30" t="s">
        <v>9</v>
      </c>
      <c r="B17" s="30" t="s">
        <v>10</v>
      </c>
      <c r="C17" s="30" t="s">
        <v>21</v>
      </c>
      <c r="D17" s="30" t="s">
        <v>12</v>
      </c>
      <c r="E17" s="30" t="s">
        <v>13</v>
      </c>
      <c r="F17" s="31" t="s">
        <v>1</v>
      </c>
      <c r="G17" s="30" t="s">
        <v>14</v>
      </c>
      <c r="H17" s="30" t="s">
        <v>15</v>
      </c>
      <c r="I17" s="30" t="s">
        <v>16</v>
      </c>
      <c r="J17" s="30" t="s">
        <v>13</v>
      </c>
      <c r="K17" s="30" t="s">
        <v>17</v>
      </c>
      <c r="L17" s="30" t="s">
        <v>18</v>
      </c>
    </row>
    <row r="18">
      <c r="A18" s="32">
        <v>1.0</v>
      </c>
      <c r="B18" s="32">
        <v>1.0</v>
      </c>
      <c r="C18" s="32">
        <f t="shared" ref="C18:C42" si="1">IF(MOD(A18, 5) = 0, 5, MOD(A18, 5))</f>
        <v>1</v>
      </c>
      <c r="D18" s="32">
        <v>3.0</v>
      </c>
      <c r="E18" s="33">
        <f t="shared" ref="E18:E42" si="2">RAND()</f>
        <v>0.09513067975</v>
      </c>
      <c r="F18" s="32">
        <f>VLOOKUP(E18, 'M=9 N=5'!Demand, 2, True)</f>
        <v>0</v>
      </c>
      <c r="G18" s="34">
        <f>IF(F18&gt;D18, 0, D18-F18)</f>
        <v>3</v>
      </c>
      <c r="H18" s="32">
        <f>IF(F18&gt;D18, F18-D18, 0)</f>
        <v>0</v>
      </c>
      <c r="I18" s="32">
        <v>8.0</v>
      </c>
      <c r="J18" s="32" t="str">
        <f t="shared" ref="J18:J42" si="3">IF(C18 = 5, RAND(), "-")</f>
        <v>-</v>
      </c>
      <c r="K18" s="32" t="str">
        <f t="shared" ref="K18:K21" si="4">IF(C18=5, VLOOKUP(J18, Lead_days, 2, TRUE), "-")</f>
        <v>-</v>
      </c>
      <c r="L18" s="32">
        <v>1.0</v>
      </c>
    </row>
    <row r="19">
      <c r="A19" s="35">
        <v>2.0</v>
      </c>
      <c r="B19" s="35">
        <f t="shared" ref="B19:B42" si="5">IF(C19=1, B18+1, B18)</f>
        <v>1</v>
      </c>
      <c r="C19" s="36">
        <f t="shared" si="1"/>
        <v>2</v>
      </c>
      <c r="D19" s="35">
        <f t="shared" ref="D19:D42" si="6">G18+ IF(L18 = 0, I18, 0)</f>
        <v>3</v>
      </c>
      <c r="E19" s="37">
        <f t="shared" si="2"/>
        <v>0.7435526518</v>
      </c>
      <c r="F19" s="35">
        <f>VLOOKUP(E19, 'M=9 N=5'!Demand, 2, True)</f>
        <v>3</v>
      </c>
      <c r="G19" s="38">
        <f t="shared" ref="G19:G42" si="7">IF(F19&gt;D19, 0, D19-F19-H18)</f>
        <v>0</v>
      </c>
      <c r="H19" s="36">
        <f t="shared" ref="H19:H42" si="8">IF(G19 = 0, IF(F19&gt;D19, F19-D19, 0) +H18, 0)</f>
        <v>0</v>
      </c>
      <c r="I19" s="35">
        <f t="shared" ref="I19:I42" si="9">IF(L19="-", "-", IF(C19 = 5, 11 - G19 + H19, I18))</f>
        <v>8</v>
      </c>
      <c r="J19" s="35" t="str">
        <f t="shared" si="3"/>
        <v>-</v>
      </c>
      <c r="K19" s="35" t="str">
        <f t="shared" si="4"/>
        <v>-</v>
      </c>
      <c r="L19" s="36">
        <f t="shared" ref="L19:L42" si="10">IF(C19 = 5,K19, IF(AND(L18&lt;&gt;"-", L18&lt;&gt;0), L18-1, "-"))</f>
        <v>0</v>
      </c>
    </row>
    <row r="20">
      <c r="A20" s="35">
        <v>3.0</v>
      </c>
      <c r="B20" s="35">
        <f t="shared" si="5"/>
        <v>1</v>
      </c>
      <c r="C20" s="36">
        <f t="shared" si="1"/>
        <v>3</v>
      </c>
      <c r="D20" s="36">
        <f t="shared" si="6"/>
        <v>8</v>
      </c>
      <c r="E20" s="37">
        <f t="shared" si="2"/>
        <v>0.07846886734</v>
      </c>
      <c r="F20" s="35">
        <f>VLOOKUP(E20, 'M=9 N=5'!Demand, 2, True)</f>
        <v>0</v>
      </c>
      <c r="G20" s="38">
        <f t="shared" si="7"/>
        <v>8</v>
      </c>
      <c r="H20" s="36">
        <f t="shared" si="8"/>
        <v>0</v>
      </c>
      <c r="I20" s="35" t="str">
        <f t="shared" si="9"/>
        <v>-</v>
      </c>
      <c r="J20" s="35" t="str">
        <f t="shared" si="3"/>
        <v>-</v>
      </c>
      <c r="K20" s="35" t="str">
        <f t="shared" si="4"/>
        <v>-</v>
      </c>
      <c r="L20" s="36" t="str">
        <f t="shared" si="10"/>
        <v>-</v>
      </c>
    </row>
    <row r="21">
      <c r="A21" s="35">
        <v>4.0</v>
      </c>
      <c r="B21" s="35">
        <f t="shared" si="5"/>
        <v>1</v>
      </c>
      <c r="C21" s="36">
        <f t="shared" si="1"/>
        <v>4</v>
      </c>
      <c r="D21" s="36">
        <f t="shared" si="6"/>
        <v>8</v>
      </c>
      <c r="E21" s="37">
        <f t="shared" si="2"/>
        <v>0.2961757679</v>
      </c>
      <c r="F21" s="35">
        <f>VLOOKUP(E21, 'M=9 N=5'!Demand, 2, True)</f>
        <v>1</v>
      </c>
      <c r="G21" s="38">
        <f t="shared" si="7"/>
        <v>7</v>
      </c>
      <c r="H21" s="36">
        <f t="shared" si="8"/>
        <v>0</v>
      </c>
      <c r="I21" s="35" t="str">
        <f t="shared" si="9"/>
        <v>-</v>
      </c>
      <c r="J21" s="35" t="str">
        <f t="shared" si="3"/>
        <v>-</v>
      </c>
      <c r="K21" s="35" t="str">
        <f t="shared" si="4"/>
        <v>-</v>
      </c>
      <c r="L21" s="36" t="str">
        <f t="shared" si="10"/>
        <v>-</v>
      </c>
    </row>
    <row r="22">
      <c r="A22" s="35">
        <v>5.0</v>
      </c>
      <c r="B22" s="35">
        <f t="shared" si="5"/>
        <v>1</v>
      </c>
      <c r="C22" s="36">
        <f t="shared" si="1"/>
        <v>5</v>
      </c>
      <c r="D22" s="36">
        <f t="shared" si="6"/>
        <v>7</v>
      </c>
      <c r="E22" s="37">
        <f t="shared" si="2"/>
        <v>0.4798275361</v>
      </c>
      <c r="F22" s="35">
        <f>VLOOKUP(E22, 'M=9 N=5'!Demand, 2, True)</f>
        <v>2</v>
      </c>
      <c r="G22" s="38">
        <f t="shared" si="7"/>
        <v>5</v>
      </c>
      <c r="H22" s="36">
        <f t="shared" si="8"/>
        <v>0</v>
      </c>
      <c r="I22" s="35">
        <f t="shared" si="9"/>
        <v>6</v>
      </c>
      <c r="J22" s="35">
        <f t="shared" si="3"/>
        <v>0.03899133824</v>
      </c>
      <c r="K22" s="35">
        <f>IF(C22=5, VLOOKUP(J22, 'M=9 N=5'!LeadTime, 2, TRUE), "-")</f>
        <v>1</v>
      </c>
      <c r="L22" s="36">
        <f t="shared" si="10"/>
        <v>1</v>
      </c>
    </row>
    <row r="23">
      <c r="A23" s="35">
        <v>6.0</v>
      </c>
      <c r="B23" s="35">
        <f t="shared" si="5"/>
        <v>2</v>
      </c>
      <c r="C23" s="36">
        <f t="shared" si="1"/>
        <v>1</v>
      </c>
      <c r="D23" s="36">
        <f t="shared" si="6"/>
        <v>5</v>
      </c>
      <c r="E23" s="37">
        <f t="shared" si="2"/>
        <v>0.3718981951</v>
      </c>
      <c r="F23" s="35">
        <f>VLOOKUP(E23, 'M=9 N=5'!Demand, 2, True)</f>
        <v>2</v>
      </c>
      <c r="G23" s="38">
        <f t="shared" si="7"/>
        <v>3</v>
      </c>
      <c r="H23" s="36">
        <f t="shared" si="8"/>
        <v>0</v>
      </c>
      <c r="I23" s="36">
        <f t="shared" si="9"/>
        <v>6</v>
      </c>
      <c r="J23" s="36" t="str">
        <f t="shared" si="3"/>
        <v>-</v>
      </c>
      <c r="K23" s="36" t="str">
        <f t="shared" ref="K23:K26" si="11">IF(C23=5, VLOOKUP(J23, Lead_days, 2, TRUE), "-")</f>
        <v>-</v>
      </c>
      <c r="L23" s="35">
        <f t="shared" si="10"/>
        <v>0</v>
      </c>
    </row>
    <row r="24">
      <c r="A24" s="35">
        <v>7.0</v>
      </c>
      <c r="B24" s="35">
        <f t="shared" si="5"/>
        <v>2</v>
      </c>
      <c r="C24" s="36">
        <f t="shared" si="1"/>
        <v>2</v>
      </c>
      <c r="D24" s="36">
        <f t="shared" si="6"/>
        <v>9</v>
      </c>
      <c r="E24" s="37">
        <f t="shared" si="2"/>
        <v>0.6526786824</v>
      </c>
      <c r="F24" s="35">
        <f>VLOOKUP(E24, 'M=9 N=5'!Demand, 2, True)</f>
        <v>2</v>
      </c>
      <c r="G24" s="38">
        <f t="shared" si="7"/>
        <v>7</v>
      </c>
      <c r="H24" s="36">
        <f t="shared" si="8"/>
        <v>0</v>
      </c>
      <c r="I24" s="35" t="str">
        <f t="shared" si="9"/>
        <v>-</v>
      </c>
      <c r="J24" s="35" t="str">
        <f t="shared" si="3"/>
        <v>-</v>
      </c>
      <c r="K24" s="35" t="str">
        <f t="shared" si="11"/>
        <v>-</v>
      </c>
      <c r="L24" s="36" t="str">
        <f t="shared" si="10"/>
        <v>-</v>
      </c>
    </row>
    <row r="25">
      <c r="A25" s="35">
        <v>8.0</v>
      </c>
      <c r="B25" s="35">
        <f t="shared" si="5"/>
        <v>2</v>
      </c>
      <c r="C25" s="36">
        <f t="shared" si="1"/>
        <v>3</v>
      </c>
      <c r="D25" s="36">
        <f t="shared" si="6"/>
        <v>7</v>
      </c>
      <c r="E25" s="37">
        <f t="shared" si="2"/>
        <v>0.5062422709</v>
      </c>
      <c r="F25" s="35">
        <f>VLOOKUP(E25, 'M=9 N=5'!Demand, 2, True)</f>
        <v>2</v>
      </c>
      <c r="G25" s="38">
        <f t="shared" si="7"/>
        <v>5</v>
      </c>
      <c r="H25" s="36">
        <f t="shared" si="8"/>
        <v>0</v>
      </c>
      <c r="I25" s="35" t="str">
        <f t="shared" si="9"/>
        <v>-</v>
      </c>
      <c r="J25" s="35" t="str">
        <f t="shared" si="3"/>
        <v>-</v>
      </c>
      <c r="K25" s="35" t="str">
        <f t="shared" si="11"/>
        <v>-</v>
      </c>
      <c r="L25" s="36" t="str">
        <f t="shared" si="10"/>
        <v>-</v>
      </c>
    </row>
    <row r="26">
      <c r="A26" s="35">
        <v>9.0</v>
      </c>
      <c r="B26" s="35">
        <f t="shared" si="5"/>
        <v>2</v>
      </c>
      <c r="C26" s="36">
        <f t="shared" si="1"/>
        <v>4</v>
      </c>
      <c r="D26" s="36">
        <f t="shared" si="6"/>
        <v>5</v>
      </c>
      <c r="E26" s="37">
        <f t="shared" si="2"/>
        <v>0.02210160506</v>
      </c>
      <c r="F26" s="35">
        <f>VLOOKUP(E26, 'M=9 N=5'!Demand, 2, True)</f>
        <v>0</v>
      </c>
      <c r="G26" s="38">
        <f t="shared" si="7"/>
        <v>5</v>
      </c>
      <c r="H26" s="36">
        <f t="shared" si="8"/>
        <v>0</v>
      </c>
      <c r="I26" s="35" t="str">
        <f t="shared" si="9"/>
        <v>-</v>
      </c>
      <c r="J26" s="35" t="str">
        <f t="shared" si="3"/>
        <v>-</v>
      </c>
      <c r="K26" s="35" t="str">
        <f t="shared" si="11"/>
        <v>-</v>
      </c>
      <c r="L26" s="36" t="str">
        <f t="shared" si="10"/>
        <v>-</v>
      </c>
    </row>
    <row r="27">
      <c r="A27" s="35">
        <v>10.0</v>
      </c>
      <c r="B27" s="35">
        <f t="shared" si="5"/>
        <v>2</v>
      </c>
      <c r="C27" s="36">
        <f t="shared" si="1"/>
        <v>5</v>
      </c>
      <c r="D27" s="36">
        <f t="shared" si="6"/>
        <v>5</v>
      </c>
      <c r="E27" s="37">
        <f t="shared" si="2"/>
        <v>0.317464363</v>
      </c>
      <c r="F27" s="35">
        <f>VLOOKUP(E27, 'M=9 N=5'!Demand, 2, True)</f>
        <v>1</v>
      </c>
      <c r="G27" s="38">
        <f t="shared" si="7"/>
        <v>4</v>
      </c>
      <c r="H27" s="36">
        <f t="shared" si="8"/>
        <v>0</v>
      </c>
      <c r="I27" s="35">
        <f t="shared" si="9"/>
        <v>7</v>
      </c>
      <c r="J27" s="35">
        <f t="shared" si="3"/>
        <v>0.9650056964</v>
      </c>
      <c r="K27" s="35">
        <f>IF(C27=5, VLOOKUP(J27, 'M=9 N=5'!LeadTime, 2, TRUE), "-")</f>
        <v>3</v>
      </c>
      <c r="L27" s="36">
        <f t="shared" si="10"/>
        <v>3</v>
      </c>
    </row>
    <row r="28">
      <c r="A28" s="35">
        <v>11.0</v>
      </c>
      <c r="B28" s="35">
        <f t="shared" si="5"/>
        <v>3</v>
      </c>
      <c r="C28" s="36">
        <f t="shared" si="1"/>
        <v>1</v>
      </c>
      <c r="D28" s="36">
        <f t="shared" si="6"/>
        <v>4</v>
      </c>
      <c r="E28" s="37">
        <f t="shared" si="2"/>
        <v>0.1228848355</v>
      </c>
      <c r="F28" s="35">
        <f>VLOOKUP(E28, 'M=9 N=5'!Demand, 2, True)</f>
        <v>1</v>
      </c>
      <c r="G28" s="38">
        <f t="shared" si="7"/>
        <v>3</v>
      </c>
      <c r="H28" s="36">
        <f t="shared" si="8"/>
        <v>0</v>
      </c>
      <c r="I28" s="36">
        <f t="shared" si="9"/>
        <v>7</v>
      </c>
      <c r="J28" s="36" t="str">
        <f t="shared" si="3"/>
        <v>-</v>
      </c>
      <c r="K28" s="36" t="str">
        <f t="shared" ref="K28:K31" si="12">IF(C28=5, VLOOKUP(J28, Lead_days, 2, TRUE), "-")</f>
        <v>-</v>
      </c>
      <c r="L28" s="35">
        <f t="shared" si="10"/>
        <v>2</v>
      </c>
    </row>
    <row r="29">
      <c r="A29" s="35">
        <v>12.0</v>
      </c>
      <c r="B29" s="35">
        <f t="shared" si="5"/>
        <v>3</v>
      </c>
      <c r="C29" s="36">
        <f t="shared" si="1"/>
        <v>2</v>
      </c>
      <c r="D29" s="36">
        <f t="shared" si="6"/>
        <v>3</v>
      </c>
      <c r="E29" s="37">
        <f t="shared" si="2"/>
        <v>0.1947750661</v>
      </c>
      <c r="F29" s="35">
        <f>VLOOKUP(E29, 'M=9 N=5'!Demand, 2, True)</f>
        <v>1</v>
      </c>
      <c r="G29" s="38">
        <f t="shared" si="7"/>
        <v>2</v>
      </c>
      <c r="H29" s="36">
        <f t="shared" si="8"/>
        <v>0</v>
      </c>
      <c r="I29" s="35">
        <f t="shared" si="9"/>
        <v>7</v>
      </c>
      <c r="J29" s="35" t="str">
        <f t="shared" si="3"/>
        <v>-</v>
      </c>
      <c r="K29" s="35" t="str">
        <f t="shared" si="12"/>
        <v>-</v>
      </c>
      <c r="L29" s="36">
        <f t="shared" si="10"/>
        <v>1</v>
      </c>
    </row>
    <row r="30">
      <c r="A30" s="35">
        <v>13.0</v>
      </c>
      <c r="B30" s="35">
        <f t="shared" si="5"/>
        <v>3</v>
      </c>
      <c r="C30" s="36">
        <f t="shared" si="1"/>
        <v>3</v>
      </c>
      <c r="D30" s="36">
        <f t="shared" si="6"/>
        <v>2</v>
      </c>
      <c r="E30" s="37">
        <f t="shared" si="2"/>
        <v>0.08699047719</v>
      </c>
      <c r="F30" s="35">
        <f>VLOOKUP(E30, 'M=9 N=5'!Demand, 2, True)</f>
        <v>0</v>
      </c>
      <c r="G30" s="38">
        <f t="shared" si="7"/>
        <v>2</v>
      </c>
      <c r="H30" s="36">
        <f t="shared" si="8"/>
        <v>0</v>
      </c>
      <c r="I30" s="35">
        <f t="shared" si="9"/>
        <v>7</v>
      </c>
      <c r="J30" s="35" t="str">
        <f t="shared" si="3"/>
        <v>-</v>
      </c>
      <c r="K30" s="35" t="str">
        <f t="shared" si="12"/>
        <v>-</v>
      </c>
      <c r="L30" s="36">
        <f t="shared" si="10"/>
        <v>0</v>
      </c>
    </row>
    <row r="31">
      <c r="A31" s="35">
        <v>14.0</v>
      </c>
      <c r="B31" s="35">
        <f t="shared" si="5"/>
        <v>3</v>
      </c>
      <c r="C31" s="36">
        <f t="shared" si="1"/>
        <v>4</v>
      </c>
      <c r="D31" s="36">
        <f t="shared" si="6"/>
        <v>9</v>
      </c>
      <c r="E31" s="37">
        <f t="shared" si="2"/>
        <v>0.3811375103</v>
      </c>
      <c r="F31" s="35">
        <f>VLOOKUP(E31, 'M=9 N=5'!Demand, 2, True)</f>
        <v>2</v>
      </c>
      <c r="G31" s="38">
        <f t="shared" si="7"/>
        <v>7</v>
      </c>
      <c r="H31" s="36">
        <f t="shared" si="8"/>
        <v>0</v>
      </c>
      <c r="I31" s="35" t="str">
        <f t="shared" si="9"/>
        <v>-</v>
      </c>
      <c r="J31" s="35" t="str">
        <f t="shared" si="3"/>
        <v>-</v>
      </c>
      <c r="K31" s="35" t="str">
        <f t="shared" si="12"/>
        <v>-</v>
      </c>
      <c r="L31" s="36" t="str">
        <f t="shared" si="10"/>
        <v>-</v>
      </c>
    </row>
    <row r="32">
      <c r="A32" s="35">
        <v>15.0</v>
      </c>
      <c r="B32" s="35">
        <f t="shared" si="5"/>
        <v>3</v>
      </c>
      <c r="C32" s="36">
        <f t="shared" si="1"/>
        <v>5</v>
      </c>
      <c r="D32" s="36">
        <f t="shared" si="6"/>
        <v>7</v>
      </c>
      <c r="E32" s="37">
        <f t="shared" si="2"/>
        <v>0.2757605397</v>
      </c>
      <c r="F32" s="35">
        <f>VLOOKUP(E32, 'M=9 N=5'!Demand, 2, True)</f>
        <v>1</v>
      </c>
      <c r="G32" s="38">
        <f t="shared" si="7"/>
        <v>6</v>
      </c>
      <c r="H32" s="36">
        <f t="shared" si="8"/>
        <v>0</v>
      </c>
      <c r="I32" s="35">
        <f t="shared" si="9"/>
        <v>5</v>
      </c>
      <c r="J32" s="35">
        <f t="shared" si="3"/>
        <v>0.3064350695</v>
      </c>
      <c r="K32" s="35">
        <f>IF(C32=5, VLOOKUP(J32, 'M=9 N=5'!LeadTime, 2, TRUE), "-")</f>
        <v>1</v>
      </c>
      <c r="L32" s="36">
        <f t="shared" si="10"/>
        <v>1</v>
      </c>
    </row>
    <row r="33">
      <c r="A33" s="35">
        <v>16.0</v>
      </c>
      <c r="B33" s="35">
        <f t="shared" si="5"/>
        <v>4</v>
      </c>
      <c r="C33" s="36">
        <f t="shared" si="1"/>
        <v>1</v>
      </c>
      <c r="D33" s="36">
        <f t="shared" si="6"/>
        <v>6</v>
      </c>
      <c r="E33" s="37">
        <f t="shared" si="2"/>
        <v>0.13699972</v>
      </c>
      <c r="F33" s="35">
        <f>VLOOKUP(E33, 'M=9 N=5'!Demand, 2, True)</f>
        <v>1</v>
      </c>
      <c r="G33" s="38">
        <f t="shared" si="7"/>
        <v>5</v>
      </c>
      <c r="H33" s="36">
        <f t="shared" si="8"/>
        <v>0</v>
      </c>
      <c r="I33" s="36">
        <f t="shared" si="9"/>
        <v>5</v>
      </c>
      <c r="J33" s="36" t="str">
        <f t="shared" si="3"/>
        <v>-</v>
      </c>
      <c r="K33" s="36" t="str">
        <f t="shared" ref="K33:K36" si="13">IF(C33=5, VLOOKUP(J33, Lead_days, 2, TRUE), "-")</f>
        <v>-</v>
      </c>
      <c r="L33" s="35">
        <f t="shared" si="10"/>
        <v>0</v>
      </c>
    </row>
    <row r="34">
      <c r="A34" s="35">
        <v>17.0</v>
      </c>
      <c r="B34" s="35">
        <f t="shared" si="5"/>
        <v>4</v>
      </c>
      <c r="C34" s="36">
        <f t="shared" si="1"/>
        <v>2</v>
      </c>
      <c r="D34" s="36">
        <f t="shared" si="6"/>
        <v>10</v>
      </c>
      <c r="E34" s="37">
        <f t="shared" si="2"/>
        <v>0.6951499954</v>
      </c>
      <c r="F34" s="35">
        <f>VLOOKUP(E34, 'M=9 N=5'!Demand, 2, True)</f>
        <v>2</v>
      </c>
      <c r="G34" s="38">
        <f t="shared" si="7"/>
        <v>8</v>
      </c>
      <c r="H34" s="36">
        <f t="shared" si="8"/>
        <v>0</v>
      </c>
      <c r="I34" s="35" t="str">
        <f t="shared" si="9"/>
        <v>-</v>
      </c>
      <c r="J34" s="35" t="str">
        <f t="shared" si="3"/>
        <v>-</v>
      </c>
      <c r="K34" s="35" t="str">
        <f t="shared" si="13"/>
        <v>-</v>
      </c>
      <c r="L34" s="36" t="str">
        <f t="shared" si="10"/>
        <v>-</v>
      </c>
    </row>
    <row r="35">
      <c r="A35" s="35">
        <v>18.0</v>
      </c>
      <c r="B35" s="35">
        <f t="shared" si="5"/>
        <v>4</v>
      </c>
      <c r="C35" s="36">
        <f t="shared" si="1"/>
        <v>3</v>
      </c>
      <c r="D35" s="36">
        <f t="shared" si="6"/>
        <v>8</v>
      </c>
      <c r="E35" s="37">
        <f t="shared" si="2"/>
        <v>0.5142773785</v>
      </c>
      <c r="F35" s="35">
        <f>VLOOKUP(E35, 'M=9 N=5'!Demand, 2, True)</f>
        <v>2</v>
      </c>
      <c r="G35" s="38">
        <f t="shared" si="7"/>
        <v>6</v>
      </c>
      <c r="H35" s="36">
        <f t="shared" si="8"/>
        <v>0</v>
      </c>
      <c r="I35" s="35" t="str">
        <f t="shared" si="9"/>
        <v>-</v>
      </c>
      <c r="J35" s="35" t="str">
        <f t="shared" si="3"/>
        <v>-</v>
      </c>
      <c r="K35" s="35" t="str">
        <f t="shared" si="13"/>
        <v>-</v>
      </c>
      <c r="L35" s="36" t="str">
        <f t="shared" si="10"/>
        <v>-</v>
      </c>
    </row>
    <row r="36">
      <c r="A36" s="35">
        <v>19.0</v>
      </c>
      <c r="B36" s="35">
        <f t="shared" si="5"/>
        <v>4</v>
      </c>
      <c r="C36" s="36">
        <f t="shared" si="1"/>
        <v>4</v>
      </c>
      <c r="D36" s="36">
        <f t="shared" si="6"/>
        <v>6</v>
      </c>
      <c r="E36" s="37">
        <f t="shared" si="2"/>
        <v>0.3216249186</v>
      </c>
      <c r="F36" s="35">
        <f>VLOOKUP(E36, 'M=9 N=5'!Demand, 2, True)</f>
        <v>1</v>
      </c>
      <c r="G36" s="38">
        <f t="shared" si="7"/>
        <v>5</v>
      </c>
      <c r="H36" s="36">
        <f t="shared" si="8"/>
        <v>0</v>
      </c>
      <c r="I36" s="35" t="str">
        <f t="shared" si="9"/>
        <v>-</v>
      </c>
      <c r="J36" s="35" t="str">
        <f t="shared" si="3"/>
        <v>-</v>
      </c>
      <c r="K36" s="35" t="str">
        <f t="shared" si="13"/>
        <v>-</v>
      </c>
      <c r="L36" s="36" t="str">
        <f t="shared" si="10"/>
        <v>-</v>
      </c>
    </row>
    <row r="37">
      <c r="A37" s="35">
        <v>20.0</v>
      </c>
      <c r="B37" s="35">
        <f t="shared" si="5"/>
        <v>4</v>
      </c>
      <c r="C37" s="36">
        <f t="shared" si="1"/>
        <v>5</v>
      </c>
      <c r="D37" s="36">
        <f t="shared" si="6"/>
        <v>5</v>
      </c>
      <c r="E37" s="37">
        <f t="shared" si="2"/>
        <v>0.3961273545</v>
      </c>
      <c r="F37" s="35">
        <f>VLOOKUP(E37, 'M=9 N=5'!Demand, 2, True)</f>
        <v>2</v>
      </c>
      <c r="G37" s="38">
        <f t="shared" si="7"/>
        <v>3</v>
      </c>
      <c r="H37" s="36">
        <f t="shared" si="8"/>
        <v>0</v>
      </c>
      <c r="I37" s="35">
        <f t="shared" si="9"/>
        <v>8</v>
      </c>
      <c r="J37" s="35">
        <f t="shared" si="3"/>
        <v>0.8647980052</v>
      </c>
      <c r="K37" s="35">
        <f>IF(C37=5, VLOOKUP(J37, 'M=9 N=5'!LeadTime, 2, TRUE), "-")</f>
        <v>2</v>
      </c>
      <c r="L37" s="36">
        <f t="shared" si="10"/>
        <v>2</v>
      </c>
    </row>
    <row r="38">
      <c r="A38" s="35">
        <v>21.0</v>
      </c>
      <c r="B38" s="35">
        <f t="shared" si="5"/>
        <v>5</v>
      </c>
      <c r="C38" s="36">
        <f t="shared" si="1"/>
        <v>1</v>
      </c>
      <c r="D38" s="36">
        <f t="shared" si="6"/>
        <v>3</v>
      </c>
      <c r="E38" s="37">
        <f t="shared" si="2"/>
        <v>0.8547034374</v>
      </c>
      <c r="F38" s="35">
        <f>VLOOKUP(E38, 'M=9 N=5'!Demand, 2, True)</f>
        <v>3</v>
      </c>
      <c r="G38" s="38">
        <f t="shared" si="7"/>
        <v>0</v>
      </c>
      <c r="H38" s="36">
        <f t="shared" si="8"/>
        <v>0</v>
      </c>
      <c r="I38" s="36">
        <f t="shared" si="9"/>
        <v>8</v>
      </c>
      <c r="J38" s="36" t="str">
        <f t="shared" si="3"/>
        <v>-</v>
      </c>
      <c r="K38" s="36" t="str">
        <f t="shared" ref="K38:K41" si="14">IF(C38=5, VLOOKUP(J38, Lead_days, 2, TRUE), "-")</f>
        <v>-</v>
      </c>
      <c r="L38" s="35">
        <f t="shared" si="10"/>
        <v>1</v>
      </c>
    </row>
    <row r="39">
      <c r="A39" s="35">
        <v>22.0</v>
      </c>
      <c r="B39" s="35">
        <f t="shared" si="5"/>
        <v>5</v>
      </c>
      <c r="C39" s="36">
        <f t="shared" si="1"/>
        <v>2</v>
      </c>
      <c r="D39" s="36">
        <f t="shared" si="6"/>
        <v>0</v>
      </c>
      <c r="E39" s="37">
        <f t="shared" si="2"/>
        <v>0.3841432231</v>
      </c>
      <c r="F39" s="35">
        <f>VLOOKUP(E39, 'M=9 N=5'!Demand, 2, True)</f>
        <v>2</v>
      </c>
      <c r="G39" s="38">
        <f t="shared" si="7"/>
        <v>0</v>
      </c>
      <c r="H39" s="36">
        <f t="shared" si="8"/>
        <v>2</v>
      </c>
      <c r="I39" s="35">
        <f t="shared" si="9"/>
        <v>8</v>
      </c>
      <c r="J39" s="35" t="str">
        <f t="shared" si="3"/>
        <v>-</v>
      </c>
      <c r="K39" s="35" t="str">
        <f t="shared" si="14"/>
        <v>-</v>
      </c>
      <c r="L39" s="36">
        <f t="shared" si="10"/>
        <v>0</v>
      </c>
    </row>
    <row r="40">
      <c r="A40" s="35">
        <v>23.0</v>
      </c>
      <c r="B40" s="35">
        <f t="shared" si="5"/>
        <v>5</v>
      </c>
      <c r="C40" s="36">
        <f t="shared" si="1"/>
        <v>3</v>
      </c>
      <c r="D40" s="36">
        <f t="shared" si="6"/>
        <v>8</v>
      </c>
      <c r="E40" s="37">
        <f t="shared" si="2"/>
        <v>0.4426088996</v>
      </c>
      <c r="F40" s="35">
        <f>VLOOKUP(E40, 'M=9 N=5'!Demand, 2, True)</f>
        <v>2</v>
      </c>
      <c r="G40" s="38">
        <f t="shared" si="7"/>
        <v>4</v>
      </c>
      <c r="H40" s="36">
        <f t="shared" si="8"/>
        <v>0</v>
      </c>
      <c r="I40" s="35" t="str">
        <f t="shared" si="9"/>
        <v>-</v>
      </c>
      <c r="J40" s="35" t="str">
        <f t="shared" si="3"/>
        <v>-</v>
      </c>
      <c r="K40" s="35" t="str">
        <f t="shared" si="14"/>
        <v>-</v>
      </c>
      <c r="L40" s="36" t="str">
        <f t="shared" si="10"/>
        <v>-</v>
      </c>
    </row>
    <row r="41">
      <c r="A41" s="35">
        <v>24.0</v>
      </c>
      <c r="B41" s="35">
        <f t="shared" si="5"/>
        <v>5</v>
      </c>
      <c r="C41" s="36">
        <f t="shared" si="1"/>
        <v>4</v>
      </c>
      <c r="D41" s="36">
        <f t="shared" si="6"/>
        <v>4</v>
      </c>
      <c r="E41" s="37">
        <f t="shared" si="2"/>
        <v>0.3727862464</v>
      </c>
      <c r="F41" s="35">
        <f>VLOOKUP(E41, 'M=9 N=5'!Demand, 2, True)</f>
        <v>2</v>
      </c>
      <c r="G41" s="38">
        <f t="shared" si="7"/>
        <v>2</v>
      </c>
      <c r="H41" s="36">
        <f t="shared" si="8"/>
        <v>0</v>
      </c>
      <c r="I41" s="35" t="str">
        <f t="shared" si="9"/>
        <v>-</v>
      </c>
      <c r="J41" s="35" t="str">
        <f t="shared" si="3"/>
        <v>-</v>
      </c>
      <c r="K41" s="35" t="str">
        <f t="shared" si="14"/>
        <v>-</v>
      </c>
      <c r="L41" s="36" t="str">
        <f t="shared" si="10"/>
        <v>-</v>
      </c>
    </row>
    <row r="42">
      <c r="A42" s="16">
        <v>25.0</v>
      </c>
      <c r="B42" s="16">
        <f t="shared" si="5"/>
        <v>5</v>
      </c>
      <c r="C42" s="17">
        <f t="shared" si="1"/>
        <v>5</v>
      </c>
      <c r="D42" s="17">
        <f t="shared" si="6"/>
        <v>2</v>
      </c>
      <c r="E42" s="18">
        <f t="shared" si="2"/>
        <v>0.9839347562</v>
      </c>
      <c r="F42" s="16">
        <f>VLOOKUP(E42, 'M=9 N=5'!Demand, 2, True)</f>
        <v>4</v>
      </c>
      <c r="G42" s="19">
        <f t="shared" si="7"/>
        <v>0</v>
      </c>
      <c r="H42" s="17">
        <f t="shared" si="8"/>
        <v>2</v>
      </c>
      <c r="I42" s="16">
        <f t="shared" si="9"/>
        <v>13</v>
      </c>
      <c r="J42" s="16">
        <f t="shared" si="3"/>
        <v>0.1980208569</v>
      </c>
      <c r="K42" s="16">
        <f>IF(C42=5, VLOOKUP(J42, 'M=9 N=5'!LeadTime, 2, TRUE), "-")</f>
        <v>1</v>
      </c>
      <c r="L42" s="17">
        <f t="shared" si="10"/>
        <v>1</v>
      </c>
    </row>
    <row r="45">
      <c r="C45" s="39" t="s">
        <v>19</v>
      </c>
      <c r="D45" s="40">
        <f>AVERAGE(G18:G42)</f>
        <v>4</v>
      </c>
    </row>
    <row r="46">
      <c r="C46" s="39" t="s">
        <v>20</v>
      </c>
      <c r="D46" s="40">
        <f>AVERAGE(H18:H42)</f>
        <v>0.16</v>
      </c>
    </row>
    <row r="49">
      <c r="C49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4" t="s">
        <v>3</v>
      </c>
      <c r="D2" s="2" t="s">
        <v>4</v>
      </c>
    </row>
    <row r="3">
      <c r="A3" s="25">
        <v>0.0</v>
      </c>
      <c r="B3" s="4">
        <v>0.1</v>
      </c>
      <c r="C3" s="4">
        <v>0.0</v>
      </c>
      <c r="D3" s="5">
        <v>0.0</v>
      </c>
    </row>
    <row r="4">
      <c r="A4" s="25">
        <v>1.0</v>
      </c>
      <c r="B4" s="5">
        <v>0.25</v>
      </c>
      <c r="C4" s="5">
        <v>0.1</v>
      </c>
      <c r="D4" s="5">
        <v>1.0</v>
      </c>
    </row>
    <row r="5">
      <c r="A5" s="25">
        <v>2.0</v>
      </c>
      <c r="B5" s="5">
        <v>0.35</v>
      </c>
      <c r="C5" s="5">
        <v>0.35</v>
      </c>
      <c r="D5" s="5">
        <v>2.0</v>
      </c>
    </row>
    <row r="6">
      <c r="A6" s="25">
        <v>3.0</v>
      </c>
      <c r="B6" s="5">
        <v>0.21</v>
      </c>
      <c r="C6" s="5">
        <v>0.7</v>
      </c>
      <c r="D6" s="5">
        <v>3.0</v>
      </c>
    </row>
    <row r="7">
      <c r="A7" s="26">
        <v>4.0</v>
      </c>
      <c r="B7" s="6">
        <v>0.09</v>
      </c>
      <c r="C7" s="6">
        <v>0.91</v>
      </c>
      <c r="D7" s="6">
        <v>4.0</v>
      </c>
    </row>
    <row r="8">
      <c r="A8" s="1" t="s">
        <v>5</v>
      </c>
    </row>
    <row r="9">
      <c r="A9" s="2" t="s">
        <v>6</v>
      </c>
      <c r="B9" s="24" t="s">
        <v>2</v>
      </c>
      <c r="C9" s="24" t="s">
        <v>3</v>
      </c>
      <c r="D9" s="2" t="s">
        <v>4</v>
      </c>
    </row>
    <row r="10">
      <c r="A10" s="25">
        <v>1.0</v>
      </c>
      <c r="B10" s="1">
        <v>0.6</v>
      </c>
      <c r="C10" s="1">
        <v>0.0</v>
      </c>
      <c r="D10" s="7">
        <v>1.0</v>
      </c>
    </row>
    <row r="11">
      <c r="A11" s="25">
        <v>2.0</v>
      </c>
      <c r="B11" s="1">
        <v>0.3</v>
      </c>
      <c r="C11" s="1">
        <v>0.6</v>
      </c>
      <c r="D11" s="7">
        <v>2.0</v>
      </c>
    </row>
    <row r="12">
      <c r="A12" s="26">
        <v>3.0</v>
      </c>
      <c r="B12" s="27">
        <v>0.1</v>
      </c>
      <c r="C12" s="27">
        <v>0.9</v>
      </c>
      <c r="D12" s="8">
        <v>3.0</v>
      </c>
    </row>
    <row r="13">
      <c r="B13" s="1"/>
      <c r="C13" s="1"/>
    </row>
    <row r="14">
      <c r="A14" s="1" t="s">
        <v>4</v>
      </c>
      <c r="B14" s="28" t="s">
        <v>7</v>
      </c>
      <c r="C14" s="28" t="s">
        <v>8</v>
      </c>
    </row>
    <row r="15">
      <c r="A15" s="1"/>
      <c r="B15" s="29">
        <v>10.0</v>
      </c>
      <c r="C15" s="29">
        <v>5.0</v>
      </c>
      <c r="E15" s="1"/>
      <c r="F15" s="1"/>
      <c r="G15" s="1"/>
      <c r="H15" s="1"/>
      <c r="I15" s="1"/>
      <c r="J15" s="1"/>
      <c r="K15" s="1"/>
      <c r="L15" s="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>
      <c r="A17" s="30" t="s">
        <v>9</v>
      </c>
      <c r="B17" s="30" t="s">
        <v>10</v>
      </c>
      <c r="C17" s="30" t="s">
        <v>21</v>
      </c>
      <c r="D17" s="30" t="s">
        <v>12</v>
      </c>
      <c r="E17" s="30" t="s">
        <v>13</v>
      </c>
      <c r="F17" s="31" t="s">
        <v>1</v>
      </c>
      <c r="G17" s="30" t="s">
        <v>14</v>
      </c>
      <c r="H17" s="30" t="s">
        <v>15</v>
      </c>
      <c r="I17" s="30" t="s">
        <v>16</v>
      </c>
      <c r="J17" s="30" t="s">
        <v>13</v>
      </c>
      <c r="K17" s="30" t="s">
        <v>17</v>
      </c>
      <c r="L17" s="30" t="s">
        <v>18</v>
      </c>
    </row>
    <row r="18">
      <c r="A18" s="32">
        <v>1.0</v>
      </c>
      <c r="B18" s="32">
        <v>1.0</v>
      </c>
      <c r="C18" s="32">
        <f t="shared" ref="C18:C42" si="1">IF(MOD(A18, 5) = 0, 5, MOD(A18, 5))</f>
        <v>1</v>
      </c>
      <c r="D18" s="32">
        <v>3.0</v>
      </c>
      <c r="E18" s="33">
        <f t="shared" ref="E18:E42" si="2">RAND()</f>
        <v>0.172045842</v>
      </c>
      <c r="F18" s="32">
        <f>VLOOKUP(E18, 'M=10 N=5'!Demand, 2, True)</f>
        <v>1</v>
      </c>
      <c r="G18" s="34">
        <f>IF(F18&gt;D18, 0, D18-F18)</f>
        <v>2</v>
      </c>
      <c r="H18" s="32">
        <f>IF(F18&gt;D18, F18-D18, 0)</f>
        <v>0</v>
      </c>
      <c r="I18" s="32">
        <v>8.0</v>
      </c>
      <c r="J18" s="32" t="str">
        <f t="shared" ref="J18:J42" si="3">IF(C18 = 5, RAND(), "-")</f>
        <v>-</v>
      </c>
      <c r="K18" s="32" t="str">
        <f t="shared" ref="K18:K21" si="4">IF(C18=5, VLOOKUP(J18, Lead_days, 2, TRUE), "-")</f>
        <v>-</v>
      </c>
      <c r="L18" s="32">
        <v>1.0</v>
      </c>
    </row>
    <row r="19">
      <c r="A19" s="35">
        <v>2.0</v>
      </c>
      <c r="B19" s="35">
        <f t="shared" ref="B19:B42" si="5">IF(C19=1, B18+1, B18)</f>
        <v>1</v>
      </c>
      <c r="C19" s="36">
        <f t="shared" si="1"/>
        <v>2</v>
      </c>
      <c r="D19" s="35">
        <f t="shared" ref="D19:D42" si="6">G18+ IF(L18 = 0, I18, 0)</f>
        <v>2</v>
      </c>
      <c r="E19" s="37">
        <f t="shared" si="2"/>
        <v>0.1567330451</v>
      </c>
      <c r="F19" s="35">
        <f>VLOOKUP(E19, 'M=10 N=5'!Demand, 2, True)</f>
        <v>1</v>
      </c>
      <c r="G19" s="38">
        <f t="shared" ref="G19:G42" si="7">IF(F19&gt;D19, 0, D19-F19-H18)</f>
        <v>1</v>
      </c>
      <c r="H19" s="36">
        <f t="shared" ref="H19:H42" si="8">IF(G19 = 0, IF(F19&gt;D19, F19-D19, 0) +H18, 0)</f>
        <v>0</v>
      </c>
      <c r="I19" s="35">
        <f t="shared" ref="I19:I42" si="9">IF(L19="-", "-", IF(C19 = 5, 11 - G19 + H19, I18))</f>
        <v>8</v>
      </c>
      <c r="J19" s="35" t="str">
        <f t="shared" si="3"/>
        <v>-</v>
      </c>
      <c r="K19" s="35" t="str">
        <f t="shared" si="4"/>
        <v>-</v>
      </c>
      <c r="L19" s="36">
        <f t="shared" ref="L19:L42" si="10">IF(C19 = 5,K19, IF(AND(L18&lt;&gt;"-", L18&lt;&gt;0), L18-1, "-"))</f>
        <v>0</v>
      </c>
    </row>
    <row r="20">
      <c r="A20" s="35">
        <v>3.0</v>
      </c>
      <c r="B20" s="35">
        <f t="shared" si="5"/>
        <v>1</v>
      </c>
      <c r="C20" s="36">
        <f t="shared" si="1"/>
        <v>3</v>
      </c>
      <c r="D20" s="36">
        <f t="shared" si="6"/>
        <v>9</v>
      </c>
      <c r="E20" s="37">
        <f t="shared" si="2"/>
        <v>0.7347333447</v>
      </c>
      <c r="F20" s="35">
        <f>VLOOKUP(E20, 'M=10 N=5'!Demand, 2, True)</f>
        <v>3</v>
      </c>
      <c r="G20" s="38">
        <f t="shared" si="7"/>
        <v>6</v>
      </c>
      <c r="H20" s="36">
        <f t="shared" si="8"/>
        <v>0</v>
      </c>
      <c r="I20" s="35" t="str">
        <f t="shared" si="9"/>
        <v>-</v>
      </c>
      <c r="J20" s="35" t="str">
        <f t="shared" si="3"/>
        <v>-</v>
      </c>
      <c r="K20" s="35" t="str">
        <f t="shared" si="4"/>
        <v>-</v>
      </c>
      <c r="L20" s="36" t="str">
        <f t="shared" si="10"/>
        <v>-</v>
      </c>
    </row>
    <row r="21">
      <c r="A21" s="35">
        <v>4.0</v>
      </c>
      <c r="B21" s="35">
        <f t="shared" si="5"/>
        <v>1</v>
      </c>
      <c r="C21" s="36">
        <f t="shared" si="1"/>
        <v>4</v>
      </c>
      <c r="D21" s="36">
        <f t="shared" si="6"/>
        <v>6</v>
      </c>
      <c r="E21" s="37">
        <f t="shared" si="2"/>
        <v>0.9031232195</v>
      </c>
      <c r="F21" s="35">
        <f>VLOOKUP(E21, 'M=10 N=5'!Demand, 2, True)</f>
        <v>3</v>
      </c>
      <c r="G21" s="38">
        <f t="shared" si="7"/>
        <v>3</v>
      </c>
      <c r="H21" s="36">
        <f t="shared" si="8"/>
        <v>0</v>
      </c>
      <c r="I21" s="35" t="str">
        <f t="shared" si="9"/>
        <v>-</v>
      </c>
      <c r="J21" s="35" t="str">
        <f t="shared" si="3"/>
        <v>-</v>
      </c>
      <c r="K21" s="35" t="str">
        <f t="shared" si="4"/>
        <v>-</v>
      </c>
      <c r="L21" s="36" t="str">
        <f t="shared" si="10"/>
        <v>-</v>
      </c>
    </row>
    <row r="22">
      <c r="A22" s="35">
        <v>5.0</v>
      </c>
      <c r="B22" s="35">
        <f t="shared" si="5"/>
        <v>1</v>
      </c>
      <c r="C22" s="36">
        <f t="shared" si="1"/>
        <v>5</v>
      </c>
      <c r="D22" s="36">
        <f t="shared" si="6"/>
        <v>3</v>
      </c>
      <c r="E22" s="37">
        <f t="shared" si="2"/>
        <v>0.8001136853</v>
      </c>
      <c r="F22" s="35">
        <f>VLOOKUP(E22, 'M=10 N=5'!Demand, 2, True)</f>
        <v>3</v>
      </c>
      <c r="G22" s="38">
        <f t="shared" si="7"/>
        <v>0</v>
      </c>
      <c r="H22" s="36">
        <f t="shared" si="8"/>
        <v>0</v>
      </c>
      <c r="I22" s="35">
        <f t="shared" si="9"/>
        <v>11</v>
      </c>
      <c r="J22" s="35">
        <f t="shared" si="3"/>
        <v>0.7943292638</v>
      </c>
      <c r="K22" s="35">
        <f>IF(C22=5, VLOOKUP(J22, 'M=10 N=5'!LeadTime, 2, TRUE), "-")</f>
        <v>2</v>
      </c>
      <c r="L22" s="36">
        <f t="shared" si="10"/>
        <v>2</v>
      </c>
    </row>
    <row r="23">
      <c r="A23" s="35">
        <v>6.0</v>
      </c>
      <c r="B23" s="35">
        <f t="shared" si="5"/>
        <v>2</v>
      </c>
      <c r="C23" s="36">
        <f t="shared" si="1"/>
        <v>1</v>
      </c>
      <c r="D23" s="36">
        <f t="shared" si="6"/>
        <v>0</v>
      </c>
      <c r="E23" s="37">
        <f t="shared" si="2"/>
        <v>0.9050763667</v>
      </c>
      <c r="F23" s="35">
        <f>VLOOKUP(E23, 'M=10 N=5'!Demand, 2, True)</f>
        <v>3</v>
      </c>
      <c r="G23" s="38">
        <f t="shared" si="7"/>
        <v>0</v>
      </c>
      <c r="H23" s="36">
        <f t="shared" si="8"/>
        <v>3</v>
      </c>
      <c r="I23" s="36">
        <f t="shared" si="9"/>
        <v>11</v>
      </c>
      <c r="J23" s="36" t="str">
        <f t="shared" si="3"/>
        <v>-</v>
      </c>
      <c r="K23" s="36" t="str">
        <f t="shared" ref="K23:K26" si="11">IF(C23=5, VLOOKUP(J23, Lead_days, 2, TRUE), "-")</f>
        <v>-</v>
      </c>
      <c r="L23" s="35">
        <f t="shared" si="10"/>
        <v>1</v>
      </c>
    </row>
    <row r="24">
      <c r="A24" s="35">
        <v>7.0</v>
      </c>
      <c r="B24" s="35">
        <f t="shared" si="5"/>
        <v>2</v>
      </c>
      <c r="C24" s="36">
        <f t="shared" si="1"/>
        <v>2</v>
      </c>
      <c r="D24" s="36">
        <f t="shared" si="6"/>
        <v>0</v>
      </c>
      <c r="E24" s="37">
        <f t="shared" si="2"/>
        <v>0.5043724728</v>
      </c>
      <c r="F24" s="35">
        <f>VLOOKUP(E24, 'M=10 N=5'!Demand, 2, True)</f>
        <v>2</v>
      </c>
      <c r="G24" s="38">
        <f t="shared" si="7"/>
        <v>0</v>
      </c>
      <c r="H24" s="36">
        <f t="shared" si="8"/>
        <v>5</v>
      </c>
      <c r="I24" s="35">
        <f t="shared" si="9"/>
        <v>11</v>
      </c>
      <c r="J24" s="35" t="str">
        <f t="shared" si="3"/>
        <v>-</v>
      </c>
      <c r="K24" s="35" t="str">
        <f t="shared" si="11"/>
        <v>-</v>
      </c>
      <c r="L24" s="36">
        <f t="shared" si="10"/>
        <v>0</v>
      </c>
    </row>
    <row r="25">
      <c r="A25" s="35">
        <v>8.0</v>
      </c>
      <c r="B25" s="35">
        <f t="shared" si="5"/>
        <v>2</v>
      </c>
      <c r="C25" s="36">
        <f t="shared" si="1"/>
        <v>3</v>
      </c>
      <c r="D25" s="36">
        <f t="shared" si="6"/>
        <v>11</v>
      </c>
      <c r="E25" s="37">
        <f t="shared" si="2"/>
        <v>0.5936318724</v>
      </c>
      <c r="F25" s="35">
        <f>VLOOKUP(E25, 'M=10 N=5'!Demand, 2, True)</f>
        <v>2</v>
      </c>
      <c r="G25" s="38">
        <f t="shared" si="7"/>
        <v>4</v>
      </c>
      <c r="H25" s="36">
        <f t="shared" si="8"/>
        <v>0</v>
      </c>
      <c r="I25" s="35" t="str">
        <f t="shared" si="9"/>
        <v>-</v>
      </c>
      <c r="J25" s="35" t="str">
        <f t="shared" si="3"/>
        <v>-</v>
      </c>
      <c r="K25" s="35" t="str">
        <f t="shared" si="11"/>
        <v>-</v>
      </c>
      <c r="L25" s="36" t="str">
        <f t="shared" si="10"/>
        <v>-</v>
      </c>
    </row>
    <row r="26">
      <c r="A26" s="35">
        <v>9.0</v>
      </c>
      <c r="B26" s="35">
        <f t="shared" si="5"/>
        <v>2</v>
      </c>
      <c r="C26" s="36">
        <f t="shared" si="1"/>
        <v>4</v>
      </c>
      <c r="D26" s="36">
        <f t="shared" si="6"/>
        <v>4</v>
      </c>
      <c r="E26" s="37">
        <f t="shared" si="2"/>
        <v>0.2064274271</v>
      </c>
      <c r="F26" s="35">
        <f>VLOOKUP(E26, 'M=10 N=5'!Demand, 2, True)</f>
        <v>1</v>
      </c>
      <c r="G26" s="38">
        <f t="shared" si="7"/>
        <v>3</v>
      </c>
      <c r="H26" s="36">
        <f t="shared" si="8"/>
        <v>0</v>
      </c>
      <c r="I26" s="35" t="str">
        <f t="shared" si="9"/>
        <v>-</v>
      </c>
      <c r="J26" s="35" t="str">
        <f t="shared" si="3"/>
        <v>-</v>
      </c>
      <c r="K26" s="35" t="str">
        <f t="shared" si="11"/>
        <v>-</v>
      </c>
      <c r="L26" s="36" t="str">
        <f t="shared" si="10"/>
        <v>-</v>
      </c>
    </row>
    <row r="27">
      <c r="A27" s="35">
        <v>10.0</v>
      </c>
      <c r="B27" s="35">
        <f t="shared" si="5"/>
        <v>2</v>
      </c>
      <c r="C27" s="36">
        <f t="shared" si="1"/>
        <v>5</v>
      </c>
      <c r="D27" s="36">
        <f t="shared" si="6"/>
        <v>3</v>
      </c>
      <c r="E27" s="37">
        <f t="shared" si="2"/>
        <v>0.9313733017</v>
      </c>
      <c r="F27" s="35">
        <f>VLOOKUP(E27, 'M=10 N=5'!Demand, 2, True)</f>
        <v>4</v>
      </c>
      <c r="G27" s="38">
        <f t="shared" si="7"/>
        <v>0</v>
      </c>
      <c r="H27" s="36">
        <f t="shared" si="8"/>
        <v>1</v>
      </c>
      <c r="I27" s="35">
        <f t="shared" si="9"/>
        <v>12</v>
      </c>
      <c r="J27" s="35">
        <f t="shared" si="3"/>
        <v>0.4076916766</v>
      </c>
      <c r="K27" s="35">
        <f>IF(C27=5, VLOOKUP(J27, 'M=10 N=5'!LeadTime, 2, TRUE), "-")</f>
        <v>1</v>
      </c>
      <c r="L27" s="36">
        <f t="shared" si="10"/>
        <v>1</v>
      </c>
    </row>
    <row r="28">
      <c r="A28" s="35">
        <v>11.0</v>
      </c>
      <c r="B28" s="35">
        <f t="shared" si="5"/>
        <v>3</v>
      </c>
      <c r="C28" s="36">
        <f t="shared" si="1"/>
        <v>1</v>
      </c>
      <c r="D28" s="36">
        <f t="shared" si="6"/>
        <v>0</v>
      </c>
      <c r="E28" s="37">
        <f t="shared" si="2"/>
        <v>0.07668424557</v>
      </c>
      <c r="F28" s="35">
        <f>VLOOKUP(E28, 'M=10 N=5'!Demand, 2, True)</f>
        <v>0</v>
      </c>
      <c r="G28" s="38">
        <f t="shared" si="7"/>
        <v>-1</v>
      </c>
      <c r="H28" s="36">
        <f t="shared" si="8"/>
        <v>0</v>
      </c>
      <c r="I28" s="36">
        <f t="shared" si="9"/>
        <v>12</v>
      </c>
      <c r="J28" s="36" t="str">
        <f t="shared" si="3"/>
        <v>-</v>
      </c>
      <c r="K28" s="36" t="str">
        <f t="shared" ref="K28:K31" si="12">IF(C28=5, VLOOKUP(J28, Lead_days, 2, TRUE), "-")</f>
        <v>-</v>
      </c>
      <c r="L28" s="35">
        <f t="shared" si="10"/>
        <v>0</v>
      </c>
    </row>
    <row r="29">
      <c r="A29" s="35">
        <v>12.0</v>
      </c>
      <c r="B29" s="35">
        <f t="shared" si="5"/>
        <v>3</v>
      </c>
      <c r="C29" s="36">
        <f t="shared" si="1"/>
        <v>2</v>
      </c>
      <c r="D29" s="36">
        <f t="shared" si="6"/>
        <v>11</v>
      </c>
      <c r="E29" s="37">
        <f t="shared" si="2"/>
        <v>0.3120146685</v>
      </c>
      <c r="F29" s="35">
        <f>VLOOKUP(E29, 'M=10 N=5'!Demand, 2, True)</f>
        <v>1</v>
      </c>
      <c r="G29" s="38">
        <f t="shared" si="7"/>
        <v>10</v>
      </c>
      <c r="H29" s="36">
        <f t="shared" si="8"/>
        <v>0</v>
      </c>
      <c r="I29" s="35" t="str">
        <f t="shared" si="9"/>
        <v>-</v>
      </c>
      <c r="J29" s="35" t="str">
        <f t="shared" si="3"/>
        <v>-</v>
      </c>
      <c r="K29" s="35" t="str">
        <f t="shared" si="12"/>
        <v>-</v>
      </c>
      <c r="L29" s="36" t="str">
        <f t="shared" si="10"/>
        <v>-</v>
      </c>
    </row>
    <row r="30">
      <c r="A30" s="35">
        <v>13.0</v>
      </c>
      <c r="B30" s="35">
        <f t="shared" si="5"/>
        <v>3</v>
      </c>
      <c r="C30" s="36">
        <f t="shared" si="1"/>
        <v>3</v>
      </c>
      <c r="D30" s="36">
        <f t="shared" si="6"/>
        <v>10</v>
      </c>
      <c r="E30" s="37">
        <f t="shared" si="2"/>
        <v>0.3443100348</v>
      </c>
      <c r="F30" s="35">
        <f>VLOOKUP(E30, 'M=10 N=5'!Demand, 2, True)</f>
        <v>1</v>
      </c>
      <c r="G30" s="38">
        <f t="shared" si="7"/>
        <v>9</v>
      </c>
      <c r="H30" s="36">
        <f t="shared" si="8"/>
        <v>0</v>
      </c>
      <c r="I30" s="35" t="str">
        <f t="shared" si="9"/>
        <v>-</v>
      </c>
      <c r="J30" s="35" t="str">
        <f t="shared" si="3"/>
        <v>-</v>
      </c>
      <c r="K30" s="35" t="str">
        <f t="shared" si="12"/>
        <v>-</v>
      </c>
      <c r="L30" s="36" t="str">
        <f t="shared" si="10"/>
        <v>-</v>
      </c>
    </row>
    <row r="31">
      <c r="A31" s="35">
        <v>14.0</v>
      </c>
      <c r="B31" s="35">
        <f t="shared" si="5"/>
        <v>3</v>
      </c>
      <c r="C31" s="36">
        <f t="shared" si="1"/>
        <v>4</v>
      </c>
      <c r="D31" s="36">
        <f t="shared" si="6"/>
        <v>9</v>
      </c>
      <c r="E31" s="37">
        <f t="shared" si="2"/>
        <v>0.7534958065</v>
      </c>
      <c r="F31" s="35">
        <f>VLOOKUP(E31, 'M=10 N=5'!Demand, 2, True)</f>
        <v>3</v>
      </c>
      <c r="G31" s="38">
        <f t="shared" si="7"/>
        <v>6</v>
      </c>
      <c r="H31" s="36">
        <f t="shared" si="8"/>
        <v>0</v>
      </c>
      <c r="I31" s="35" t="str">
        <f t="shared" si="9"/>
        <v>-</v>
      </c>
      <c r="J31" s="35" t="str">
        <f t="shared" si="3"/>
        <v>-</v>
      </c>
      <c r="K31" s="35" t="str">
        <f t="shared" si="12"/>
        <v>-</v>
      </c>
      <c r="L31" s="36" t="str">
        <f t="shared" si="10"/>
        <v>-</v>
      </c>
    </row>
    <row r="32">
      <c r="A32" s="35">
        <v>15.0</v>
      </c>
      <c r="B32" s="35">
        <f t="shared" si="5"/>
        <v>3</v>
      </c>
      <c r="C32" s="36">
        <f t="shared" si="1"/>
        <v>5</v>
      </c>
      <c r="D32" s="36">
        <f t="shared" si="6"/>
        <v>6</v>
      </c>
      <c r="E32" s="37">
        <f t="shared" si="2"/>
        <v>0.8397991431</v>
      </c>
      <c r="F32" s="35">
        <f>VLOOKUP(E32, 'M=10 N=5'!Demand, 2, True)</f>
        <v>3</v>
      </c>
      <c r="G32" s="38">
        <f t="shared" si="7"/>
        <v>3</v>
      </c>
      <c r="H32" s="36">
        <f t="shared" si="8"/>
        <v>0</v>
      </c>
      <c r="I32" s="35">
        <f t="shared" si="9"/>
        <v>8</v>
      </c>
      <c r="J32" s="35">
        <f t="shared" si="3"/>
        <v>0.7496788141</v>
      </c>
      <c r="K32" s="35">
        <f>IF(C32=5, VLOOKUP(J32, 'M=10 N=5'!LeadTime, 2, TRUE), "-")</f>
        <v>2</v>
      </c>
      <c r="L32" s="36">
        <f t="shared" si="10"/>
        <v>2</v>
      </c>
    </row>
    <row r="33">
      <c r="A33" s="35">
        <v>16.0</v>
      </c>
      <c r="B33" s="35">
        <f t="shared" si="5"/>
        <v>4</v>
      </c>
      <c r="C33" s="36">
        <f t="shared" si="1"/>
        <v>1</v>
      </c>
      <c r="D33" s="36">
        <f t="shared" si="6"/>
        <v>3</v>
      </c>
      <c r="E33" s="37">
        <f t="shared" si="2"/>
        <v>0.8881004235</v>
      </c>
      <c r="F33" s="35">
        <f>VLOOKUP(E33, 'M=10 N=5'!Demand, 2, True)</f>
        <v>3</v>
      </c>
      <c r="G33" s="38">
        <f t="shared" si="7"/>
        <v>0</v>
      </c>
      <c r="H33" s="36">
        <f t="shared" si="8"/>
        <v>0</v>
      </c>
      <c r="I33" s="36">
        <f t="shared" si="9"/>
        <v>8</v>
      </c>
      <c r="J33" s="36" t="str">
        <f t="shared" si="3"/>
        <v>-</v>
      </c>
      <c r="K33" s="36" t="str">
        <f t="shared" ref="K33:K36" si="13">IF(C33=5, VLOOKUP(J33, Lead_days, 2, TRUE), "-")</f>
        <v>-</v>
      </c>
      <c r="L33" s="35">
        <f t="shared" si="10"/>
        <v>1</v>
      </c>
    </row>
    <row r="34">
      <c r="A34" s="35">
        <v>17.0</v>
      </c>
      <c r="B34" s="35">
        <f t="shared" si="5"/>
        <v>4</v>
      </c>
      <c r="C34" s="36">
        <f t="shared" si="1"/>
        <v>2</v>
      </c>
      <c r="D34" s="36">
        <f t="shared" si="6"/>
        <v>0</v>
      </c>
      <c r="E34" s="37">
        <f t="shared" si="2"/>
        <v>0.196506989</v>
      </c>
      <c r="F34" s="35">
        <f>VLOOKUP(E34, 'M=10 N=5'!Demand, 2, True)</f>
        <v>1</v>
      </c>
      <c r="G34" s="38">
        <f t="shared" si="7"/>
        <v>0</v>
      </c>
      <c r="H34" s="36">
        <f t="shared" si="8"/>
        <v>1</v>
      </c>
      <c r="I34" s="35">
        <f t="shared" si="9"/>
        <v>8</v>
      </c>
      <c r="J34" s="35" t="str">
        <f t="shared" si="3"/>
        <v>-</v>
      </c>
      <c r="K34" s="35" t="str">
        <f t="shared" si="13"/>
        <v>-</v>
      </c>
      <c r="L34" s="36">
        <f t="shared" si="10"/>
        <v>0</v>
      </c>
    </row>
    <row r="35">
      <c r="A35" s="35">
        <v>18.0</v>
      </c>
      <c r="B35" s="35">
        <f t="shared" si="5"/>
        <v>4</v>
      </c>
      <c r="C35" s="36">
        <f t="shared" si="1"/>
        <v>3</v>
      </c>
      <c r="D35" s="36">
        <f t="shared" si="6"/>
        <v>8</v>
      </c>
      <c r="E35" s="37">
        <f t="shared" si="2"/>
        <v>0.44696167</v>
      </c>
      <c r="F35" s="35">
        <f>VLOOKUP(E35, 'M=10 N=5'!Demand, 2, True)</f>
        <v>2</v>
      </c>
      <c r="G35" s="38">
        <f t="shared" si="7"/>
        <v>5</v>
      </c>
      <c r="H35" s="36">
        <f t="shared" si="8"/>
        <v>0</v>
      </c>
      <c r="I35" s="35" t="str">
        <f t="shared" si="9"/>
        <v>-</v>
      </c>
      <c r="J35" s="35" t="str">
        <f t="shared" si="3"/>
        <v>-</v>
      </c>
      <c r="K35" s="35" t="str">
        <f t="shared" si="13"/>
        <v>-</v>
      </c>
      <c r="L35" s="36" t="str">
        <f t="shared" si="10"/>
        <v>-</v>
      </c>
    </row>
    <row r="36">
      <c r="A36" s="35">
        <v>19.0</v>
      </c>
      <c r="B36" s="35">
        <f t="shared" si="5"/>
        <v>4</v>
      </c>
      <c r="C36" s="36">
        <f t="shared" si="1"/>
        <v>4</v>
      </c>
      <c r="D36" s="36">
        <f t="shared" si="6"/>
        <v>5</v>
      </c>
      <c r="E36" s="37">
        <f t="shared" si="2"/>
        <v>0.6889987673</v>
      </c>
      <c r="F36" s="35">
        <f>VLOOKUP(E36, 'M=10 N=5'!Demand, 2, True)</f>
        <v>2</v>
      </c>
      <c r="G36" s="38">
        <f t="shared" si="7"/>
        <v>3</v>
      </c>
      <c r="H36" s="36">
        <f t="shared" si="8"/>
        <v>0</v>
      </c>
      <c r="I36" s="35" t="str">
        <f t="shared" si="9"/>
        <v>-</v>
      </c>
      <c r="J36" s="35" t="str">
        <f t="shared" si="3"/>
        <v>-</v>
      </c>
      <c r="K36" s="35" t="str">
        <f t="shared" si="13"/>
        <v>-</v>
      </c>
      <c r="L36" s="36" t="str">
        <f t="shared" si="10"/>
        <v>-</v>
      </c>
    </row>
    <row r="37">
      <c r="A37" s="35">
        <v>20.0</v>
      </c>
      <c r="B37" s="35">
        <f t="shared" si="5"/>
        <v>4</v>
      </c>
      <c r="C37" s="36">
        <f t="shared" si="1"/>
        <v>5</v>
      </c>
      <c r="D37" s="36">
        <f t="shared" si="6"/>
        <v>3</v>
      </c>
      <c r="E37" s="37">
        <f t="shared" si="2"/>
        <v>0.6995689003</v>
      </c>
      <c r="F37" s="35">
        <f>VLOOKUP(E37, 'M=10 N=5'!Demand, 2, True)</f>
        <v>2</v>
      </c>
      <c r="G37" s="38">
        <f t="shared" si="7"/>
        <v>1</v>
      </c>
      <c r="H37" s="36">
        <f t="shared" si="8"/>
        <v>0</v>
      </c>
      <c r="I37" s="35">
        <f t="shared" si="9"/>
        <v>10</v>
      </c>
      <c r="J37" s="35">
        <f t="shared" si="3"/>
        <v>0.303101712</v>
      </c>
      <c r="K37" s="35">
        <f>IF(C37=5, VLOOKUP(J37, 'M=10 N=5'!LeadTime, 2, TRUE), "-")</f>
        <v>1</v>
      </c>
      <c r="L37" s="36">
        <f t="shared" si="10"/>
        <v>1</v>
      </c>
    </row>
    <row r="38">
      <c r="A38" s="35">
        <v>21.0</v>
      </c>
      <c r="B38" s="35">
        <f t="shared" si="5"/>
        <v>5</v>
      </c>
      <c r="C38" s="36">
        <f t="shared" si="1"/>
        <v>1</v>
      </c>
      <c r="D38" s="36">
        <f t="shared" si="6"/>
        <v>1</v>
      </c>
      <c r="E38" s="37">
        <f t="shared" si="2"/>
        <v>0.7431615126</v>
      </c>
      <c r="F38" s="35">
        <f>VLOOKUP(E38, 'M=10 N=5'!Demand, 2, True)</f>
        <v>3</v>
      </c>
      <c r="G38" s="38">
        <f t="shared" si="7"/>
        <v>0</v>
      </c>
      <c r="H38" s="36">
        <f t="shared" si="8"/>
        <v>2</v>
      </c>
      <c r="I38" s="36">
        <f t="shared" si="9"/>
        <v>10</v>
      </c>
      <c r="J38" s="36" t="str">
        <f t="shared" si="3"/>
        <v>-</v>
      </c>
      <c r="K38" s="36" t="str">
        <f t="shared" ref="K38:K41" si="14">IF(C38=5, VLOOKUP(J38, Lead_days, 2, TRUE), "-")</f>
        <v>-</v>
      </c>
      <c r="L38" s="35">
        <f t="shared" si="10"/>
        <v>0</v>
      </c>
    </row>
    <row r="39">
      <c r="A39" s="35">
        <v>22.0</v>
      </c>
      <c r="B39" s="35">
        <f t="shared" si="5"/>
        <v>5</v>
      </c>
      <c r="C39" s="36">
        <f t="shared" si="1"/>
        <v>2</v>
      </c>
      <c r="D39" s="36">
        <f t="shared" si="6"/>
        <v>10</v>
      </c>
      <c r="E39" s="37">
        <f t="shared" si="2"/>
        <v>0.4862610788</v>
      </c>
      <c r="F39" s="35">
        <f>VLOOKUP(E39, 'M=10 N=5'!Demand, 2, True)</f>
        <v>2</v>
      </c>
      <c r="G39" s="38">
        <f t="shared" si="7"/>
        <v>6</v>
      </c>
      <c r="H39" s="36">
        <f t="shared" si="8"/>
        <v>0</v>
      </c>
      <c r="I39" s="35" t="str">
        <f t="shared" si="9"/>
        <v>-</v>
      </c>
      <c r="J39" s="35" t="str">
        <f t="shared" si="3"/>
        <v>-</v>
      </c>
      <c r="K39" s="35" t="str">
        <f t="shared" si="14"/>
        <v>-</v>
      </c>
      <c r="L39" s="36" t="str">
        <f t="shared" si="10"/>
        <v>-</v>
      </c>
    </row>
    <row r="40">
      <c r="A40" s="35">
        <v>23.0</v>
      </c>
      <c r="B40" s="35">
        <f t="shared" si="5"/>
        <v>5</v>
      </c>
      <c r="C40" s="36">
        <f t="shared" si="1"/>
        <v>3</v>
      </c>
      <c r="D40" s="36">
        <f t="shared" si="6"/>
        <v>6</v>
      </c>
      <c r="E40" s="37">
        <f t="shared" si="2"/>
        <v>0.8493513862</v>
      </c>
      <c r="F40" s="35">
        <f>VLOOKUP(E40, 'M=10 N=5'!Demand, 2, True)</f>
        <v>3</v>
      </c>
      <c r="G40" s="38">
        <f t="shared" si="7"/>
        <v>3</v>
      </c>
      <c r="H40" s="36">
        <f t="shared" si="8"/>
        <v>0</v>
      </c>
      <c r="I40" s="35" t="str">
        <f t="shared" si="9"/>
        <v>-</v>
      </c>
      <c r="J40" s="35" t="str">
        <f t="shared" si="3"/>
        <v>-</v>
      </c>
      <c r="K40" s="35" t="str">
        <f t="shared" si="14"/>
        <v>-</v>
      </c>
      <c r="L40" s="36" t="str">
        <f t="shared" si="10"/>
        <v>-</v>
      </c>
    </row>
    <row r="41">
      <c r="A41" s="35">
        <v>24.0</v>
      </c>
      <c r="B41" s="35">
        <f t="shared" si="5"/>
        <v>5</v>
      </c>
      <c r="C41" s="36">
        <f t="shared" si="1"/>
        <v>4</v>
      </c>
      <c r="D41" s="36">
        <f t="shared" si="6"/>
        <v>3</v>
      </c>
      <c r="E41" s="37">
        <f t="shared" si="2"/>
        <v>0.1835392109</v>
      </c>
      <c r="F41" s="35">
        <f>VLOOKUP(E41, 'M=10 N=5'!Demand, 2, True)</f>
        <v>1</v>
      </c>
      <c r="G41" s="38">
        <f t="shared" si="7"/>
        <v>2</v>
      </c>
      <c r="H41" s="36">
        <f t="shared" si="8"/>
        <v>0</v>
      </c>
      <c r="I41" s="35" t="str">
        <f t="shared" si="9"/>
        <v>-</v>
      </c>
      <c r="J41" s="35" t="str">
        <f t="shared" si="3"/>
        <v>-</v>
      </c>
      <c r="K41" s="35" t="str">
        <f t="shared" si="14"/>
        <v>-</v>
      </c>
      <c r="L41" s="36" t="str">
        <f t="shared" si="10"/>
        <v>-</v>
      </c>
    </row>
    <row r="42">
      <c r="A42" s="16">
        <v>25.0</v>
      </c>
      <c r="B42" s="16">
        <f t="shared" si="5"/>
        <v>5</v>
      </c>
      <c r="C42" s="17">
        <f t="shared" si="1"/>
        <v>5</v>
      </c>
      <c r="D42" s="17">
        <f t="shared" si="6"/>
        <v>2</v>
      </c>
      <c r="E42" s="18">
        <f t="shared" si="2"/>
        <v>0.03230688459</v>
      </c>
      <c r="F42" s="16">
        <f>VLOOKUP(E42, 'M=10 N=5'!Demand, 2, True)</f>
        <v>0</v>
      </c>
      <c r="G42" s="19">
        <f t="shared" si="7"/>
        <v>2</v>
      </c>
      <c r="H42" s="17">
        <f t="shared" si="8"/>
        <v>0</v>
      </c>
      <c r="I42" s="16">
        <f t="shared" si="9"/>
        <v>9</v>
      </c>
      <c r="J42" s="16">
        <f t="shared" si="3"/>
        <v>0.352002245</v>
      </c>
      <c r="K42" s="16">
        <f>IF(C42=5, VLOOKUP(J42, 'M=10 N=5'!LeadTime, 2, TRUE), "-")</f>
        <v>1</v>
      </c>
      <c r="L42" s="17">
        <f t="shared" si="10"/>
        <v>1</v>
      </c>
    </row>
    <row r="45">
      <c r="C45" s="39" t="s">
        <v>19</v>
      </c>
      <c r="D45" s="40">
        <f>AVERAGE(G18:G42)</f>
        <v>2.72</v>
      </c>
    </row>
    <row r="46">
      <c r="C46" s="39" t="s">
        <v>20</v>
      </c>
      <c r="D46" s="40">
        <f>AVERAGE(H18:H42)</f>
        <v>0.48</v>
      </c>
    </row>
    <row r="49">
      <c r="C49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4" t="s">
        <v>3</v>
      </c>
      <c r="D2" s="2" t="s">
        <v>4</v>
      </c>
    </row>
    <row r="3">
      <c r="A3" s="4">
        <v>0.0</v>
      </c>
      <c r="B3" s="4">
        <v>0.1</v>
      </c>
      <c r="C3" s="4">
        <v>0.0</v>
      </c>
      <c r="D3" s="5">
        <v>0.0</v>
      </c>
    </row>
    <row r="4">
      <c r="A4" s="5">
        <v>1.0</v>
      </c>
      <c r="B4" s="5">
        <v>0.25</v>
      </c>
      <c r="C4" s="5">
        <v>0.1</v>
      </c>
      <c r="D4" s="5">
        <v>1.0</v>
      </c>
    </row>
    <row r="5">
      <c r="A5" s="5">
        <v>2.0</v>
      </c>
      <c r="B5" s="5">
        <v>0.35</v>
      </c>
      <c r="C5" s="5">
        <v>0.35</v>
      </c>
      <c r="D5" s="5">
        <v>2.0</v>
      </c>
    </row>
    <row r="6">
      <c r="A6" s="5">
        <v>3.0</v>
      </c>
      <c r="B6" s="5">
        <v>0.21</v>
      </c>
      <c r="C6" s="5">
        <v>0.7</v>
      </c>
      <c r="D6" s="5">
        <v>3.0</v>
      </c>
    </row>
    <row r="7">
      <c r="A7" s="6">
        <v>4.0</v>
      </c>
      <c r="B7" s="6">
        <v>0.09</v>
      </c>
      <c r="C7" s="6">
        <v>0.91</v>
      </c>
      <c r="D7" s="6">
        <v>4.0</v>
      </c>
    </row>
    <row r="8">
      <c r="A8" s="1" t="s">
        <v>5</v>
      </c>
    </row>
    <row r="9">
      <c r="A9" s="2" t="s">
        <v>6</v>
      </c>
      <c r="B9" s="24" t="s">
        <v>2</v>
      </c>
      <c r="C9" s="24" t="s">
        <v>3</v>
      </c>
      <c r="D9" s="2" t="s">
        <v>4</v>
      </c>
    </row>
    <row r="10">
      <c r="A10" s="25">
        <v>1.0</v>
      </c>
      <c r="B10" s="1">
        <v>0.6</v>
      </c>
      <c r="C10" s="1">
        <v>0.0</v>
      </c>
      <c r="D10" s="7">
        <v>1.0</v>
      </c>
    </row>
    <row r="11">
      <c r="A11" s="25">
        <v>2.0</v>
      </c>
      <c r="B11" s="1">
        <v>0.3</v>
      </c>
      <c r="C11" s="1">
        <v>0.6</v>
      </c>
      <c r="D11" s="7">
        <v>2.0</v>
      </c>
    </row>
    <row r="12">
      <c r="A12" s="26">
        <v>3.0</v>
      </c>
      <c r="B12" s="27">
        <v>0.1</v>
      </c>
      <c r="C12" s="27">
        <v>0.9</v>
      </c>
      <c r="D12" s="8">
        <v>3.0</v>
      </c>
    </row>
    <row r="13">
      <c r="B13" s="1"/>
      <c r="C13" s="1"/>
    </row>
    <row r="14">
      <c r="A14" s="1" t="s">
        <v>4</v>
      </c>
      <c r="B14" s="28" t="s">
        <v>7</v>
      </c>
      <c r="C14" s="28" t="s">
        <v>8</v>
      </c>
    </row>
    <row r="15">
      <c r="A15" s="1"/>
      <c r="B15" s="29">
        <v>12.0</v>
      </c>
      <c r="C15" s="29">
        <v>5.0</v>
      </c>
      <c r="E15" s="1"/>
      <c r="F15" s="1"/>
      <c r="G15" s="1"/>
      <c r="H15" s="1"/>
      <c r="I15" s="1"/>
      <c r="J15" s="1"/>
      <c r="K15" s="1"/>
      <c r="L15" s="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>
      <c r="A17" s="30" t="s">
        <v>9</v>
      </c>
      <c r="B17" s="30" t="s">
        <v>10</v>
      </c>
      <c r="C17" s="30" t="s">
        <v>21</v>
      </c>
      <c r="D17" s="30" t="s">
        <v>12</v>
      </c>
      <c r="E17" s="30" t="s">
        <v>13</v>
      </c>
      <c r="F17" s="31" t="s">
        <v>1</v>
      </c>
      <c r="G17" s="30" t="s">
        <v>14</v>
      </c>
      <c r="H17" s="30" t="s">
        <v>15</v>
      </c>
      <c r="I17" s="30" t="s">
        <v>16</v>
      </c>
      <c r="J17" s="30" t="s">
        <v>13</v>
      </c>
      <c r="K17" s="30" t="s">
        <v>17</v>
      </c>
      <c r="L17" s="30" t="s">
        <v>18</v>
      </c>
    </row>
    <row r="18">
      <c r="A18" s="32">
        <v>1.0</v>
      </c>
      <c r="B18" s="32">
        <v>1.0</v>
      </c>
      <c r="C18" s="32">
        <f t="shared" ref="C18:C42" si="1">IF(MOD(A18, 5) = 0, 5, MOD(A18, 5))</f>
        <v>1</v>
      </c>
      <c r="D18" s="32">
        <v>3.0</v>
      </c>
      <c r="E18" s="33">
        <f t="shared" ref="E18:E42" si="2">RAND()</f>
        <v>0.4527616453</v>
      </c>
      <c r="F18" s="32">
        <f>VLOOKUP(E18, 'M=12 N=5'!Demand, 2, True)</f>
        <v>2</v>
      </c>
      <c r="G18" s="34">
        <f>IF(F18&gt;D18, 0, D18-F18)</f>
        <v>1</v>
      </c>
      <c r="H18" s="32">
        <f>IF(F18&gt;D18, F18-D18, 0)</f>
        <v>0</v>
      </c>
      <c r="I18" s="32">
        <v>8.0</v>
      </c>
      <c r="J18" s="32" t="str">
        <f t="shared" ref="J18:J42" si="3">IF(C18 = 5, RAND(), "-")</f>
        <v>-</v>
      </c>
      <c r="K18" s="32" t="str">
        <f t="shared" ref="K18:K21" si="4">IF(C18=5, VLOOKUP(J18, Lead_days, 2, TRUE), "-")</f>
        <v>-</v>
      </c>
      <c r="L18" s="32">
        <v>1.0</v>
      </c>
    </row>
    <row r="19">
      <c r="A19" s="35">
        <v>2.0</v>
      </c>
      <c r="B19" s="35">
        <f t="shared" ref="B19:B42" si="5">IF(C19=1, B18+1, B18)</f>
        <v>1</v>
      </c>
      <c r="C19" s="36">
        <f t="shared" si="1"/>
        <v>2</v>
      </c>
      <c r="D19" s="35">
        <f t="shared" ref="D19:D42" si="6">G18+ IF(L18 = 0, I18, 0)</f>
        <v>1</v>
      </c>
      <c r="E19" s="37">
        <f t="shared" si="2"/>
        <v>0.0443624775</v>
      </c>
      <c r="F19" s="35">
        <f>VLOOKUP(E19, 'M=12 N=5'!Demand, 2, True)</f>
        <v>0</v>
      </c>
      <c r="G19" s="38">
        <f t="shared" ref="G19:G42" si="7">IF(F19&gt;D19, 0, D19-F19-H18)</f>
        <v>1</v>
      </c>
      <c r="H19" s="36">
        <f t="shared" ref="H19:H42" si="8">IF(G19 = 0, IF(F19&gt;D19, F19-D19, 0) +H18, 0)</f>
        <v>0</v>
      </c>
      <c r="I19" s="35">
        <f t="shared" ref="I19:I42" si="9">IF(L19="-", "-", IF(C19 = 5, 11 - G19 + H19, I18))</f>
        <v>8</v>
      </c>
      <c r="J19" s="35" t="str">
        <f t="shared" si="3"/>
        <v>-</v>
      </c>
      <c r="K19" s="35" t="str">
        <f t="shared" si="4"/>
        <v>-</v>
      </c>
      <c r="L19" s="36">
        <f t="shared" ref="L19:L42" si="10">IF(C19 = 5,K19, IF(AND(L18&lt;&gt;"-", L18&lt;&gt;0), L18-1, "-"))</f>
        <v>0</v>
      </c>
    </row>
    <row r="20">
      <c r="A20" s="35">
        <v>3.0</v>
      </c>
      <c r="B20" s="35">
        <f t="shared" si="5"/>
        <v>1</v>
      </c>
      <c r="C20" s="36">
        <f t="shared" si="1"/>
        <v>3</v>
      </c>
      <c r="D20" s="36">
        <f t="shared" si="6"/>
        <v>9</v>
      </c>
      <c r="E20" s="37">
        <f t="shared" si="2"/>
        <v>0.134025812</v>
      </c>
      <c r="F20" s="35">
        <f>VLOOKUP(E20, 'M=12 N=5'!Demand, 2, True)</f>
        <v>1</v>
      </c>
      <c r="G20" s="38">
        <f t="shared" si="7"/>
        <v>8</v>
      </c>
      <c r="H20" s="36">
        <f t="shared" si="8"/>
        <v>0</v>
      </c>
      <c r="I20" s="35" t="str">
        <f t="shared" si="9"/>
        <v>-</v>
      </c>
      <c r="J20" s="35" t="str">
        <f t="shared" si="3"/>
        <v>-</v>
      </c>
      <c r="K20" s="35" t="str">
        <f t="shared" si="4"/>
        <v>-</v>
      </c>
      <c r="L20" s="36" t="str">
        <f t="shared" si="10"/>
        <v>-</v>
      </c>
    </row>
    <row r="21">
      <c r="A21" s="35">
        <v>4.0</v>
      </c>
      <c r="B21" s="35">
        <f t="shared" si="5"/>
        <v>1</v>
      </c>
      <c r="C21" s="36">
        <f t="shared" si="1"/>
        <v>4</v>
      </c>
      <c r="D21" s="36">
        <f t="shared" si="6"/>
        <v>8</v>
      </c>
      <c r="E21" s="37">
        <f t="shared" si="2"/>
        <v>0.7758770433</v>
      </c>
      <c r="F21" s="35">
        <f>VLOOKUP(E21, 'M=12 N=5'!Demand, 2, True)</f>
        <v>3</v>
      </c>
      <c r="G21" s="38">
        <f t="shared" si="7"/>
        <v>5</v>
      </c>
      <c r="H21" s="36">
        <f t="shared" si="8"/>
        <v>0</v>
      </c>
      <c r="I21" s="35" t="str">
        <f t="shared" si="9"/>
        <v>-</v>
      </c>
      <c r="J21" s="35" t="str">
        <f t="shared" si="3"/>
        <v>-</v>
      </c>
      <c r="K21" s="35" t="str">
        <f t="shared" si="4"/>
        <v>-</v>
      </c>
      <c r="L21" s="36" t="str">
        <f t="shared" si="10"/>
        <v>-</v>
      </c>
    </row>
    <row r="22">
      <c r="A22" s="35">
        <v>5.0</v>
      </c>
      <c r="B22" s="35">
        <f t="shared" si="5"/>
        <v>1</v>
      </c>
      <c r="C22" s="36">
        <f t="shared" si="1"/>
        <v>5</v>
      </c>
      <c r="D22" s="36">
        <f t="shared" si="6"/>
        <v>5</v>
      </c>
      <c r="E22" s="37">
        <f t="shared" si="2"/>
        <v>0.8463378913</v>
      </c>
      <c r="F22" s="35">
        <f>VLOOKUP(E22, 'M=12 N=5'!Demand, 2, True)</f>
        <v>3</v>
      </c>
      <c r="G22" s="38">
        <f t="shared" si="7"/>
        <v>2</v>
      </c>
      <c r="H22" s="36">
        <f t="shared" si="8"/>
        <v>0</v>
      </c>
      <c r="I22" s="35">
        <f t="shared" si="9"/>
        <v>9</v>
      </c>
      <c r="J22" s="35">
        <f t="shared" si="3"/>
        <v>0.503843338</v>
      </c>
      <c r="K22" s="35">
        <f>IF(C22=5, VLOOKUP(J22, 'M=12 N=5'!LeadTime, 2, TRUE), "-")</f>
        <v>1</v>
      </c>
      <c r="L22" s="36">
        <f t="shared" si="10"/>
        <v>1</v>
      </c>
    </row>
    <row r="23">
      <c r="A23" s="35">
        <v>6.0</v>
      </c>
      <c r="B23" s="35">
        <f t="shared" si="5"/>
        <v>2</v>
      </c>
      <c r="C23" s="36">
        <f t="shared" si="1"/>
        <v>1</v>
      </c>
      <c r="D23" s="36">
        <f t="shared" si="6"/>
        <v>2</v>
      </c>
      <c r="E23" s="37">
        <f t="shared" si="2"/>
        <v>0.9678605679</v>
      </c>
      <c r="F23" s="35">
        <f>VLOOKUP(E23, 'M=12 N=5'!Demand, 2, True)</f>
        <v>4</v>
      </c>
      <c r="G23" s="38">
        <f t="shared" si="7"/>
        <v>0</v>
      </c>
      <c r="H23" s="36">
        <f t="shared" si="8"/>
        <v>2</v>
      </c>
      <c r="I23" s="36">
        <f t="shared" si="9"/>
        <v>9</v>
      </c>
      <c r="J23" s="36" t="str">
        <f t="shared" si="3"/>
        <v>-</v>
      </c>
      <c r="K23" s="36" t="str">
        <f t="shared" ref="K23:K26" si="11">IF(C23=5, VLOOKUP(J23, Lead_days, 2, TRUE), "-")</f>
        <v>-</v>
      </c>
      <c r="L23" s="35">
        <f t="shared" si="10"/>
        <v>0</v>
      </c>
    </row>
    <row r="24">
      <c r="A24" s="35">
        <v>7.0</v>
      </c>
      <c r="B24" s="35">
        <f t="shared" si="5"/>
        <v>2</v>
      </c>
      <c r="C24" s="36">
        <f t="shared" si="1"/>
        <v>2</v>
      </c>
      <c r="D24" s="36">
        <f t="shared" si="6"/>
        <v>9</v>
      </c>
      <c r="E24" s="37">
        <f t="shared" si="2"/>
        <v>0.4056757712</v>
      </c>
      <c r="F24" s="35">
        <f>VLOOKUP(E24, 'M=12 N=5'!Demand, 2, True)</f>
        <v>2</v>
      </c>
      <c r="G24" s="38">
        <f t="shared" si="7"/>
        <v>5</v>
      </c>
      <c r="H24" s="36">
        <f t="shared" si="8"/>
        <v>0</v>
      </c>
      <c r="I24" s="35" t="str">
        <f t="shared" si="9"/>
        <v>-</v>
      </c>
      <c r="J24" s="35" t="str">
        <f t="shared" si="3"/>
        <v>-</v>
      </c>
      <c r="K24" s="35" t="str">
        <f t="shared" si="11"/>
        <v>-</v>
      </c>
      <c r="L24" s="36" t="str">
        <f t="shared" si="10"/>
        <v>-</v>
      </c>
    </row>
    <row r="25">
      <c r="A25" s="35">
        <v>8.0</v>
      </c>
      <c r="B25" s="35">
        <f t="shared" si="5"/>
        <v>2</v>
      </c>
      <c r="C25" s="36">
        <f t="shared" si="1"/>
        <v>3</v>
      </c>
      <c r="D25" s="36">
        <f t="shared" si="6"/>
        <v>5</v>
      </c>
      <c r="E25" s="37">
        <f t="shared" si="2"/>
        <v>0.517277083</v>
      </c>
      <c r="F25" s="35">
        <f>VLOOKUP(E25, 'M=12 N=5'!Demand, 2, True)</f>
        <v>2</v>
      </c>
      <c r="G25" s="38">
        <f t="shared" si="7"/>
        <v>3</v>
      </c>
      <c r="H25" s="36">
        <f t="shared" si="8"/>
        <v>0</v>
      </c>
      <c r="I25" s="35" t="str">
        <f t="shared" si="9"/>
        <v>-</v>
      </c>
      <c r="J25" s="35" t="str">
        <f t="shared" si="3"/>
        <v>-</v>
      </c>
      <c r="K25" s="35" t="str">
        <f t="shared" si="11"/>
        <v>-</v>
      </c>
      <c r="L25" s="36" t="str">
        <f t="shared" si="10"/>
        <v>-</v>
      </c>
    </row>
    <row r="26">
      <c r="A26" s="35">
        <v>9.0</v>
      </c>
      <c r="B26" s="35">
        <f t="shared" si="5"/>
        <v>2</v>
      </c>
      <c r="C26" s="36">
        <f t="shared" si="1"/>
        <v>4</v>
      </c>
      <c r="D26" s="36">
        <f t="shared" si="6"/>
        <v>3</v>
      </c>
      <c r="E26" s="37">
        <f t="shared" si="2"/>
        <v>0.3661454842</v>
      </c>
      <c r="F26" s="35">
        <f>VLOOKUP(E26, 'M=12 N=5'!Demand, 2, True)</f>
        <v>2</v>
      </c>
      <c r="G26" s="38">
        <f t="shared" si="7"/>
        <v>1</v>
      </c>
      <c r="H26" s="36">
        <f t="shared" si="8"/>
        <v>0</v>
      </c>
      <c r="I26" s="35" t="str">
        <f t="shared" si="9"/>
        <v>-</v>
      </c>
      <c r="J26" s="35" t="str">
        <f t="shared" si="3"/>
        <v>-</v>
      </c>
      <c r="K26" s="35" t="str">
        <f t="shared" si="11"/>
        <v>-</v>
      </c>
      <c r="L26" s="36" t="str">
        <f t="shared" si="10"/>
        <v>-</v>
      </c>
    </row>
    <row r="27">
      <c r="A27" s="35">
        <v>10.0</v>
      </c>
      <c r="B27" s="35">
        <f t="shared" si="5"/>
        <v>2</v>
      </c>
      <c r="C27" s="36">
        <f t="shared" si="1"/>
        <v>5</v>
      </c>
      <c r="D27" s="36">
        <f t="shared" si="6"/>
        <v>1</v>
      </c>
      <c r="E27" s="37">
        <f t="shared" si="2"/>
        <v>0.6547566047</v>
      </c>
      <c r="F27" s="35">
        <f>VLOOKUP(E27, 'M=12 N=5'!Demand, 2, True)</f>
        <v>2</v>
      </c>
      <c r="G27" s="38">
        <f t="shared" si="7"/>
        <v>0</v>
      </c>
      <c r="H27" s="36">
        <f t="shared" si="8"/>
        <v>1</v>
      </c>
      <c r="I27" s="35">
        <f t="shared" si="9"/>
        <v>12</v>
      </c>
      <c r="J27" s="35">
        <f t="shared" si="3"/>
        <v>0.45080379</v>
      </c>
      <c r="K27" s="35">
        <f>IF(C27=5, VLOOKUP(J27, 'M=12 N=5'!LeadTime, 2, TRUE), "-")</f>
        <v>1</v>
      </c>
      <c r="L27" s="36">
        <f t="shared" si="10"/>
        <v>1</v>
      </c>
    </row>
    <row r="28">
      <c r="A28" s="35">
        <v>11.0</v>
      </c>
      <c r="B28" s="35">
        <f t="shared" si="5"/>
        <v>3</v>
      </c>
      <c r="C28" s="36">
        <f t="shared" si="1"/>
        <v>1</v>
      </c>
      <c r="D28" s="36">
        <f t="shared" si="6"/>
        <v>0</v>
      </c>
      <c r="E28" s="37">
        <f t="shared" si="2"/>
        <v>0.2540862517</v>
      </c>
      <c r="F28" s="35">
        <f>VLOOKUP(E28, 'M=12 N=5'!Demand, 2, True)</f>
        <v>1</v>
      </c>
      <c r="G28" s="38">
        <f t="shared" si="7"/>
        <v>0</v>
      </c>
      <c r="H28" s="36">
        <f t="shared" si="8"/>
        <v>2</v>
      </c>
      <c r="I28" s="36">
        <f t="shared" si="9"/>
        <v>12</v>
      </c>
      <c r="J28" s="36" t="str">
        <f t="shared" si="3"/>
        <v>-</v>
      </c>
      <c r="K28" s="36" t="str">
        <f t="shared" ref="K28:K31" si="12">IF(C28=5, VLOOKUP(J28, Lead_days, 2, TRUE), "-")</f>
        <v>-</v>
      </c>
      <c r="L28" s="35">
        <f t="shared" si="10"/>
        <v>0</v>
      </c>
    </row>
    <row r="29">
      <c r="A29" s="35">
        <v>12.0</v>
      </c>
      <c r="B29" s="35">
        <f t="shared" si="5"/>
        <v>3</v>
      </c>
      <c r="C29" s="36">
        <f t="shared" si="1"/>
        <v>2</v>
      </c>
      <c r="D29" s="36">
        <f t="shared" si="6"/>
        <v>12</v>
      </c>
      <c r="E29" s="37">
        <f t="shared" si="2"/>
        <v>0.5434424443</v>
      </c>
      <c r="F29" s="35">
        <f>VLOOKUP(E29, 'M=12 N=5'!Demand, 2, True)</f>
        <v>2</v>
      </c>
      <c r="G29" s="38">
        <f t="shared" si="7"/>
        <v>8</v>
      </c>
      <c r="H29" s="36">
        <f t="shared" si="8"/>
        <v>0</v>
      </c>
      <c r="I29" s="35" t="str">
        <f t="shared" si="9"/>
        <v>-</v>
      </c>
      <c r="J29" s="35" t="str">
        <f t="shared" si="3"/>
        <v>-</v>
      </c>
      <c r="K29" s="35" t="str">
        <f t="shared" si="12"/>
        <v>-</v>
      </c>
      <c r="L29" s="36" t="str">
        <f t="shared" si="10"/>
        <v>-</v>
      </c>
    </row>
    <row r="30">
      <c r="A30" s="35">
        <v>13.0</v>
      </c>
      <c r="B30" s="35">
        <f t="shared" si="5"/>
        <v>3</v>
      </c>
      <c r="C30" s="36">
        <f t="shared" si="1"/>
        <v>3</v>
      </c>
      <c r="D30" s="36">
        <f t="shared" si="6"/>
        <v>8</v>
      </c>
      <c r="E30" s="37">
        <f t="shared" si="2"/>
        <v>0.9395657857</v>
      </c>
      <c r="F30" s="35">
        <f>VLOOKUP(E30, 'M=12 N=5'!Demand, 2, True)</f>
        <v>4</v>
      </c>
      <c r="G30" s="38">
        <f t="shared" si="7"/>
        <v>4</v>
      </c>
      <c r="H30" s="36">
        <f t="shared" si="8"/>
        <v>0</v>
      </c>
      <c r="I30" s="35" t="str">
        <f t="shared" si="9"/>
        <v>-</v>
      </c>
      <c r="J30" s="35" t="str">
        <f t="shared" si="3"/>
        <v>-</v>
      </c>
      <c r="K30" s="35" t="str">
        <f t="shared" si="12"/>
        <v>-</v>
      </c>
      <c r="L30" s="36" t="str">
        <f t="shared" si="10"/>
        <v>-</v>
      </c>
    </row>
    <row r="31">
      <c r="A31" s="35">
        <v>14.0</v>
      </c>
      <c r="B31" s="35">
        <f t="shared" si="5"/>
        <v>3</v>
      </c>
      <c r="C31" s="36">
        <f t="shared" si="1"/>
        <v>4</v>
      </c>
      <c r="D31" s="36">
        <f t="shared" si="6"/>
        <v>4</v>
      </c>
      <c r="E31" s="37">
        <f t="shared" si="2"/>
        <v>0.8666604109</v>
      </c>
      <c r="F31" s="35">
        <f>VLOOKUP(E31, 'M=12 N=5'!Demand, 2, True)</f>
        <v>3</v>
      </c>
      <c r="G31" s="38">
        <f t="shared" si="7"/>
        <v>1</v>
      </c>
      <c r="H31" s="36">
        <f t="shared" si="8"/>
        <v>0</v>
      </c>
      <c r="I31" s="35" t="str">
        <f t="shared" si="9"/>
        <v>-</v>
      </c>
      <c r="J31" s="35" t="str">
        <f t="shared" si="3"/>
        <v>-</v>
      </c>
      <c r="K31" s="35" t="str">
        <f t="shared" si="12"/>
        <v>-</v>
      </c>
      <c r="L31" s="36" t="str">
        <f t="shared" si="10"/>
        <v>-</v>
      </c>
    </row>
    <row r="32">
      <c r="A32" s="35">
        <v>15.0</v>
      </c>
      <c r="B32" s="35">
        <f t="shared" si="5"/>
        <v>3</v>
      </c>
      <c r="C32" s="36">
        <f t="shared" si="1"/>
        <v>5</v>
      </c>
      <c r="D32" s="36">
        <f t="shared" si="6"/>
        <v>1</v>
      </c>
      <c r="E32" s="37">
        <f t="shared" si="2"/>
        <v>0.811615535</v>
      </c>
      <c r="F32" s="35">
        <f>VLOOKUP(E32, 'M=12 N=5'!Demand, 2, True)</f>
        <v>3</v>
      </c>
      <c r="G32" s="38">
        <f t="shared" si="7"/>
        <v>0</v>
      </c>
      <c r="H32" s="36">
        <f t="shared" si="8"/>
        <v>2</v>
      </c>
      <c r="I32" s="35">
        <f t="shared" si="9"/>
        <v>13</v>
      </c>
      <c r="J32" s="35">
        <f t="shared" si="3"/>
        <v>0.398326322</v>
      </c>
      <c r="K32" s="35">
        <f>IF(C32=5, VLOOKUP(J32, 'M=12 N=5'!LeadTime, 2, TRUE), "-")</f>
        <v>1</v>
      </c>
      <c r="L32" s="36">
        <f t="shared" si="10"/>
        <v>1</v>
      </c>
    </row>
    <row r="33">
      <c r="A33" s="35">
        <v>16.0</v>
      </c>
      <c r="B33" s="35">
        <f t="shared" si="5"/>
        <v>4</v>
      </c>
      <c r="C33" s="36">
        <f t="shared" si="1"/>
        <v>1</v>
      </c>
      <c r="D33" s="36">
        <f t="shared" si="6"/>
        <v>0</v>
      </c>
      <c r="E33" s="37">
        <f t="shared" si="2"/>
        <v>0.7262252826</v>
      </c>
      <c r="F33" s="35">
        <f>VLOOKUP(E33, 'M=12 N=5'!Demand, 2, True)</f>
        <v>3</v>
      </c>
      <c r="G33" s="38">
        <f t="shared" si="7"/>
        <v>0</v>
      </c>
      <c r="H33" s="36">
        <f t="shared" si="8"/>
        <v>5</v>
      </c>
      <c r="I33" s="36">
        <f t="shared" si="9"/>
        <v>13</v>
      </c>
      <c r="J33" s="36" t="str">
        <f t="shared" si="3"/>
        <v>-</v>
      </c>
      <c r="K33" s="36" t="str">
        <f t="shared" ref="K33:K36" si="13">IF(C33=5, VLOOKUP(J33, Lead_days, 2, TRUE), "-")</f>
        <v>-</v>
      </c>
      <c r="L33" s="35">
        <f t="shared" si="10"/>
        <v>0</v>
      </c>
    </row>
    <row r="34">
      <c r="A34" s="35">
        <v>17.0</v>
      </c>
      <c r="B34" s="35">
        <f t="shared" si="5"/>
        <v>4</v>
      </c>
      <c r="C34" s="36">
        <f t="shared" si="1"/>
        <v>2</v>
      </c>
      <c r="D34" s="36">
        <f t="shared" si="6"/>
        <v>13</v>
      </c>
      <c r="E34" s="37">
        <f t="shared" si="2"/>
        <v>0.8961238692</v>
      </c>
      <c r="F34" s="35">
        <f>VLOOKUP(E34, 'M=12 N=5'!Demand, 2, True)</f>
        <v>3</v>
      </c>
      <c r="G34" s="38">
        <f t="shared" si="7"/>
        <v>5</v>
      </c>
      <c r="H34" s="36">
        <f t="shared" si="8"/>
        <v>0</v>
      </c>
      <c r="I34" s="35" t="str">
        <f t="shared" si="9"/>
        <v>-</v>
      </c>
      <c r="J34" s="35" t="str">
        <f t="shared" si="3"/>
        <v>-</v>
      </c>
      <c r="K34" s="35" t="str">
        <f t="shared" si="13"/>
        <v>-</v>
      </c>
      <c r="L34" s="36" t="str">
        <f t="shared" si="10"/>
        <v>-</v>
      </c>
    </row>
    <row r="35">
      <c r="A35" s="35">
        <v>18.0</v>
      </c>
      <c r="B35" s="35">
        <f t="shared" si="5"/>
        <v>4</v>
      </c>
      <c r="C35" s="36">
        <f t="shared" si="1"/>
        <v>3</v>
      </c>
      <c r="D35" s="36">
        <f t="shared" si="6"/>
        <v>5</v>
      </c>
      <c r="E35" s="37">
        <f t="shared" si="2"/>
        <v>0.5682850417</v>
      </c>
      <c r="F35" s="35">
        <f>VLOOKUP(E35, 'M=12 N=5'!Demand, 2, True)</f>
        <v>2</v>
      </c>
      <c r="G35" s="38">
        <f t="shared" si="7"/>
        <v>3</v>
      </c>
      <c r="H35" s="36">
        <f t="shared" si="8"/>
        <v>0</v>
      </c>
      <c r="I35" s="35" t="str">
        <f t="shared" si="9"/>
        <v>-</v>
      </c>
      <c r="J35" s="35" t="str">
        <f t="shared" si="3"/>
        <v>-</v>
      </c>
      <c r="K35" s="35" t="str">
        <f t="shared" si="13"/>
        <v>-</v>
      </c>
      <c r="L35" s="36" t="str">
        <f t="shared" si="10"/>
        <v>-</v>
      </c>
    </row>
    <row r="36">
      <c r="A36" s="35">
        <v>19.0</v>
      </c>
      <c r="B36" s="35">
        <f t="shared" si="5"/>
        <v>4</v>
      </c>
      <c r="C36" s="36">
        <f t="shared" si="1"/>
        <v>4</v>
      </c>
      <c r="D36" s="36">
        <f t="shared" si="6"/>
        <v>3</v>
      </c>
      <c r="E36" s="37">
        <f t="shared" si="2"/>
        <v>0.9551813258</v>
      </c>
      <c r="F36" s="35">
        <f>VLOOKUP(E36, 'M=12 N=5'!Demand, 2, True)</f>
        <v>4</v>
      </c>
      <c r="G36" s="38">
        <f t="shared" si="7"/>
        <v>0</v>
      </c>
      <c r="H36" s="36">
        <f t="shared" si="8"/>
        <v>1</v>
      </c>
      <c r="I36" s="35" t="str">
        <f t="shared" si="9"/>
        <v>-</v>
      </c>
      <c r="J36" s="35" t="str">
        <f t="shared" si="3"/>
        <v>-</v>
      </c>
      <c r="K36" s="35" t="str">
        <f t="shared" si="13"/>
        <v>-</v>
      </c>
      <c r="L36" s="36" t="str">
        <f t="shared" si="10"/>
        <v>-</v>
      </c>
    </row>
    <row r="37">
      <c r="A37" s="35">
        <v>20.0</v>
      </c>
      <c r="B37" s="35">
        <f t="shared" si="5"/>
        <v>4</v>
      </c>
      <c r="C37" s="36">
        <f t="shared" si="1"/>
        <v>5</v>
      </c>
      <c r="D37" s="36">
        <f t="shared" si="6"/>
        <v>0</v>
      </c>
      <c r="E37" s="37">
        <f t="shared" si="2"/>
        <v>0.0221856546</v>
      </c>
      <c r="F37" s="35">
        <f>VLOOKUP(E37, 'M=12 N=5'!Demand, 2, True)</f>
        <v>0</v>
      </c>
      <c r="G37" s="38">
        <f t="shared" si="7"/>
        <v>-1</v>
      </c>
      <c r="H37" s="36">
        <f t="shared" si="8"/>
        <v>0</v>
      </c>
      <c r="I37" s="35">
        <f t="shared" si="9"/>
        <v>12</v>
      </c>
      <c r="J37" s="35">
        <f t="shared" si="3"/>
        <v>0.6362581804</v>
      </c>
      <c r="K37" s="35">
        <f>IF(C37=5, VLOOKUP(J37, 'M=12 N=5'!LeadTime, 2, TRUE), "-")</f>
        <v>2</v>
      </c>
      <c r="L37" s="36">
        <f t="shared" si="10"/>
        <v>2</v>
      </c>
    </row>
    <row r="38">
      <c r="A38" s="35">
        <v>21.0</v>
      </c>
      <c r="B38" s="35">
        <f t="shared" si="5"/>
        <v>5</v>
      </c>
      <c r="C38" s="36">
        <f t="shared" si="1"/>
        <v>1</v>
      </c>
      <c r="D38" s="36">
        <f t="shared" si="6"/>
        <v>-1</v>
      </c>
      <c r="E38" s="37">
        <f t="shared" si="2"/>
        <v>0.8801433229</v>
      </c>
      <c r="F38" s="35">
        <f>VLOOKUP(E38, 'M=12 N=5'!Demand, 2, True)</f>
        <v>3</v>
      </c>
      <c r="G38" s="38">
        <f t="shared" si="7"/>
        <v>0</v>
      </c>
      <c r="H38" s="36">
        <f t="shared" si="8"/>
        <v>4</v>
      </c>
      <c r="I38" s="36">
        <f t="shared" si="9"/>
        <v>12</v>
      </c>
      <c r="J38" s="36" t="str">
        <f t="shared" si="3"/>
        <v>-</v>
      </c>
      <c r="K38" s="36" t="str">
        <f t="shared" ref="K38:K41" si="14">IF(C38=5, VLOOKUP(J38, Lead_days, 2, TRUE), "-")</f>
        <v>-</v>
      </c>
      <c r="L38" s="35">
        <f t="shared" si="10"/>
        <v>1</v>
      </c>
    </row>
    <row r="39">
      <c r="A39" s="35">
        <v>22.0</v>
      </c>
      <c r="B39" s="35">
        <f t="shared" si="5"/>
        <v>5</v>
      </c>
      <c r="C39" s="36">
        <f t="shared" si="1"/>
        <v>2</v>
      </c>
      <c r="D39" s="36">
        <f t="shared" si="6"/>
        <v>0</v>
      </c>
      <c r="E39" s="37">
        <f t="shared" si="2"/>
        <v>0.3402725719</v>
      </c>
      <c r="F39" s="35">
        <f>VLOOKUP(E39, 'M=12 N=5'!Demand, 2, True)</f>
        <v>1</v>
      </c>
      <c r="G39" s="38">
        <f t="shared" si="7"/>
        <v>0</v>
      </c>
      <c r="H39" s="36">
        <f t="shared" si="8"/>
        <v>5</v>
      </c>
      <c r="I39" s="35">
        <f t="shared" si="9"/>
        <v>12</v>
      </c>
      <c r="J39" s="35" t="str">
        <f t="shared" si="3"/>
        <v>-</v>
      </c>
      <c r="K39" s="35" t="str">
        <f t="shared" si="14"/>
        <v>-</v>
      </c>
      <c r="L39" s="36">
        <f t="shared" si="10"/>
        <v>0</v>
      </c>
    </row>
    <row r="40">
      <c r="A40" s="35">
        <v>23.0</v>
      </c>
      <c r="B40" s="35">
        <f t="shared" si="5"/>
        <v>5</v>
      </c>
      <c r="C40" s="36">
        <f t="shared" si="1"/>
        <v>3</v>
      </c>
      <c r="D40" s="36">
        <f t="shared" si="6"/>
        <v>12</v>
      </c>
      <c r="E40" s="37">
        <f t="shared" si="2"/>
        <v>0.1746579833</v>
      </c>
      <c r="F40" s="35">
        <f>VLOOKUP(E40, 'M=12 N=5'!Demand, 2, True)</f>
        <v>1</v>
      </c>
      <c r="G40" s="38">
        <f t="shared" si="7"/>
        <v>6</v>
      </c>
      <c r="H40" s="36">
        <f t="shared" si="8"/>
        <v>0</v>
      </c>
      <c r="I40" s="35" t="str">
        <f t="shared" si="9"/>
        <v>-</v>
      </c>
      <c r="J40" s="35" t="str">
        <f t="shared" si="3"/>
        <v>-</v>
      </c>
      <c r="K40" s="35" t="str">
        <f t="shared" si="14"/>
        <v>-</v>
      </c>
      <c r="L40" s="36" t="str">
        <f t="shared" si="10"/>
        <v>-</v>
      </c>
    </row>
    <row r="41">
      <c r="A41" s="35">
        <v>24.0</v>
      </c>
      <c r="B41" s="35">
        <f t="shared" si="5"/>
        <v>5</v>
      </c>
      <c r="C41" s="36">
        <f t="shared" si="1"/>
        <v>4</v>
      </c>
      <c r="D41" s="36">
        <f t="shared" si="6"/>
        <v>6</v>
      </c>
      <c r="E41" s="37">
        <f t="shared" si="2"/>
        <v>0.9388044799</v>
      </c>
      <c r="F41" s="35">
        <f>VLOOKUP(E41, 'M=12 N=5'!Demand, 2, True)</f>
        <v>4</v>
      </c>
      <c r="G41" s="38">
        <f t="shared" si="7"/>
        <v>2</v>
      </c>
      <c r="H41" s="36">
        <f t="shared" si="8"/>
        <v>0</v>
      </c>
      <c r="I41" s="35" t="str">
        <f t="shared" si="9"/>
        <v>-</v>
      </c>
      <c r="J41" s="35" t="str">
        <f t="shared" si="3"/>
        <v>-</v>
      </c>
      <c r="K41" s="35" t="str">
        <f t="shared" si="14"/>
        <v>-</v>
      </c>
      <c r="L41" s="36" t="str">
        <f t="shared" si="10"/>
        <v>-</v>
      </c>
    </row>
    <row r="42">
      <c r="A42" s="16">
        <v>25.0</v>
      </c>
      <c r="B42" s="16">
        <f t="shared" si="5"/>
        <v>5</v>
      </c>
      <c r="C42" s="17">
        <f t="shared" si="1"/>
        <v>5</v>
      </c>
      <c r="D42" s="17">
        <f t="shared" si="6"/>
        <v>2</v>
      </c>
      <c r="E42" s="18">
        <f t="shared" si="2"/>
        <v>0.9959385299</v>
      </c>
      <c r="F42" s="16">
        <f>VLOOKUP(E42, 'M=12 N=5'!Demand, 2, True)</f>
        <v>4</v>
      </c>
      <c r="G42" s="19">
        <f t="shared" si="7"/>
        <v>0</v>
      </c>
      <c r="H42" s="17">
        <f t="shared" si="8"/>
        <v>2</v>
      </c>
      <c r="I42" s="16">
        <f t="shared" si="9"/>
        <v>13</v>
      </c>
      <c r="J42" s="16">
        <f t="shared" si="3"/>
        <v>0.1103756043</v>
      </c>
      <c r="K42" s="16">
        <f>IF(C42=5, VLOOKUP(J42, 'M=12 N=5'!LeadTime, 2, TRUE), "-")</f>
        <v>1</v>
      </c>
      <c r="L42" s="17">
        <f t="shared" si="10"/>
        <v>1</v>
      </c>
    </row>
    <row r="45">
      <c r="C45" s="39" t="s">
        <v>19</v>
      </c>
      <c r="D45" s="40">
        <f>AVERAGE(G18:G42)</f>
        <v>2.16</v>
      </c>
    </row>
    <row r="46">
      <c r="C46" s="39" t="s">
        <v>20</v>
      </c>
      <c r="D46" s="40">
        <f>AVERAGE(H18:H42)</f>
        <v>0.96</v>
      </c>
    </row>
    <row r="49">
      <c r="C49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4" t="s">
        <v>3</v>
      </c>
      <c r="D2" s="2" t="s">
        <v>4</v>
      </c>
    </row>
    <row r="3">
      <c r="A3" s="4">
        <v>0.0</v>
      </c>
      <c r="B3" s="4">
        <v>0.1</v>
      </c>
      <c r="C3" s="4">
        <v>0.0</v>
      </c>
      <c r="D3" s="5">
        <v>0.0</v>
      </c>
    </row>
    <row r="4">
      <c r="A4" s="5">
        <v>1.0</v>
      </c>
      <c r="B4" s="5">
        <v>0.25</v>
      </c>
      <c r="C4" s="5">
        <v>0.1</v>
      </c>
      <c r="D4" s="5">
        <v>1.0</v>
      </c>
    </row>
    <row r="5">
      <c r="A5" s="5">
        <v>2.0</v>
      </c>
      <c r="B5" s="5">
        <v>0.35</v>
      </c>
      <c r="C5" s="5">
        <v>0.35</v>
      </c>
      <c r="D5" s="5">
        <v>2.0</v>
      </c>
    </row>
    <row r="6">
      <c r="A6" s="5">
        <v>3.0</v>
      </c>
      <c r="B6" s="5">
        <v>0.21</v>
      </c>
      <c r="C6" s="5">
        <v>0.7</v>
      </c>
      <c r="D6" s="5">
        <v>3.0</v>
      </c>
    </row>
    <row r="7">
      <c r="A7" s="6">
        <v>4.0</v>
      </c>
      <c r="B7" s="6">
        <v>0.09</v>
      </c>
      <c r="C7" s="6">
        <v>0.91</v>
      </c>
      <c r="D7" s="6">
        <v>4.0</v>
      </c>
    </row>
    <row r="8">
      <c r="A8" s="1" t="s">
        <v>5</v>
      </c>
    </row>
    <row r="9">
      <c r="A9" s="2" t="s">
        <v>6</v>
      </c>
      <c r="B9" s="24" t="s">
        <v>2</v>
      </c>
      <c r="C9" s="24" t="s">
        <v>3</v>
      </c>
      <c r="D9" s="2" t="s">
        <v>4</v>
      </c>
    </row>
    <row r="10">
      <c r="A10" s="25">
        <v>1.0</v>
      </c>
      <c r="B10" s="1">
        <v>0.6</v>
      </c>
      <c r="C10" s="1">
        <v>0.0</v>
      </c>
      <c r="D10" s="7">
        <v>1.0</v>
      </c>
    </row>
    <row r="11">
      <c r="A11" s="25">
        <v>2.0</v>
      </c>
      <c r="B11" s="1">
        <v>0.3</v>
      </c>
      <c r="C11" s="1">
        <v>0.6</v>
      </c>
      <c r="D11" s="7">
        <v>2.0</v>
      </c>
    </row>
    <row r="12">
      <c r="A12" s="26">
        <v>3.0</v>
      </c>
      <c r="B12" s="27">
        <v>0.1</v>
      </c>
      <c r="C12" s="27">
        <v>0.9</v>
      </c>
      <c r="D12" s="8">
        <v>3.0</v>
      </c>
    </row>
    <row r="13">
      <c r="B13" s="1"/>
      <c r="C13" s="1"/>
    </row>
    <row r="14">
      <c r="A14" s="1" t="s">
        <v>4</v>
      </c>
      <c r="B14" s="28" t="s">
        <v>7</v>
      </c>
      <c r="C14" s="28" t="s">
        <v>8</v>
      </c>
    </row>
    <row r="15">
      <c r="A15" s="1"/>
      <c r="B15" s="29">
        <v>13.0</v>
      </c>
      <c r="C15" s="29">
        <v>5.0</v>
      </c>
      <c r="E15" s="1"/>
      <c r="F15" s="1"/>
      <c r="G15" s="1"/>
      <c r="H15" s="1"/>
      <c r="I15" s="1"/>
      <c r="J15" s="1"/>
      <c r="K15" s="1"/>
      <c r="L15" s="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>
      <c r="A17" s="30" t="s">
        <v>9</v>
      </c>
      <c r="B17" s="30" t="s">
        <v>10</v>
      </c>
      <c r="C17" s="30" t="s">
        <v>21</v>
      </c>
      <c r="D17" s="30" t="s">
        <v>12</v>
      </c>
      <c r="E17" s="30" t="s">
        <v>13</v>
      </c>
      <c r="F17" s="31" t="s">
        <v>1</v>
      </c>
      <c r="G17" s="30" t="s">
        <v>14</v>
      </c>
      <c r="H17" s="30" t="s">
        <v>15</v>
      </c>
      <c r="I17" s="30" t="s">
        <v>16</v>
      </c>
      <c r="J17" s="30" t="s">
        <v>13</v>
      </c>
      <c r="K17" s="30" t="s">
        <v>17</v>
      </c>
      <c r="L17" s="30" t="s">
        <v>18</v>
      </c>
    </row>
    <row r="18">
      <c r="A18" s="32">
        <v>1.0</v>
      </c>
      <c r="B18" s="32">
        <v>1.0</v>
      </c>
      <c r="C18" s="32">
        <f t="shared" ref="C18:C42" si="1">IF(MOD(A18, 5) = 0, 5, MOD(A18, 5))</f>
        <v>1</v>
      </c>
      <c r="D18" s="32">
        <v>3.0</v>
      </c>
      <c r="E18" s="33">
        <f t="shared" ref="E18:E42" si="2">RAND()</f>
        <v>0.4790671886</v>
      </c>
      <c r="F18" s="32">
        <f>VLOOKUP(E18, 'M=13 N=5'!Demand, 2, True)</f>
        <v>2</v>
      </c>
      <c r="G18" s="34">
        <f>IF(F18&gt;D18, 0, D18-F18)</f>
        <v>1</v>
      </c>
      <c r="H18" s="32">
        <f>IF(F18&gt;D18, F18-D18, 0)</f>
        <v>0</v>
      </c>
      <c r="I18" s="32">
        <v>8.0</v>
      </c>
      <c r="J18" s="32" t="str">
        <f t="shared" ref="J18:J42" si="3">IF(C18 = 5, RAND(), "-")</f>
        <v>-</v>
      </c>
      <c r="K18" s="32" t="str">
        <f t="shared" ref="K18:K21" si="4">IF(C18=5, VLOOKUP(J18, Lead_days, 2, TRUE), "-")</f>
        <v>-</v>
      </c>
      <c r="L18" s="32">
        <v>1.0</v>
      </c>
    </row>
    <row r="19">
      <c r="A19" s="35">
        <v>2.0</v>
      </c>
      <c r="B19" s="35">
        <f t="shared" ref="B19:B42" si="5">IF(C19=1, B18+1, B18)</f>
        <v>1</v>
      </c>
      <c r="C19" s="36">
        <f t="shared" si="1"/>
        <v>2</v>
      </c>
      <c r="D19" s="35">
        <f t="shared" ref="D19:D42" si="6">G18+ IF(L18 = 0, I18, 0)</f>
        <v>1</v>
      </c>
      <c r="E19" s="37">
        <f t="shared" si="2"/>
        <v>0.8438005244</v>
      </c>
      <c r="F19" s="35">
        <f>VLOOKUP(E19, 'M=13 N=5'!Demand, 2, True)</f>
        <v>3</v>
      </c>
      <c r="G19" s="38">
        <f t="shared" ref="G19:G42" si="7">IF(F19&gt;D19, 0, D19-F19-H18)</f>
        <v>0</v>
      </c>
      <c r="H19" s="36">
        <f t="shared" ref="H19:H42" si="8">IF(G19 = 0, IF(F19&gt;D19, F19-D19, 0) +H18, 0)</f>
        <v>2</v>
      </c>
      <c r="I19" s="35">
        <f t="shared" ref="I19:I42" si="9">IF(L19="-", "-", IF(C19 = 5, 11 - G19 + H19, I18))</f>
        <v>8</v>
      </c>
      <c r="J19" s="35" t="str">
        <f t="shared" si="3"/>
        <v>-</v>
      </c>
      <c r="K19" s="35" t="str">
        <f t="shared" si="4"/>
        <v>-</v>
      </c>
      <c r="L19" s="36">
        <f t="shared" ref="L19:L42" si="10">IF(C19 = 5,K19, IF(AND(L18&lt;&gt;"-", L18&lt;&gt;0), L18-1, "-"))</f>
        <v>0</v>
      </c>
    </row>
    <row r="20">
      <c r="A20" s="35">
        <v>3.0</v>
      </c>
      <c r="B20" s="35">
        <f t="shared" si="5"/>
        <v>1</v>
      </c>
      <c r="C20" s="36">
        <f t="shared" si="1"/>
        <v>3</v>
      </c>
      <c r="D20" s="36">
        <f t="shared" si="6"/>
        <v>8</v>
      </c>
      <c r="E20" s="37">
        <f t="shared" si="2"/>
        <v>0.01478473265</v>
      </c>
      <c r="F20" s="35">
        <f>VLOOKUP(E20, 'M=13 N=5'!Demand, 2, True)</f>
        <v>0</v>
      </c>
      <c r="G20" s="38">
        <f t="shared" si="7"/>
        <v>6</v>
      </c>
      <c r="H20" s="36">
        <f t="shared" si="8"/>
        <v>0</v>
      </c>
      <c r="I20" s="35" t="str">
        <f t="shared" si="9"/>
        <v>-</v>
      </c>
      <c r="J20" s="35" t="str">
        <f t="shared" si="3"/>
        <v>-</v>
      </c>
      <c r="K20" s="35" t="str">
        <f t="shared" si="4"/>
        <v>-</v>
      </c>
      <c r="L20" s="36" t="str">
        <f t="shared" si="10"/>
        <v>-</v>
      </c>
    </row>
    <row r="21">
      <c r="A21" s="35">
        <v>4.0</v>
      </c>
      <c r="B21" s="35">
        <f t="shared" si="5"/>
        <v>1</v>
      </c>
      <c r="C21" s="36">
        <f t="shared" si="1"/>
        <v>4</v>
      </c>
      <c r="D21" s="36">
        <f t="shared" si="6"/>
        <v>6</v>
      </c>
      <c r="E21" s="37">
        <f t="shared" si="2"/>
        <v>0.4474840367</v>
      </c>
      <c r="F21" s="35">
        <f>VLOOKUP(E21, 'M=13 N=5'!Demand, 2, True)</f>
        <v>2</v>
      </c>
      <c r="G21" s="38">
        <f t="shared" si="7"/>
        <v>4</v>
      </c>
      <c r="H21" s="36">
        <f t="shared" si="8"/>
        <v>0</v>
      </c>
      <c r="I21" s="35" t="str">
        <f t="shared" si="9"/>
        <v>-</v>
      </c>
      <c r="J21" s="35" t="str">
        <f t="shared" si="3"/>
        <v>-</v>
      </c>
      <c r="K21" s="35" t="str">
        <f t="shared" si="4"/>
        <v>-</v>
      </c>
      <c r="L21" s="36" t="str">
        <f t="shared" si="10"/>
        <v>-</v>
      </c>
    </row>
    <row r="22">
      <c r="A22" s="35">
        <v>5.0</v>
      </c>
      <c r="B22" s="35">
        <f t="shared" si="5"/>
        <v>1</v>
      </c>
      <c r="C22" s="36">
        <f t="shared" si="1"/>
        <v>5</v>
      </c>
      <c r="D22" s="36">
        <f t="shared" si="6"/>
        <v>4</v>
      </c>
      <c r="E22" s="37">
        <f t="shared" si="2"/>
        <v>0.1679374048</v>
      </c>
      <c r="F22" s="35">
        <f>VLOOKUP(E22, 'M=13 N=5'!Demand, 2, True)</f>
        <v>1</v>
      </c>
      <c r="G22" s="38">
        <f t="shared" si="7"/>
        <v>3</v>
      </c>
      <c r="H22" s="36">
        <f t="shared" si="8"/>
        <v>0</v>
      </c>
      <c r="I22" s="35">
        <f t="shared" si="9"/>
        <v>8</v>
      </c>
      <c r="J22" s="35">
        <f t="shared" si="3"/>
        <v>0.9774656444</v>
      </c>
      <c r="K22" s="35">
        <f>IF(C22=5, VLOOKUP(J22, 'M=13 N=5'!LeadTime, 2, TRUE), "-")</f>
        <v>3</v>
      </c>
      <c r="L22" s="36">
        <f t="shared" si="10"/>
        <v>3</v>
      </c>
    </row>
    <row r="23">
      <c r="A23" s="35">
        <v>6.0</v>
      </c>
      <c r="B23" s="35">
        <f t="shared" si="5"/>
        <v>2</v>
      </c>
      <c r="C23" s="36">
        <f t="shared" si="1"/>
        <v>1</v>
      </c>
      <c r="D23" s="36">
        <f t="shared" si="6"/>
        <v>3</v>
      </c>
      <c r="E23" s="37">
        <f t="shared" si="2"/>
        <v>0.2184650073</v>
      </c>
      <c r="F23" s="35">
        <f>VLOOKUP(E23, 'M=13 N=5'!Demand, 2, True)</f>
        <v>1</v>
      </c>
      <c r="G23" s="38">
        <f t="shared" si="7"/>
        <v>2</v>
      </c>
      <c r="H23" s="36">
        <f t="shared" si="8"/>
        <v>0</v>
      </c>
      <c r="I23" s="36">
        <f t="shared" si="9"/>
        <v>8</v>
      </c>
      <c r="J23" s="36" t="str">
        <f t="shared" si="3"/>
        <v>-</v>
      </c>
      <c r="K23" s="36" t="str">
        <f t="shared" ref="K23:K26" si="11">IF(C23=5, VLOOKUP(J23, Lead_days, 2, TRUE), "-")</f>
        <v>-</v>
      </c>
      <c r="L23" s="35">
        <f t="shared" si="10"/>
        <v>2</v>
      </c>
    </row>
    <row r="24">
      <c r="A24" s="35">
        <v>7.0</v>
      </c>
      <c r="B24" s="35">
        <f t="shared" si="5"/>
        <v>2</v>
      </c>
      <c r="C24" s="36">
        <f t="shared" si="1"/>
        <v>2</v>
      </c>
      <c r="D24" s="36">
        <f t="shared" si="6"/>
        <v>2</v>
      </c>
      <c r="E24" s="37">
        <f t="shared" si="2"/>
        <v>0.7096506116</v>
      </c>
      <c r="F24" s="35">
        <f>VLOOKUP(E24, 'M=13 N=5'!Demand, 2, True)</f>
        <v>3</v>
      </c>
      <c r="G24" s="38">
        <f t="shared" si="7"/>
        <v>0</v>
      </c>
      <c r="H24" s="36">
        <f t="shared" si="8"/>
        <v>1</v>
      </c>
      <c r="I24" s="35">
        <f t="shared" si="9"/>
        <v>8</v>
      </c>
      <c r="J24" s="35" t="str">
        <f t="shared" si="3"/>
        <v>-</v>
      </c>
      <c r="K24" s="35" t="str">
        <f t="shared" si="11"/>
        <v>-</v>
      </c>
      <c r="L24" s="36">
        <f t="shared" si="10"/>
        <v>1</v>
      </c>
    </row>
    <row r="25">
      <c r="A25" s="35">
        <v>8.0</v>
      </c>
      <c r="B25" s="35">
        <f t="shared" si="5"/>
        <v>2</v>
      </c>
      <c r="C25" s="36">
        <f t="shared" si="1"/>
        <v>3</v>
      </c>
      <c r="D25" s="36">
        <f t="shared" si="6"/>
        <v>0</v>
      </c>
      <c r="E25" s="37">
        <f t="shared" si="2"/>
        <v>0.8256784508</v>
      </c>
      <c r="F25" s="35">
        <f>VLOOKUP(E25, 'M=13 N=5'!Demand, 2, True)</f>
        <v>3</v>
      </c>
      <c r="G25" s="38">
        <f t="shared" si="7"/>
        <v>0</v>
      </c>
      <c r="H25" s="36">
        <f t="shared" si="8"/>
        <v>4</v>
      </c>
      <c r="I25" s="35">
        <f t="shared" si="9"/>
        <v>8</v>
      </c>
      <c r="J25" s="35" t="str">
        <f t="shared" si="3"/>
        <v>-</v>
      </c>
      <c r="K25" s="35" t="str">
        <f t="shared" si="11"/>
        <v>-</v>
      </c>
      <c r="L25" s="36">
        <f t="shared" si="10"/>
        <v>0</v>
      </c>
    </row>
    <row r="26">
      <c r="A26" s="35">
        <v>9.0</v>
      </c>
      <c r="B26" s="35">
        <f t="shared" si="5"/>
        <v>2</v>
      </c>
      <c r="C26" s="36">
        <f t="shared" si="1"/>
        <v>4</v>
      </c>
      <c r="D26" s="36">
        <f t="shared" si="6"/>
        <v>8</v>
      </c>
      <c r="E26" s="37">
        <f t="shared" si="2"/>
        <v>0.2117436175</v>
      </c>
      <c r="F26" s="35">
        <f>VLOOKUP(E26, 'M=13 N=5'!Demand, 2, True)</f>
        <v>1</v>
      </c>
      <c r="G26" s="38">
        <f t="shared" si="7"/>
        <v>3</v>
      </c>
      <c r="H26" s="36">
        <f t="shared" si="8"/>
        <v>0</v>
      </c>
      <c r="I26" s="35" t="str">
        <f t="shared" si="9"/>
        <v>-</v>
      </c>
      <c r="J26" s="35" t="str">
        <f t="shared" si="3"/>
        <v>-</v>
      </c>
      <c r="K26" s="35" t="str">
        <f t="shared" si="11"/>
        <v>-</v>
      </c>
      <c r="L26" s="36" t="str">
        <f t="shared" si="10"/>
        <v>-</v>
      </c>
    </row>
    <row r="27">
      <c r="A27" s="35">
        <v>10.0</v>
      </c>
      <c r="B27" s="35">
        <f t="shared" si="5"/>
        <v>2</v>
      </c>
      <c r="C27" s="36">
        <f t="shared" si="1"/>
        <v>5</v>
      </c>
      <c r="D27" s="36">
        <f t="shared" si="6"/>
        <v>3</v>
      </c>
      <c r="E27" s="37">
        <f t="shared" si="2"/>
        <v>0.08951849037</v>
      </c>
      <c r="F27" s="35">
        <f>VLOOKUP(E27, 'M=13 N=5'!Demand, 2, True)</f>
        <v>0</v>
      </c>
      <c r="G27" s="38">
        <f t="shared" si="7"/>
        <v>3</v>
      </c>
      <c r="H27" s="36">
        <f t="shared" si="8"/>
        <v>0</v>
      </c>
      <c r="I27" s="35">
        <f t="shared" si="9"/>
        <v>8</v>
      </c>
      <c r="J27" s="35">
        <f t="shared" si="3"/>
        <v>0.1426539129</v>
      </c>
      <c r="K27" s="35">
        <f>IF(C27=5, VLOOKUP(J27, 'M=13 N=5'!LeadTime, 2, TRUE), "-")</f>
        <v>1</v>
      </c>
      <c r="L27" s="36">
        <f t="shared" si="10"/>
        <v>1</v>
      </c>
    </row>
    <row r="28">
      <c r="A28" s="35">
        <v>11.0</v>
      </c>
      <c r="B28" s="35">
        <f t="shared" si="5"/>
        <v>3</v>
      </c>
      <c r="C28" s="36">
        <f t="shared" si="1"/>
        <v>1</v>
      </c>
      <c r="D28" s="36">
        <f t="shared" si="6"/>
        <v>3</v>
      </c>
      <c r="E28" s="37">
        <f t="shared" si="2"/>
        <v>0.04515342496</v>
      </c>
      <c r="F28" s="35">
        <f>VLOOKUP(E28, 'M=13 N=5'!Demand, 2, True)</f>
        <v>0</v>
      </c>
      <c r="G28" s="38">
        <f t="shared" si="7"/>
        <v>3</v>
      </c>
      <c r="H28" s="36">
        <f t="shared" si="8"/>
        <v>0</v>
      </c>
      <c r="I28" s="36">
        <f t="shared" si="9"/>
        <v>8</v>
      </c>
      <c r="J28" s="36" t="str">
        <f t="shared" si="3"/>
        <v>-</v>
      </c>
      <c r="K28" s="36" t="str">
        <f t="shared" ref="K28:K31" si="12">IF(C28=5, VLOOKUP(J28, Lead_days, 2, TRUE), "-")</f>
        <v>-</v>
      </c>
      <c r="L28" s="35">
        <f t="shared" si="10"/>
        <v>0</v>
      </c>
    </row>
    <row r="29">
      <c r="A29" s="35">
        <v>12.0</v>
      </c>
      <c r="B29" s="35">
        <f t="shared" si="5"/>
        <v>3</v>
      </c>
      <c r="C29" s="36">
        <f t="shared" si="1"/>
        <v>2</v>
      </c>
      <c r="D29" s="36">
        <f t="shared" si="6"/>
        <v>11</v>
      </c>
      <c r="E29" s="37">
        <f t="shared" si="2"/>
        <v>0.2714026879</v>
      </c>
      <c r="F29" s="35">
        <f>VLOOKUP(E29, 'M=13 N=5'!Demand, 2, True)</f>
        <v>1</v>
      </c>
      <c r="G29" s="38">
        <f t="shared" si="7"/>
        <v>10</v>
      </c>
      <c r="H29" s="36">
        <f t="shared" si="8"/>
        <v>0</v>
      </c>
      <c r="I29" s="35" t="str">
        <f t="shared" si="9"/>
        <v>-</v>
      </c>
      <c r="J29" s="35" t="str">
        <f t="shared" si="3"/>
        <v>-</v>
      </c>
      <c r="K29" s="35" t="str">
        <f t="shared" si="12"/>
        <v>-</v>
      </c>
      <c r="L29" s="36" t="str">
        <f t="shared" si="10"/>
        <v>-</v>
      </c>
    </row>
    <row r="30">
      <c r="A30" s="35">
        <v>13.0</v>
      </c>
      <c r="B30" s="35">
        <f t="shared" si="5"/>
        <v>3</v>
      </c>
      <c r="C30" s="36">
        <f t="shared" si="1"/>
        <v>3</v>
      </c>
      <c r="D30" s="36">
        <f t="shared" si="6"/>
        <v>10</v>
      </c>
      <c r="E30" s="37">
        <f t="shared" si="2"/>
        <v>0.5432381958</v>
      </c>
      <c r="F30" s="35">
        <f>VLOOKUP(E30, 'M=13 N=5'!Demand, 2, True)</f>
        <v>2</v>
      </c>
      <c r="G30" s="38">
        <f t="shared" si="7"/>
        <v>8</v>
      </c>
      <c r="H30" s="36">
        <f t="shared" si="8"/>
        <v>0</v>
      </c>
      <c r="I30" s="35" t="str">
        <f t="shared" si="9"/>
        <v>-</v>
      </c>
      <c r="J30" s="35" t="str">
        <f t="shared" si="3"/>
        <v>-</v>
      </c>
      <c r="K30" s="35" t="str">
        <f t="shared" si="12"/>
        <v>-</v>
      </c>
      <c r="L30" s="36" t="str">
        <f t="shared" si="10"/>
        <v>-</v>
      </c>
    </row>
    <row r="31">
      <c r="A31" s="35">
        <v>14.0</v>
      </c>
      <c r="B31" s="35">
        <f t="shared" si="5"/>
        <v>3</v>
      </c>
      <c r="C31" s="36">
        <f t="shared" si="1"/>
        <v>4</v>
      </c>
      <c r="D31" s="36">
        <f t="shared" si="6"/>
        <v>8</v>
      </c>
      <c r="E31" s="37">
        <f t="shared" si="2"/>
        <v>0.1114722327</v>
      </c>
      <c r="F31" s="35">
        <f>VLOOKUP(E31, 'M=13 N=5'!Demand, 2, True)</f>
        <v>1</v>
      </c>
      <c r="G31" s="38">
        <f t="shared" si="7"/>
        <v>7</v>
      </c>
      <c r="H31" s="36">
        <f t="shared" si="8"/>
        <v>0</v>
      </c>
      <c r="I31" s="35" t="str">
        <f t="shared" si="9"/>
        <v>-</v>
      </c>
      <c r="J31" s="35" t="str">
        <f t="shared" si="3"/>
        <v>-</v>
      </c>
      <c r="K31" s="35" t="str">
        <f t="shared" si="12"/>
        <v>-</v>
      </c>
      <c r="L31" s="36" t="str">
        <f t="shared" si="10"/>
        <v>-</v>
      </c>
    </row>
    <row r="32">
      <c r="A32" s="35">
        <v>15.0</v>
      </c>
      <c r="B32" s="35">
        <f t="shared" si="5"/>
        <v>3</v>
      </c>
      <c r="C32" s="36">
        <f t="shared" si="1"/>
        <v>5</v>
      </c>
      <c r="D32" s="36">
        <f t="shared" si="6"/>
        <v>7</v>
      </c>
      <c r="E32" s="37">
        <f t="shared" si="2"/>
        <v>0.04142646517</v>
      </c>
      <c r="F32" s="35">
        <f>VLOOKUP(E32, 'M=13 N=5'!Demand, 2, True)</f>
        <v>0</v>
      </c>
      <c r="G32" s="38">
        <f t="shared" si="7"/>
        <v>7</v>
      </c>
      <c r="H32" s="36">
        <f t="shared" si="8"/>
        <v>0</v>
      </c>
      <c r="I32" s="35">
        <f t="shared" si="9"/>
        <v>4</v>
      </c>
      <c r="J32" s="35">
        <f t="shared" si="3"/>
        <v>0.1201845025</v>
      </c>
      <c r="K32" s="35">
        <f>IF(C32=5, VLOOKUP(J32, 'M=13 N=5'!LeadTime, 2, TRUE), "-")</f>
        <v>1</v>
      </c>
      <c r="L32" s="36">
        <f t="shared" si="10"/>
        <v>1</v>
      </c>
    </row>
    <row r="33">
      <c r="A33" s="35">
        <v>16.0</v>
      </c>
      <c r="B33" s="35">
        <f t="shared" si="5"/>
        <v>4</v>
      </c>
      <c r="C33" s="36">
        <f t="shared" si="1"/>
        <v>1</v>
      </c>
      <c r="D33" s="36">
        <f t="shared" si="6"/>
        <v>7</v>
      </c>
      <c r="E33" s="37">
        <f t="shared" si="2"/>
        <v>0.1715154961</v>
      </c>
      <c r="F33" s="35">
        <f>VLOOKUP(E33, 'M=13 N=5'!Demand, 2, True)</f>
        <v>1</v>
      </c>
      <c r="G33" s="38">
        <f t="shared" si="7"/>
        <v>6</v>
      </c>
      <c r="H33" s="36">
        <f t="shared" si="8"/>
        <v>0</v>
      </c>
      <c r="I33" s="36">
        <f t="shared" si="9"/>
        <v>4</v>
      </c>
      <c r="J33" s="36" t="str">
        <f t="shared" si="3"/>
        <v>-</v>
      </c>
      <c r="K33" s="36" t="str">
        <f t="shared" ref="K33:K36" si="13">IF(C33=5, VLOOKUP(J33, Lead_days, 2, TRUE), "-")</f>
        <v>-</v>
      </c>
      <c r="L33" s="35">
        <f t="shared" si="10"/>
        <v>0</v>
      </c>
    </row>
    <row r="34">
      <c r="A34" s="35">
        <v>17.0</v>
      </c>
      <c r="B34" s="35">
        <f t="shared" si="5"/>
        <v>4</v>
      </c>
      <c r="C34" s="36">
        <f t="shared" si="1"/>
        <v>2</v>
      </c>
      <c r="D34" s="36">
        <f t="shared" si="6"/>
        <v>10</v>
      </c>
      <c r="E34" s="37">
        <f t="shared" si="2"/>
        <v>0.9305548373</v>
      </c>
      <c r="F34" s="35">
        <f>VLOOKUP(E34, 'M=13 N=5'!Demand, 2, True)</f>
        <v>4</v>
      </c>
      <c r="G34" s="38">
        <f t="shared" si="7"/>
        <v>6</v>
      </c>
      <c r="H34" s="36">
        <f t="shared" si="8"/>
        <v>0</v>
      </c>
      <c r="I34" s="35" t="str">
        <f t="shared" si="9"/>
        <v>-</v>
      </c>
      <c r="J34" s="35" t="str">
        <f t="shared" si="3"/>
        <v>-</v>
      </c>
      <c r="K34" s="35" t="str">
        <f t="shared" si="13"/>
        <v>-</v>
      </c>
      <c r="L34" s="36" t="str">
        <f t="shared" si="10"/>
        <v>-</v>
      </c>
    </row>
    <row r="35">
      <c r="A35" s="35">
        <v>18.0</v>
      </c>
      <c r="B35" s="35">
        <f t="shared" si="5"/>
        <v>4</v>
      </c>
      <c r="C35" s="36">
        <f t="shared" si="1"/>
        <v>3</v>
      </c>
      <c r="D35" s="36">
        <f t="shared" si="6"/>
        <v>6</v>
      </c>
      <c r="E35" s="37">
        <f t="shared" si="2"/>
        <v>0.001387517882</v>
      </c>
      <c r="F35" s="35">
        <f>VLOOKUP(E35, 'M=13 N=5'!Demand, 2, True)</f>
        <v>0</v>
      </c>
      <c r="G35" s="38">
        <f t="shared" si="7"/>
        <v>6</v>
      </c>
      <c r="H35" s="36">
        <f t="shared" si="8"/>
        <v>0</v>
      </c>
      <c r="I35" s="35" t="str">
        <f t="shared" si="9"/>
        <v>-</v>
      </c>
      <c r="J35" s="35" t="str">
        <f t="shared" si="3"/>
        <v>-</v>
      </c>
      <c r="K35" s="35" t="str">
        <f t="shared" si="13"/>
        <v>-</v>
      </c>
      <c r="L35" s="36" t="str">
        <f t="shared" si="10"/>
        <v>-</v>
      </c>
    </row>
    <row r="36">
      <c r="A36" s="35">
        <v>19.0</v>
      </c>
      <c r="B36" s="35">
        <f t="shared" si="5"/>
        <v>4</v>
      </c>
      <c r="C36" s="36">
        <f t="shared" si="1"/>
        <v>4</v>
      </c>
      <c r="D36" s="36">
        <f t="shared" si="6"/>
        <v>6</v>
      </c>
      <c r="E36" s="37">
        <f t="shared" si="2"/>
        <v>0.4204752858</v>
      </c>
      <c r="F36" s="35">
        <f>VLOOKUP(E36, 'M=13 N=5'!Demand, 2, True)</f>
        <v>2</v>
      </c>
      <c r="G36" s="38">
        <f t="shared" si="7"/>
        <v>4</v>
      </c>
      <c r="H36" s="36">
        <f t="shared" si="8"/>
        <v>0</v>
      </c>
      <c r="I36" s="35" t="str">
        <f t="shared" si="9"/>
        <v>-</v>
      </c>
      <c r="J36" s="35" t="str">
        <f t="shared" si="3"/>
        <v>-</v>
      </c>
      <c r="K36" s="35" t="str">
        <f t="shared" si="13"/>
        <v>-</v>
      </c>
      <c r="L36" s="36" t="str">
        <f t="shared" si="10"/>
        <v>-</v>
      </c>
    </row>
    <row r="37">
      <c r="A37" s="35">
        <v>20.0</v>
      </c>
      <c r="B37" s="35">
        <f t="shared" si="5"/>
        <v>4</v>
      </c>
      <c r="C37" s="36">
        <f t="shared" si="1"/>
        <v>5</v>
      </c>
      <c r="D37" s="36">
        <f t="shared" si="6"/>
        <v>4</v>
      </c>
      <c r="E37" s="37">
        <f t="shared" si="2"/>
        <v>0.01762406217</v>
      </c>
      <c r="F37" s="35">
        <f>VLOOKUP(E37, 'M=13 N=5'!Demand, 2, True)</f>
        <v>0</v>
      </c>
      <c r="G37" s="38">
        <f t="shared" si="7"/>
        <v>4</v>
      </c>
      <c r="H37" s="36">
        <f t="shared" si="8"/>
        <v>0</v>
      </c>
      <c r="I37" s="35">
        <f t="shared" si="9"/>
        <v>7</v>
      </c>
      <c r="J37" s="35">
        <f t="shared" si="3"/>
        <v>0.5722008407</v>
      </c>
      <c r="K37" s="35">
        <f>IF(C37=5, VLOOKUP(J37, 'M=13 N=5'!LeadTime, 2, TRUE), "-")</f>
        <v>1</v>
      </c>
      <c r="L37" s="36">
        <f t="shared" si="10"/>
        <v>1</v>
      </c>
    </row>
    <row r="38">
      <c r="A38" s="35">
        <v>21.0</v>
      </c>
      <c r="B38" s="35">
        <f t="shared" si="5"/>
        <v>5</v>
      </c>
      <c r="C38" s="36">
        <f t="shared" si="1"/>
        <v>1</v>
      </c>
      <c r="D38" s="36">
        <f t="shared" si="6"/>
        <v>4</v>
      </c>
      <c r="E38" s="37">
        <f t="shared" si="2"/>
        <v>0.8962773453</v>
      </c>
      <c r="F38" s="35">
        <f>VLOOKUP(E38, 'M=13 N=5'!Demand, 2, True)</f>
        <v>3</v>
      </c>
      <c r="G38" s="38">
        <f t="shared" si="7"/>
        <v>1</v>
      </c>
      <c r="H38" s="36">
        <f t="shared" si="8"/>
        <v>0</v>
      </c>
      <c r="I38" s="36">
        <f t="shared" si="9"/>
        <v>7</v>
      </c>
      <c r="J38" s="36" t="str">
        <f t="shared" si="3"/>
        <v>-</v>
      </c>
      <c r="K38" s="36" t="str">
        <f t="shared" ref="K38:K41" si="14">IF(C38=5, VLOOKUP(J38, Lead_days, 2, TRUE), "-")</f>
        <v>-</v>
      </c>
      <c r="L38" s="35">
        <f t="shared" si="10"/>
        <v>0</v>
      </c>
    </row>
    <row r="39">
      <c r="A39" s="35">
        <v>22.0</v>
      </c>
      <c r="B39" s="35">
        <f t="shared" si="5"/>
        <v>5</v>
      </c>
      <c r="C39" s="36">
        <f t="shared" si="1"/>
        <v>2</v>
      </c>
      <c r="D39" s="36">
        <f t="shared" si="6"/>
        <v>8</v>
      </c>
      <c r="E39" s="37">
        <f t="shared" si="2"/>
        <v>0.04484272</v>
      </c>
      <c r="F39" s="35">
        <f>VLOOKUP(E39, 'M=13 N=5'!Demand, 2, True)</f>
        <v>0</v>
      </c>
      <c r="G39" s="38">
        <f t="shared" si="7"/>
        <v>8</v>
      </c>
      <c r="H39" s="36">
        <f t="shared" si="8"/>
        <v>0</v>
      </c>
      <c r="I39" s="35" t="str">
        <f t="shared" si="9"/>
        <v>-</v>
      </c>
      <c r="J39" s="35" t="str">
        <f t="shared" si="3"/>
        <v>-</v>
      </c>
      <c r="K39" s="35" t="str">
        <f t="shared" si="14"/>
        <v>-</v>
      </c>
      <c r="L39" s="36" t="str">
        <f t="shared" si="10"/>
        <v>-</v>
      </c>
    </row>
    <row r="40">
      <c r="A40" s="35">
        <v>23.0</v>
      </c>
      <c r="B40" s="35">
        <f t="shared" si="5"/>
        <v>5</v>
      </c>
      <c r="C40" s="36">
        <f t="shared" si="1"/>
        <v>3</v>
      </c>
      <c r="D40" s="36">
        <f t="shared" si="6"/>
        <v>8</v>
      </c>
      <c r="E40" s="37">
        <f t="shared" si="2"/>
        <v>0.6955502913</v>
      </c>
      <c r="F40" s="35">
        <f>VLOOKUP(E40, 'M=13 N=5'!Demand, 2, True)</f>
        <v>2</v>
      </c>
      <c r="G40" s="38">
        <f t="shared" si="7"/>
        <v>6</v>
      </c>
      <c r="H40" s="36">
        <f t="shared" si="8"/>
        <v>0</v>
      </c>
      <c r="I40" s="35" t="str">
        <f t="shared" si="9"/>
        <v>-</v>
      </c>
      <c r="J40" s="35" t="str">
        <f t="shared" si="3"/>
        <v>-</v>
      </c>
      <c r="K40" s="35" t="str">
        <f t="shared" si="14"/>
        <v>-</v>
      </c>
      <c r="L40" s="36" t="str">
        <f t="shared" si="10"/>
        <v>-</v>
      </c>
    </row>
    <row r="41">
      <c r="A41" s="35">
        <v>24.0</v>
      </c>
      <c r="B41" s="35">
        <f t="shared" si="5"/>
        <v>5</v>
      </c>
      <c r="C41" s="36">
        <f t="shared" si="1"/>
        <v>4</v>
      </c>
      <c r="D41" s="36">
        <f t="shared" si="6"/>
        <v>6</v>
      </c>
      <c r="E41" s="37">
        <f t="shared" si="2"/>
        <v>0.7717355349</v>
      </c>
      <c r="F41" s="35">
        <f>VLOOKUP(E41, 'M=13 N=5'!Demand, 2, True)</f>
        <v>3</v>
      </c>
      <c r="G41" s="38">
        <f t="shared" si="7"/>
        <v>3</v>
      </c>
      <c r="H41" s="36">
        <f t="shared" si="8"/>
        <v>0</v>
      </c>
      <c r="I41" s="35" t="str">
        <f t="shared" si="9"/>
        <v>-</v>
      </c>
      <c r="J41" s="35" t="str">
        <f t="shared" si="3"/>
        <v>-</v>
      </c>
      <c r="K41" s="35" t="str">
        <f t="shared" si="14"/>
        <v>-</v>
      </c>
      <c r="L41" s="36" t="str">
        <f t="shared" si="10"/>
        <v>-</v>
      </c>
    </row>
    <row r="42">
      <c r="A42" s="16">
        <v>25.0</v>
      </c>
      <c r="B42" s="16">
        <f t="shared" si="5"/>
        <v>5</v>
      </c>
      <c r="C42" s="17">
        <f t="shared" si="1"/>
        <v>5</v>
      </c>
      <c r="D42" s="17">
        <f t="shared" si="6"/>
        <v>3</v>
      </c>
      <c r="E42" s="18">
        <f t="shared" si="2"/>
        <v>0.8659176434</v>
      </c>
      <c r="F42" s="16">
        <f>VLOOKUP(E42, 'M=13 N=5'!Demand, 2, True)</f>
        <v>3</v>
      </c>
      <c r="G42" s="19">
        <f t="shared" si="7"/>
        <v>0</v>
      </c>
      <c r="H42" s="17">
        <f t="shared" si="8"/>
        <v>0</v>
      </c>
      <c r="I42" s="16">
        <f t="shared" si="9"/>
        <v>11</v>
      </c>
      <c r="J42" s="16">
        <f t="shared" si="3"/>
        <v>0.5919156439</v>
      </c>
      <c r="K42" s="16">
        <f>IF(C42=5, VLOOKUP(J42, 'M=13 N=5'!LeadTime, 2, TRUE), "-")</f>
        <v>1</v>
      </c>
      <c r="L42" s="17">
        <f t="shared" si="10"/>
        <v>1</v>
      </c>
    </row>
    <row r="45">
      <c r="C45" s="39" t="s">
        <v>19</v>
      </c>
      <c r="D45" s="40">
        <f>AVERAGE(G18:G42)</f>
        <v>4.04</v>
      </c>
    </row>
    <row r="46">
      <c r="C46" s="39" t="s">
        <v>20</v>
      </c>
      <c r="D46" s="40">
        <f>AVERAGE(H18:H42)</f>
        <v>0.28</v>
      </c>
    </row>
    <row r="49">
      <c r="C49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4" t="s">
        <v>3</v>
      </c>
      <c r="D2" s="2" t="s">
        <v>4</v>
      </c>
    </row>
    <row r="3">
      <c r="A3" s="25">
        <v>0.0</v>
      </c>
      <c r="B3" s="4">
        <v>0.1</v>
      </c>
      <c r="C3" s="4">
        <v>0.0</v>
      </c>
      <c r="D3" s="5">
        <v>0.0</v>
      </c>
    </row>
    <row r="4">
      <c r="A4" s="25">
        <v>1.0</v>
      </c>
      <c r="B4" s="5">
        <v>0.25</v>
      </c>
      <c r="C4" s="5">
        <v>0.1</v>
      </c>
      <c r="D4" s="5">
        <v>1.0</v>
      </c>
    </row>
    <row r="5">
      <c r="A5" s="25">
        <v>2.0</v>
      </c>
      <c r="B5" s="5">
        <v>0.35</v>
      </c>
      <c r="C5" s="5">
        <v>0.35</v>
      </c>
      <c r="D5" s="5">
        <v>2.0</v>
      </c>
    </row>
    <row r="6">
      <c r="A6" s="25">
        <v>3.0</v>
      </c>
      <c r="B6" s="5">
        <v>0.21</v>
      </c>
      <c r="C6" s="5">
        <v>0.7</v>
      </c>
      <c r="D6" s="5">
        <v>3.0</v>
      </c>
    </row>
    <row r="7">
      <c r="A7" s="26">
        <v>4.0</v>
      </c>
      <c r="B7" s="6">
        <v>0.09</v>
      </c>
      <c r="C7" s="6">
        <v>0.91</v>
      </c>
      <c r="D7" s="6">
        <v>4.0</v>
      </c>
    </row>
    <row r="8">
      <c r="A8" s="1" t="s">
        <v>5</v>
      </c>
    </row>
    <row r="9">
      <c r="A9" s="2" t="s">
        <v>6</v>
      </c>
      <c r="B9" s="24" t="s">
        <v>2</v>
      </c>
      <c r="C9" s="24" t="s">
        <v>3</v>
      </c>
      <c r="D9" s="2" t="s">
        <v>4</v>
      </c>
    </row>
    <row r="10">
      <c r="A10" s="25">
        <v>1.0</v>
      </c>
      <c r="B10" s="1">
        <v>0.6</v>
      </c>
      <c r="C10" s="1">
        <v>0.0</v>
      </c>
      <c r="D10" s="7">
        <v>1.0</v>
      </c>
    </row>
    <row r="11">
      <c r="A11" s="25">
        <v>2.0</v>
      </c>
      <c r="B11" s="1">
        <v>0.3</v>
      </c>
      <c r="C11" s="1">
        <v>0.6</v>
      </c>
      <c r="D11" s="7">
        <v>2.0</v>
      </c>
    </row>
    <row r="12">
      <c r="A12" s="26">
        <v>3.0</v>
      </c>
      <c r="B12" s="27">
        <v>0.1</v>
      </c>
      <c r="C12" s="27">
        <v>0.9</v>
      </c>
      <c r="D12" s="8">
        <v>3.0</v>
      </c>
    </row>
    <row r="13">
      <c r="B13" s="1"/>
      <c r="C13" s="1"/>
    </row>
    <row r="14">
      <c r="A14" s="1" t="s">
        <v>4</v>
      </c>
      <c r="B14" s="28" t="s">
        <v>7</v>
      </c>
      <c r="C14" s="28" t="s">
        <v>8</v>
      </c>
    </row>
    <row r="15">
      <c r="A15" s="1"/>
      <c r="B15" s="29">
        <v>11.0</v>
      </c>
      <c r="C15" s="29">
        <v>4.0</v>
      </c>
      <c r="E15" s="1"/>
      <c r="F15" s="1"/>
      <c r="G15" s="1"/>
      <c r="H15" s="1"/>
      <c r="I15" s="1"/>
      <c r="J15" s="1"/>
      <c r="K15" s="1"/>
      <c r="L15" s="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>
      <c r="A17" s="30" t="s">
        <v>9</v>
      </c>
      <c r="B17" s="30" t="s">
        <v>10</v>
      </c>
      <c r="C17" s="30" t="s">
        <v>21</v>
      </c>
      <c r="D17" s="30" t="s">
        <v>12</v>
      </c>
      <c r="E17" s="30" t="s">
        <v>13</v>
      </c>
      <c r="F17" s="31" t="s">
        <v>1</v>
      </c>
      <c r="G17" s="30" t="s">
        <v>14</v>
      </c>
      <c r="H17" s="30" t="s">
        <v>15</v>
      </c>
      <c r="I17" s="30" t="s">
        <v>16</v>
      </c>
      <c r="J17" s="30" t="s">
        <v>13</v>
      </c>
      <c r="K17" s="30" t="s">
        <v>17</v>
      </c>
      <c r="L17" s="30" t="s">
        <v>18</v>
      </c>
    </row>
    <row r="18">
      <c r="A18" s="32">
        <v>1.0</v>
      </c>
      <c r="B18" s="32">
        <v>1.0</v>
      </c>
      <c r="C18" s="32">
        <f t="shared" ref="C18:C42" si="1">IF(MOD(A18, 5) = 0, 5, MOD(A18, 5))</f>
        <v>1</v>
      </c>
      <c r="D18" s="32">
        <v>3.0</v>
      </c>
      <c r="E18" s="33">
        <f t="shared" ref="E18:E42" si="2">RAND()</f>
        <v>0.7525159434</v>
      </c>
      <c r="F18" s="32">
        <f>VLOOKUP(E18, 'M=11 N=4'!Demand, 2, True)</f>
        <v>3</v>
      </c>
      <c r="G18" s="34">
        <f>IF(F18&gt;D18, 0, D18-F18)</f>
        <v>0</v>
      </c>
      <c r="H18" s="32">
        <f>IF(F18&gt;D18, F18-D18, 0)</f>
        <v>0</v>
      </c>
      <c r="I18" s="32">
        <v>8.0</v>
      </c>
      <c r="J18" s="32" t="str">
        <f t="shared" ref="J18:J42" si="3">IF(C18 = 5, RAND(), "-")</f>
        <v>-</v>
      </c>
      <c r="K18" s="32" t="str">
        <f t="shared" ref="K18:K21" si="4">IF(C18=5, VLOOKUP(J18, Lead_days, 2, TRUE), "-")</f>
        <v>-</v>
      </c>
      <c r="L18" s="32">
        <v>1.0</v>
      </c>
    </row>
    <row r="19">
      <c r="A19" s="35">
        <v>2.0</v>
      </c>
      <c r="B19" s="35">
        <f t="shared" ref="B19:B42" si="5">IF(C19=1, B18+1, B18)</f>
        <v>1</v>
      </c>
      <c r="C19" s="36">
        <f t="shared" si="1"/>
        <v>2</v>
      </c>
      <c r="D19" s="35">
        <f t="shared" ref="D19:D42" si="6">G18+ IF(L18 = 0, I18, 0)</f>
        <v>0</v>
      </c>
      <c r="E19" s="37">
        <f t="shared" si="2"/>
        <v>0.4614539662</v>
      </c>
      <c r="F19" s="35">
        <f>VLOOKUP(E19, 'M=11 N=4'!Demand, 2, True)</f>
        <v>2</v>
      </c>
      <c r="G19" s="38">
        <f t="shared" ref="G19:G42" si="7">IF(F19&gt;D19, 0, D19-F19-H18)</f>
        <v>0</v>
      </c>
      <c r="H19" s="36">
        <f t="shared" ref="H19:H42" si="8">IF(G19 = 0, IF(F19&gt;D19, F19-D19, 0) +H18, 0)</f>
        <v>2</v>
      </c>
      <c r="I19" s="35">
        <f t="shared" ref="I19:I42" si="9">IF(L19="-", "-", IF(C19 = 5, 11 - G19 + H19, I18))</f>
        <v>8</v>
      </c>
      <c r="J19" s="35" t="str">
        <f t="shared" si="3"/>
        <v>-</v>
      </c>
      <c r="K19" s="35" t="str">
        <f t="shared" si="4"/>
        <v>-</v>
      </c>
      <c r="L19" s="36">
        <f t="shared" ref="L19:L42" si="10">IF(C19 = 5,K19, IF(AND(L18&lt;&gt;"-", L18&lt;&gt;0), L18-1, "-"))</f>
        <v>0</v>
      </c>
    </row>
    <row r="20">
      <c r="A20" s="35">
        <v>3.0</v>
      </c>
      <c r="B20" s="35">
        <f t="shared" si="5"/>
        <v>1</v>
      </c>
      <c r="C20" s="36">
        <f t="shared" si="1"/>
        <v>3</v>
      </c>
      <c r="D20" s="36">
        <f t="shared" si="6"/>
        <v>8</v>
      </c>
      <c r="E20" s="37">
        <f t="shared" si="2"/>
        <v>0.2635036762</v>
      </c>
      <c r="F20" s="35">
        <f>VLOOKUP(E20, 'M=11 N=4'!Demand, 2, True)</f>
        <v>1</v>
      </c>
      <c r="G20" s="38">
        <f t="shared" si="7"/>
        <v>5</v>
      </c>
      <c r="H20" s="36">
        <f t="shared" si="8"/>
        <v>0</v>
      </c>
      <c r="I20" s="35" t="str">
        <f t="shared" si="9"/>
        <v>-</v>
      </c>
      <c r="J20" s="35" t="str">
        <f t="shared" si="3"/>
        <v>-</v>
      </c>
      <c r="K20" s="35" t="str">
        <f t="shared" si="4"/>
        <v>-</v>
      </c>
      <c r="L20" s="36" t="str">
        <f t="shared" si="10"/>
        <v>-</v>
      </c>
    </row>
    <row r="21">
      <c r="A21" s="35">
        <v>4.0</v>
      </c>
      <c r="B21" s="35">
        <f t="shared" si="5"/>
        <v>1</v>
      </c>
      <c r="C21" s="36">
        <f t="shared" si="1"/>
        <v>4</v>
      </c>
      <c r="D21" s="36">
        <f t="shared" si="6"/>
        <v>5</v>
      </c>
      <c r="E21" s="37">
        <f t="shared" si="2"/>
        <v>0.3016966248</v>
      </c>
      <c r="F21" s="35">
        <f>VLOOKUP(E21, 'M=11 N=4'!Demand, 2, True)</f>
        <v>1</v>
      </c>
      <c r="G21" s="38">
        <f t="shared" si="7"/>
        <v>4</v>
      </c>
      <c r="H21" s="36">
        <f t="shared" si="8"/>
        <v>0</v>
      </c>
      <c r="I21" s="35" t="str">
        <f t="shared" si="9"/>
        <v>-</v>
      </c>
      <c r="J21" s="35" t="str">
        <f t="shared" si="3"/>
        <v>-</v>
      </c>
      <c r="K21" s="35" t="str">
        <f t="shared" si="4"/>
        <v>-</v>
      </c>
      <c r="L21" s="36" t="str">
        <f t="shared" si="10"/>
        <v>-</v>
      </c>
    </row>
    <row r="22">
      <c r="A22" s="35">
        <v>5.0</v>
      </c>
      <c r="B22" s="35">
        <f t="shared" si="5"/>
        <v>1</v>
      </c>
      <c r="C22" s="36">
        <f t="shared" si="1"/>
        <v>5</v>
      </c>
      <c r="D22" s="36">
        <f t="shared" si="6"/>
        <v>4</v>
      </c>
      <c r="E22" s="37">
        <f t="shared" si="2"/>
        <v>0.004012118579</v>
      </c>
      <c r="F22" s="35">
        <f>VLOOKUP(E22, 'M=11 N=4'!Demand, 2, True)</f>
        <v>0</v>
      </c>
      <c r="G22" s="38">
        <f t="shared" si="7"/>
        <v>4</v>
      </c>
      <c r="H22" s="36">
        <f t="shared" si="8"/>
        <v>0</v>
      </c>
      <c r="I22" s="35">
        <f t="shared" si="9"/>
        <v>7</v>
      </c>
      <c r="J22" s="35">
        <f t="shared" si="3"/>
        <v>0.2232406378</v>
      </c>
      <c r="K22" s="35">
        <f>IF(C22=5, VLOOKUP(J22, 'M=11 N=4'!LeadTime, 2, TRUE), "-")</f>
        <v>1</v>
      </c>
      <c r="L22" s="36">
        <f t="shared" si="10"/>
        <v>1</v>
      </c>
    </row>
    <row r="23">
      <c r="A23" s="35">
        <v>6.0</v>
      </c>
      <c r="B23" s="35">
        <f t="shared" si="5"/>
        <v>2</v>
      </c>
      <c r="C23" s="36">
        <f t="shared" si="1"/>
        <v>1</v>
      </c>
      <c r="D23" s="36">
        <f t="shared" si="6"/>
        <v>4</v>
      </c>
      <c r="E23" s="37">
        <f t="shared" si="2"/>
        <v>0.3565870594</v>
      </c>
      <c r="F23" s="35">
        <f>VLOOKUP(E23, 'M=11 N=4'!Demand, 2, True)</f>
        <v>2</v>
      </c>
      <c r="G23" s="38">
        <f t="shared" si="7"/>
        <v>2</v>
      </c>
      <c r="H23" s="36">
        <f t="shared" si="8"/>
        <v>0</v>
      </c>
      <c r="I23" s="36">
        <f t="shared" si="9"/>
        <v>7</v>
      </c>
      <c r="J23" s="36" t="str">
        <f t="shared" si="3"/>
        <v>-</v>
      </c>
      <c r="K23" s="36" t="str">
        <f t="shared" ref="K23:K26" si="11">IF(C23=5, VLOOKUP(J23, Lead_days, 2, TRUE), "-")</f>
        <v>-</v>
      </c>
      <c r="L23" s="35">
        <f t="shared" si="10"/>
        <v>0</v>
      </c>
    </row>
    <row r="24">
      <c r="A24" s="35">
        <v>7.0</v>
      </c>
      <c r="B24" s="35">
        <f t="shared" si="5"/>
        <v>2</v>
      </c>
      <c r="C24" s="36">
        <f t="shared" si="1"/>
        <v>2</v>
      </c>
      <c r="D24" s="36">
        <f t="shared" si="6"/>
        <v>9</v>
      </c>
      <c r="E24" s="37">
        <f t="shared" si="2"/>
        <v>0.08198234161</v>
      </c>
      <c r="F24" s="35">
        <f>VLOOKUP(E24, 'M=11 N=4'!Demand, 2, True)</f>
        <v>0</v>
      </c>
      <c r="G24" s="38">
        <f t="shared" si="7"/>
        <v>9</v>
      </c>
      <c r="H24" s="36">
        <f t="shared" si="8"/>
        <v>0</v>
      </c>
      <c r="I24" s="35" t="str">
        <f t="shared" si="9"/>
        <v>-</v>
      </c>
      <c r="J24" s="35" t="str">
        <f t="shared" si="3"/>
        <v>-</v>
      </c>
      <c r="K24" s="35" t="str">
        <f t="shared" si="11"/>
        <v>-</v>
      </c>
      <c r="L24" s="36" t="str">
        <f t="shared" si="10"/>
        <v>-</v>
      </c>
    </row>
    <row r="25">
      <c r="A25" s="35">
        <v>8.0</v>
      </c>
      <c r="B25" s="35">
        <f t="shared" si="5"/>
        <v>2</v>
      </c>
      <c r="C25" s="36">
        <f t="shared" si="1"/>
        <v>3</v>
      </c>
      <c r="D25" s="36">
        <f t="shared" si="6"/>
        <v>9</v>
      </c>
      <c r="E25" s="37">
        <f t="shared" si="2"/>
        <v>0.3495790713</v>
      </c>
      <c r="F25" s="35">
        <f>VLOOKUP(E25, 'M=11 N=4'!Demand, 2, True)</f>
        <v>1</v>
      </c>
      <c r="G25" s="38">
        <f t="shared" si="7"/>
        <v>8</v>
      </c>
      <c r="H25" s="36">
        <f t="shared" si="8"/>
        <v>0</v>
      </c>
      <c r="I25" s="35" t="str">
        <f t="shared" si="9"/>
        <v>-</v>
      </c>
      <c r="J25" s="35" t="str">
        <f t="shared" si="3"/>
        <v>-</v>
      </c>
      <c r="K25" s="35" t="str">
        <f t="shared" si="11"/>
        <v>-</v>
      </c>
      <c r="L25" s="36" t="str">
        <f t="shared" si="10"/>
        <v>-</v>
      </c>
    </row>
    <row r="26">
      <c r="A26" s="35">
        <v>9.0</v>
      </c>
      <c r="B26" s="35">
        <f t="shared" si="5"/>
        <v>2</v>
      </c>
      <c r="C26" s="36">
        <f t="shared" si="1"/>
        <v>4</v>
      </c>
      <c r="D26" s="36">
        <f t="shared" si="6"/>
        <v>8</v>
      </c>
      <c r="E26" s="37">
        <f t="shared" si="2"/>
        <v>0.7576102301</v>
      </c>
      <c r="F26" s="35">
        <f>VLOOKUP(E26, 'M=11 N=4'!Demand, 2, True)</f>
        <v>3</v>
      </c>
      <c r="G26" s="38">
        <f t="shared" si="7"/>
        <v>5</v>
      </c>
      <c r="H26" s="36">
        <f t="shared" si="8"/>
        <v>0</v>
      </c>
      <c r="I26" s="35" t="str">
        <f t="shared" si="9"/>
        <v>-</v>
      </c>
      <c r="J26" s="35" t="str">
        <f t="shared" si="3"/>
        <v>-</v>
      </c>
      <c r="K26" s="35" t="str">
        <f t="shared" si="11"/>
        <v>-</v>
      </c>
      <c r="L26" s="36" t="str">
        <f t="shared" si="10"/>
        <v>-</v>
      </c>
    </row>
    <row r="27">
      <c r="A27" s="35">
        <v>10.0</v>
      </c>
      <c r="B27" s="35">
        <f t="shared" si="5"/>
        <v>2</v>
      </c>
      <c r="C27" s="36">
        <f t="shared" si="1"/>
        <v>5</v>
      </c>
      <c r="D27" s="36">
        <f t="shared" si="6"/>
        <v>5</v>
      </c>
      <c r="E27" s="37">
        <f t="shared" si="2"/>
        <v>0.3036355599</v>
      </c>
      <c r="F27" s="35">
        <f>VLOOKUP(E27, 'M=11 N=4'!Demand, 2, True)</f>
        <v>1</v>
      </c>
      <c r="G27" s="38">
        <f t="shared" si="7"/>
        <v>4</v>
      </c>
      <c r="H27" s="36">
        <f t="shared" si="8"/>
        <v>0</v>
      </c>
      <c r="I27" s="35">
        <f t="shared" si="9"/>
        <v>7</v>
      </c>
      <c r="J27" s="35">
        <f t="shared" si="3"/>
        <v>0.6371423971</v>
      </c>
      <c r="K27" s="35">
        <f>IF(C27=5, VLOOKUP(J27, 'M=11 N=4'!LeadTime, 2, TRUE), "-")</f>
        <v>2</v>
      </c>
      <c r="L27" s="36">
        <f t="shared" si="10"/>
        <v>2</v>
      </c>
    </row>
    <row r="28">
      <c r="A28" s="35">
        <v>11.0</v>
      </c>
      <c r="B28" s="35">
        <f t="shared" si="5"/>
        <v>3</v>
      </c>
      <c r="C28" s="36">
        <f t="shared" si="1"/>
        <v>1</v>
      </c>
      <c r="D28" s="36">
        <f t="shared" si="6"/>
        <v>4</v>
      </c>
      <c r="E28" s="37">
        <f t="shared" si="2"/>
        <v>0.6628142895</v>
      </c>
      <c r="F28" s="35">
        <f>VLOOKUP(E28, 'M=11 N=4'!Demand, 2, True)</f>
        <v>2</v>
      </c>
      <c r="G28" s="38">
        <f t="shared" si="7"/>
        <v>2</v>
      </c>
      <c r="H28" s="36">
        <f t="shared" si="8"/>
        <v>0</v>
      </c>
      <c r="I28" s="36">
        <f t="shared" si="9"/>
        <v>7</v>
      </c>
      <c r="J28" s="36" t="str">
        <f t="shared" si="3"/>
        <v>-</v>
      </c>
      <c r="K28" s="36" t="str">
        <f t="shared" ref="K28:K31" si="12">IF(C28=5, VLOOKUP(J28, Lead_days, 2, TRUE), "-")</f>
        <v>-</v>
      </c>
      <c r="L28" s="35">
        <f t="shared" si="10"/>
        <v>1</v>
      </c>
    </row>
    <row r="29">
      <c r="A29" s="35">
        <v>12.0</v>
      </c>
      <c r="B29" s="35">
        <f t="shared" si="5"/>
        <v>3</v>
      </c>
      <c r="C29" s="36">
        <f t="shared" si="1"/>
        <v>2</v>
      </c>
      <c r="D29" s="36">
        <f t="shared" si="6"/>
        <v>2</v>
      </c>
      <c r="E29" s="37">
        <f t="shared" si="2"/>
        <v>0.7256427194</v>
      </c>
      <c r="F29" s="35">
        <f>VLOOKUP(E29, 'M=11 N=4'!Demand, 2, True)</f>
        <v>3</v>
      </c>
      <c r="G29" s="38">
        <f t="shared" si="7"/>
        <v>0</v>
      </c>
      <c r="H29" s="36">
        <f t="shared" si="8"/>
        <v>1</v>
      </c>
      <c r="I29" s="35">
        <f t="shared" si="9"/>
        <v>7</v>
      </c>
      <c r="J29" s="35" t="str">
        <f t="shared" si="3"/>
        <v>-</v>
      </c>
      <c r="K29" s="35" t="str">
        <f t="shared" si="12"/>
        <v>-</v>
      </c>
      <c r="L29" s="36">
        <f t="shared" si="10"/>
        <v>0</v>
      </c>
    </row>
    <row r="30">
      <c r="A30" s="35">
        <v>13.0</v>
      </c>
      <c r="B30" s="35">
        <f t="shared" si="5"/>
        <v>3</v>
      </c>
      <c r="C30" s="36">
        <f t="shared" si="1"/>
        <v>3</v>
      </c>
      <c r="D30" s="36">
        <f t="shared" si="6"/>
        <v>7</v>
      </c>
      <c r="E30" s="37">
        <f t="shared" si="2"/>
        <v>0.05225139041</v>
      </c>
      <c r="F30" s="35">
        <f>VLOOKUP(E30, 'M=11 N=4'!Demand, 2, True)</f>
        <v>0</v>
      </c>
      <c r="G30" s="38">
        <f t="shared" si="7"/>
        <v>6</v>
      </c>
      <c r="H30" s="36">
        <f t="shared" si="8"/>
        <v>0</v>
      </c>
      <c r="I30" s="35" t="str">
        <f t="shared" si="9"/>
        <v>-</v>
      </c>
      <c r="J30" s="35" t="str">
        <f t="shared" si="3"/>
        <v>-</v>
      </c>
      <c r="K30" s="35" t="str">
        <f t="shared" si="12"/>
        <v>-</v>
      </c>
      <c r="L30" s="36" t="str">
        <f t="shared" si="10"/>
        <v>-</v>
      </c>
    </row>
    <row r="31">
      <c r="A31" s="35">
        <v>14.0</v>
      </c>
      <c r="B31" s="35">
        <f t="shared" si="5"/>
        <v>3</v>
      </c>
      <c r="C31" s="36">
        <f t="shared" si="1"/>
        <v>4</v>
      </c>
      <c r="D31" s="36">
        <f t="shared" si="6"/>
        <v>6</v>
      </c>
      <c r="E31" s="37">
        <f t="shared" si="2"/>
        <v>0.209778148</v>
      </c>
      <c r="F31" s="35">
        <f>VLOOKUP(E31, 'M=11 N=4'!Demand, 2, True)</f>
        <v>1</v>
      </c>
      <c r="G31" s="38">
        <f t="shared" si="7"/>
        <v>5</v>
      </c>
      <c r="H31" s="36">
        <f t="shared" si="8"/>
        <v>0</v>
      </c>
      <c r="I31" s="35" t="str">
        <f t="shared" si="9"/>
        <v>-</v>
      </c>
      <c r="J31" s="35" t="str">
        <f t="shared" si="3"/>
        <v>-</v>
      </c>
      <c r="K31" s="35" t="str">
        <f t="shared" si="12"/>
        <v>-</v>
      </c>
      <c r="L31" s="36" t="str">
        <f t="shared" si="10"/>
        <v>-</v>
      </c>
    </row>
    <row r="32">
      <c r="A32" s="35">
        <v>15.0</v>
      </c>
      <c r="B32" s="35">
        <f t="shared" si="5"/>
        <v>3</v>
      </c>
      <c r="C32" s="36">
        <f t="shared" si="1"/>
        <v>5</v>
      </c>
      <c r="D32" s="36">
        <f t="shared" si="6"/>
        <v>5</v>
      </c>
      <c r="E32" s="37">
        <f t="shared" si="2"/>
        <v>0.6602538282</v>
      </c>
      <c r="F32" s="35">
        <f>VLOOKUP(E32, 'M=11 N=4'!Demand, 2, True)</f>
        <v>2</v>
      </c>
      <c r="G32" s="38">
        <f t="shared" si="7"/>
        <v>3</v>
      </c>
      <c r="H32" s="36">
        <f t="shared" si="8"/>
        <v>0</v>
      </c>
      <c r="I32" s="35">
        <f t="shared" si="9"/>
        <v>8</v>
      </c>
      <c r="J32" s="35">
        <f t="shared" si="3"/>
        <v>0.20590288</v>
      </c>
      <c r="K32" s="35">
        <f>IF(C32=5, VLOOKUP(J32, 'M=11 N=4'!LeadTime, 2, TRUE), "-")</f>
        <v>1</v>
      </c>
      <c r="L32" s="36">
        <f t="shared" si="10"/>
        <v>1</v>
      </c>
    </row>
    <row r="33">
      <c r="A33" s="35">
        <v>16.0</v>
      </c>
      <c r="B33" s="35">
        <f t="shared" si="5"/>
        <v>4</v>
      </c>
      <c r="C33" s="36">
        <f t="shared" si="1"/>
        <v>1</v>
      </c>
      <c r="D33" s="36">
        <f t="shared" si="6"/>
        <v>3</v>
      </c>
      <c r="E33" s="37">
        <f t="shared" si="2"/>
        <v>0.6651668794</v>
      </c>
      <c r="F33" s="35">
        <f>VLOOKUP(E33, 'M=11 N=4'!Demand, 2, True)</f>
        <v>2</v>
      </c>
      <c r="G33" s="38">
        <f t="shared" si="7"/>
        <v>1</v>
      </c>
      <c r="H33" s="36">
        <f t="shared" si="8"/>
        <v>0</v>
      </c>
      <c r="I33" s="36">
        <f t="shared" si="9"/>
        <v>8</v>
      </c>
      <c r="J33" s="36" t="str">
        <f t="shared" si="3"/>
        <v>-</v>
      </c>
      <c r="K33" s="36" t="str">
        <f t="shared" ref="K33:K36" si="13">IF(C33=5, VLOOKUP(J33, Lead_days, 2, TRUE), "-")</f>
        <v>-</v>
      </c>
      <c r="L33" s="35">
        <f t="shared" si="10"/>
        <v>0</v>
      </c>
    </row>
    <row r="34">
      <c r="A34" s="35">
        <v>17.0</v>
      </c>
      <c r="B34" s="35">
        <f t="shared" si="5"/>
        <v>4</v>
      </c>
      <c r="C34" s="36">
        <f t="shared" si="1"/>
        <v>2</v>
      </c>
      <c r="D34" s="36">
        <f t="shared" si="6"/>
        <v>9</v>
      </c>
      <c r="E34" s="37">
        <f t="shared" si="2"/>
        <v>0.8786596528</v>
      </c>
      <c r="F34" s="35">
        <f>VLOOKUP(E34, 'M=11 N=4'!Demand, 2, True)</f>
        <v>3</v>
      </c>
      <c r="G34" s="38">
        <f t="shared" si="7"/>
        <v>6</v>
      </c>
      <c r="H34" s="36">
        <f t="shared" si="8"/>
        <v>0</v>
      </c>
      <c r="I34" s="35" t="str">
        <f t="shared" si="9"/>
        <v>-</v>
      </c>
      <c r="J34" s="35" t="str">
        <f t="shared" si="3"/>
        <v>-</v>
      </c>
      <c r="K34" s="35" t="str">
        <f t="shared" si="13"/>
        <v>-</v>
      </c>
      <c r="L34" s="36" t="str">
        <f t="shared" si="10"/>
        <v>-</v>
      </c>
    </row>
    <row r="35">
      <c r="A35" s="35">
        <v>18.0</v>
      </c>
      <c r="B35" s="35">
        <f t="shared" si="5"/>
        <v>4</v>
      </c>
      <c r="C35" s="36">
        <f t="shared" si="1"/>
        <v>3</v>
      </c>
      <c r="D35" s="36">
        <f t="shared" si="6"/>
        <v>6</v>
      </c>
      <c r="E35" s="37">
        <f t="shared" si="2"/>
        <v>0.06762099986</v>
      </c>
      <c r="F35" s="35">
        <f>VLOOKUP(E35, 'M=11 N=4'!Demand, 2, True)</f>
        <v>0</v>
      </c>
      <c r="G35" s="38">
        <f t="shared" si="7"/>
        <v>6</v>
      </c>
      <c r="H35" s="36">
        <f t="shared" si="8"/>
        <v>0</v>
      </c>
      <c r="I35" s="35" t="str">
        <f t="shared" si="9"/>
        <v>-</v>
      </c>
      <c r="J35" s="35" t="str">
        <f t="shared" si="3"/>
        <v>-</v>
      </c>
      <c r="K35" s="35" t="str">
        <f t="shared" si="13"/>
        <v>-</v>
      </c>
      <c r="L35" s="36" t="str">
        <f t="shared" si="10"/>
        <v>-</v>
      </c>
    </row>
    <row r="36">
      <c r="A36" s="35">
        <v>19.0</v>
      </c>
      <c r="B36" s="35">
        <f t="shared" si="5"/>
        <v>4</v>
      </c>
      <c r="C36" s="36">
        <f t="shared" si="1"/>
        <v>4</v>
      </c>
      <c r="D36" s="36">
        <f t="shared" si="6"/>
        <v>6</v>
      </c>
      <c r="E36" s="37">
        <f t="shared" si="2"/>
        <v>0.7112649507</v>
      </c>
      <c r="F36" s="35">
        <f>VLOOKUP(E36, 'M=11 N=4'!Demand, 2, True)</f>
        <v>3</v>
      </c>
      <c r="G36" s="38">
        <f t="shared" si="7"/>
        <v>3</v>
      </c>
      <c r="H36" s="36">
        <f t="shared" si="8"/>
        <v>0</v>
      </c>
      <c r="I36" s="35" t="str">
        <f t="shared" si="9"/>
        <v>-</v>
      </c>
      <c r="J36" s="35" t="str">
        <f t="shared" si="3"/>
        <v>-</v>
      </c>
      <c r="K36" s="35" t="str">
        <f t="shared" si="13"/>
        <v>-</v>
      </c>
      <c r="L36" s="36" t="str">
        <f t="shared" si="10"/>
        <v>-</v>
      </c>
    </row>
    <row r="37">
      <c r="A37" s="35">
        <v>20.0</v>
      </c>
      <c r="B37" s="35">
        <f t="shared" si="5"/>
        <v>4</v>
      </c>
      <c r="C37" s="36">
        <f t="shared" si="1"/>
        <v>5</v>
      </c>
      <c r="D37" s="36">
        <f t="shared" si="6"/>
        <v>3</v>
      </c>
      <c r="E37" s="37">
        <f t="shared" si="2"/>
        <v>0.7526330481</v>
      </c>
      <c r="F37" s="35">
        <f>VLOOKUP(E37, 'M=11 N=4'!Demand, 2, True)</f>
        <v>3</v>
      </c>
      <c r="G37" s="38">
        <f t="shared" si="7"/>
        <v>0</v>
      </c>
      <c r="H37" s="36">
        <f t="shared" si="8"/>
        <v>0</v>
      </c>
      <c r="I37" s="35">
        <f t="shared" si="9"/>
        <v>11</v>
      </c>
      <c r="J37" s="35">
        <f t="shared" si="3"/>
        <v>0.9009451512</v>
      </c>
      <c r="K37" s="35">
        <f>IF(C37=5, VLOOKUP(J37, 'M=11 N=4'!LeadTime, 2, TRUE), "-")</f>
        <v>3</v>
      </c>
      <c r="L37" s="36">
        <f t="shared" si="10"/>
        <v>3</v>
      </c>
    </row>
    <row r="38">
      <c r="A38" s="35">
        <v>21.0</v>
      </c>
      <c r="B38" s="35">
        <f t="shared" si="5"/>
        <v>5</v>
      </c>
      <c r="C38" s="36">
        <f t="shared" si="1"/>
        <v>1</v>
      </c>
      <c r="D38" s="36">
        <f t="shared" si="6"/>
        <v>0</v>
      </c>
      <c r="E38" s="37">
        <f t="shared" si="2"/>
        <v>0.7634565209</v>
      </c>
      <c r="F38" s="35">
        <f>VLOOKUP(E38, 'M=11 N=4'!Demand, 2, True)</f>
        <v>3</v>
      </c>
      <c r="G38" s="38">
        <f t="shared" si="7"/>
        <v>0</v>
      </c>
      <c r="H38" s="36">
        <f t="shared" si="8"/>
        <v>3</v>
      </c>
      <c r="I38" s="36">
        <f t="shared" si="9"/>
        <v>11</v>
      </c>
      <c r="J38" s="36" t="str">
        <f t="shared" si="3"/>
        <v>-</v>
      </c>
      <c r="K38" s="36" t="str">
        <f t="shared" ref="K38:K41" si="14">IF(C38=5, VLOOKUP(J38, Lead_days, 2, TRUE), "-")</f>
        <v>-</v>
      </c>
      <c r="L38" s="35">
        <f t="shared" si="10"/>
        <v>2</v>
      </c>
    </row>
    <row r="39">
      <c r="A39" s="35">
        <v>22.0</v>
      </c>
      <c r="B39" s="35">
        <f t="shared" si="5"/>
        <v>5</v>
      </c>
      <c r="C39" s="36">
        <f t="shared" si="1"/>
        <v>2</v>
      </c>
      <c r="D39" s="36">
        <f t="shared" si="6"/>
        <v>0</v>
      </c>
      <c r="E39" s="37">
        <f t="shared" si="2"/>
        <v>0.8080570922</v>
      </c>
      <c r="F39" s="35">
        <f>VLOOKUP(E39, 'M=11 N=4'!Demand, 2, True)</f>
        <v>3</v>
      </c>
      <c r="G39" s="38">
        <f t="shared" si="7"/>
        <v>0</v>
      </c>
      <c r="H39" s="36">
        <f t="shared" si="8"/>
        <v>6</v>
      </c>
      <c r="I39" s="35">
        <f t="shared" si="9"/>
        <v>11</v>
      </c>
      <c r="J39" s="35" t="str">
        <f t="shared" si="3"/>
        <v>-</v>
      </c>
      <c r="K39" s="35" t="str">
        <f t="shared" si="14"/>
        <v>-</v>
      </c>
      <c r="L39" s="36">
        <f t="shared" si="10"/>
        <v>1</v>
      </c>
    </row>
    <row r="40">
      <c r="A40" s="35">
        <v>23.0</v>
      </c>
      <c r="B40" s="35">
        <f t="shared" si="5"/>
        <v>5</v>
      </c>
      <c r="C40" s="36">
        <f t="shared" si="1"/>
        <v>3</v>
      </c>
      <c r="D40" s="36">
        <f t="shared" si="6"/>
        <v>0</v>
      </c>
      <c r="E40" s="37">
        <f t="shared" si="2"/>
        <v>0.9930251521</v>
      </c>
      <c r="F40" s="35">
        <f>VLOOKUP(E40, 'M=11 N=4'!Demand, 2, True)</f>
        <v>4</v>
      </c>
      <c r="G40" s="38">
        <f t="shared" si="7"/>
        <v>0</v>
      </c>
      <c r="H40" s="36">
        <f t="shared" si="8"/>
        <v>10</v>
      </c>
      <c r="I40" s="35">
        <f t="shared" si="9"/>
        <v>11</v>
      </c>
      <c r="J40" s="35" t="str">
        <f t="shared" si="3"/>
        <v>-</v>
      </c>
      <c r="K40" s="35" t="str">
        <f t="shared" si="14"/>
        <v>-</v>
      </c>
      <c r="L40" s="36">
        <f t="shared" si="10"/>
        <v>0</v>
      </c>
    </row>
    <row r="41">
      <c r="A41" s="35">
        <v>24.0</v>
      </c>
      <c r="B41" s="35">
        <f t="shared" si="5"/>
        <v>5</v>
      </c>
      <c r="C41" s="36">
        <f t="shared" si="1"/>
        <v>4</v>
      </c>
      <c r="D41" s="36">
        <f t="shared" si="6"/>
        <v>11</v>
      </c>
      <c r="E41" s="37">
        <f t="shared" si="2"/>
        <v>0.8566654609</v>
      </c>
      <c r="F41" s="35">
        <f>VLOOKUP(E41, 'M=11 N=4'!Demand, 2, True)</f>
        <v>3</v>
      </c>
      <c r="G41" s="38">
        <f t="shared" si="7"/>
        <v>-2</v>
      </c>
      <c r="H41" s="36">
        <f t="shared" si="8"/>
        <v>0</v>
      </c>
      <c r="I41" s="35" t="str">
        <f t="shared" si="9"/>
        <v>-</v>
      </c>
      <c r="J41" s="35" t="str">
        <f t="shared" si="3"/>
        <v>-</v>
      </c>
      <c r="K41" s="35" t="str">
        <f t="shared" si="14"/>
        <v>-</v>
      </c>
      <c r="L41" s="36" t="str">
        <f t="shared" si="10"/>
        <v>-</v>
      </c>
    </row>
    <row r="42">
      <c r="A42" s="16">
        <v>25.0</v>
      </c>
      <c r="B42" s="16">
        <f t="shared" si="5"/>
        <v>5</v>
      </c>
      <c r="C42" s="17">
        <f t="shared" si="1"/>
        <v>5</v>
      </c>
      <c r="D42" s="17">
        <f t="shared" si="6"/>
        <v>-2</v>
      </c>
      <c r="E42" s="18">
        <f t="shared" si="2"/>
        <v>0.07337690118</v>
      </c>
      <c r="F42" s="16">
        <f>VLOOKUP(E42, 'M=11 N=4'!Demand, 2, True)</f>
        <v>0</v>
      </c>
      <c r="G42" s="19">
        <f t="shared" si="7"/>
        <v>0</v>
      </c>
      <c r="H42" s="17">
        <f t="shared" si="8"/>
        <v>2</v>
      </c>
      <c r="I42" s="16">
        <f t="shared" si="9"/>
        <v>13</v>
      </c>
      <c r="J42" s="16">
        <f t="shared" si="3"/>
        <v>0.48045892</v>
      </c>
      <c r="K42" s="16">
        <f>IF(C42=5, VLOOKUP(J42, 'M=11 N=4'!LeadTime, 2, TRUE), "-")</f>
        <v>1</v>
      </c>
      <c r="L42" s="17">
        <f t="shared" si="10"/>
        <v>1</v>
      </c>
    </row>
    <row r="45">
      <c r="C45" s="39" t="s">
        <v>19</v>
      </c>
      <c r="D45" s="40">
        <f>AVERAGE(G18:G42)</f>
        <v>2.84</v>
      </c>
    </row>
    <row r="46">
      <c r="C46" s="39" t="s">
        <v>20</v>
      </c>
      <c r="D46" s="40">
        <f>AVERAGE(H18:H42)</f>
        <v>0.96</v>
      </c>
    </row>
    <row r="49">
      <c r="C49" s="2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4" t="s">
        <v>3</v>
      </c>
      <c r="D2" s="2" t="s">
        <v>4</v>
      </c>
    </row>
    <row r="3">
      <c r="A3" s="25">
        <v>0.0</v>
      </c>
      <c r="B3" s="4">
        <v>0.1</v>
      </c>
      <c r="C3" s="4">
        <v>0.0</v>
      </c>
      <c r="D3" s="5">
        <v>0.0</v>
      </c>
    </row>
    <row r="4">
      <c r="A4" s="25">
        <v>1.0</v>
      </c>
      <c r="B4" s="5">
        <v>0.25</v>
      </c>
      <c r="C4" s="5">
        <v>0.1</v>
      </c>
      <c r="D4" s="5">
        <v>1.0</v>
      </c>
    </row>
    <row r="5">
      <c r="A5" s="25">
        <v>2.0</v>
      </c>
      <c r="B5" s="5">
        <v>0.35</v>
      </c>
      <c r="C5" s="5">
        <v>0.35</v>
      </c>
      <c r="D5" s="5">
        <v>2.0</v>
      </c>
    </row>
    <row r="6">
      <c r="A6" s="25">
        <v>3.0</v>
      </c>
      <c r="B6" s="5">
        <v>0.21</v>
      </c>
      <c r="C6" s="5">
        <v>0.7</v>
      </c>
      <c r="D6" s="5">
        <v>3.0</v>
      </c>
    </row>
    <row r="7">
      <c r="A7" s="26">
        <v>4.0</v>
      </c>
      <c r="B7" s="6">
        <v>0.09</v>
      </c>
      <c r="C7" s="6">
        <v>0.91</v>
      </c>
      <c r="D7" s="6">
        <v>4.0</v>
      </c>
    </row>
    <row r="8">
      <c r="A8" s="1" t="s">
        <v>5</v>
      </c>
    </row>
    <row r="9">
      <c r="A9" s="2" t="s">
        <v>6</v>
      </c>
      <c r="B9" s="24" t="s">
        <v>2</v>
      </c>
      <c r="C9" s="24" t="s">
        <v>3</v>
      </c>
      <c r="D9" s="2" t="s">
        <v>4</v>
      </c>
    </row>
    <row r="10">
      <c r="A10" s="25">
        <v>1.0</v>
      </c>
      <c r="B10" s="1">
        <v>0.6</v>
      </c>
      <c r="C10" s="1">
        <v>0.0</v>
      </c>
      <c r="D10" s="7">
        <v>1.0</v>
      </c>
    </row>
    <row r="11">
      <c r="A11" s="25">
        <v>2.0</v>
      </c>
      <c r="B11" s="1">
        <v>0.3</v>
      </c>
      <c r="C11" s="1">
        <v>0.6</v>
      </c>
      <c r="D11" s="7">
        <v>2.0</v>
      </c>
    </row>
    <row r="12">
      <c r="A12" s="26">
        <v>3.0</v>
      </c>
      <c r="B12" s="27">
        <v>0.1</v>
      </c>
      <c r="C12" s="27">
        <v>0.9</v>
      </c>
      <c r="D12" s="8">
        <v>3.0</v>
      </c>
    </row>
    <row r="13">
      <c r="B13" s="1"/>
      <c r="C13" s="1"/>
    </row>
    <row r="14">
      <c r="A14" s="1" t="s">
        <v>4</v>
      </c>
      <c r="B14" s="28" t="s">
        <v>7</v>
      </c>
      <c r="C14" s="28" t="s">
        <v>8</v>
      </c>
    </row>
    <row r="15">
      <c r="A15" s="1"/>
      <c r="B15" s="29">
        <v>11.0</v>
      </c>
      <c r="C15" s="29">
        <v>3.0</v>
      </c>
      <c r="E15" s="1"/>
      <c r="F15" s="1"/>
      <c r="G15" s="1"/>
      <c r="H15" s="1"/>
      <c r="I15" s="1"/>
      <c r="J15" s="1"/>
      <c r="K15" s="1"/>
      <c r="L15" s="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>
      <c r="A17" s="30" t="s">
        <v>9</v>
      </c>
      <c r="B17" s="30" t="s">
        <v>10</v>
      </c>
      <c r="C17" s="30" t="s">
        <v>21</v>
      </c>
      <c r="D17" s="30" t="s">
        <v>12</v>
      </c>
      <c r="E17" s="30" t="s">
        <v>13</v>
      </c>
      <c r="F17" s="31" t="s">
        <v>1</v>
      </c>
      <c r="G17" s="30" t="s">
        <v>14</v>
      </c>
      <c r="H17" s="30" t="s">
        <v>15</v>
      </c>
      <c r="I17" s="30" t="s">
        <v>16</v>
      </c>
      <c r="J17" s="30" t="s">
        <v>13</v>
      </c>
      <c r="K17" s="30" t="s">
        <v>17</v>
      </c>
      <c r="L17" s="30" t="s">
        <v>18</v>
      </c>
    </row>
    <row r="18">
      <c r="A18" s="32">
        <v>1.0</v>
      </c>
      <c r="B18" s="32">
        <v>1.0</v>
      </c>
      <c r="C18" s="32">
        <f t="shared" ref="C18:C42" si="1">IF(MOD(A18, 5) = 0, 5, MOD(A18, 5))</f>
        <v>1</v>
      </c>
      <c r="D18" s="32">
        <v>3.0</v>
      </c>
      <c r="E18" s="33">
        <f t="shared" ref="E18:E42" si="2">RAND()</f>
        <v>0.1999707595</v>
      </c>
      <c r="F18" s="32">
        <f>VLOOKUP(E18, 'M=11 N=3'!Demand, 2, True)</f>
        <v>1</v>
      </c>
      <c r="G18" s="34">
        <f>IF(F18&gt;D18, 0, D18-F18)</f>
        <v>2</v>
      </c>
      <c r="H18" s="32">
        <f>IF(F18&gt;D18, F18-D18, 0)</f>
        <v>0</v>
      </c>
      <c r="I18" s="32">
        <v>8.0</v>
      </c>
      <c r="J18" s="32" t="str">
        <f t="shared" ref="J18:J42" si="3">IF(C18 = 5, RAND(), "-")</f>
        <v>-</v>
      </c>
      <c r="K18" s="32" t="str">
        <f t="shared" ref="K18:K21" si="4">IF(C18=5, VLOOKUP(J18, Lead_days, 2, TRUE), "-")</f>
        <v>-</v>
      </c>
      <c r="L18" s="32">
        <v>1.0</v>
      </c>
    </row>
    <row r="19">
      <c r="A19" s="35">
        <v>2.0</v>
      </c>
      <c r="B19" s="35">
        <f t="shared" ref="B19:B42" si="5">IF(C19=1, B18+1, B18)</f>
        <v>1</v>
      </c>
      <c r="C19" s="36">
        <f t="shared" si="1"/>
        <v>2</v>
      </c>
      <c r="D19" s="35">
        <f t="shared" ref="D19:D42" si="6">G18+ IF(L18 = 0, I18, 0)</f>
        <v>2</v>
      </c>
      <c r="E19" s="37">
        <f t="shared" si="2"/>
        <v>0.7557526555</v>
      </c>
      <c r="F19" s="35">
        <f>VLOOKUP(E19, 'M=11 N=3'!Demand, 2, True)</f>
        <v>3</v>
      </c>
      <c r="G19" s="38">
        <f t="shared" ref="G19:G42" si="7">IF(F19&gt;D19, 0, D19-F19-H18)</f>
        <v>0</v>
      </c>
      <c r="H19" s="36">
        <f t="shared" ref="H19:H42" si="8">IF(G19 = 0, IF(F19&gt;D19, F19-D19, 0) +H18, 0)</f>
        <v>1</v>
      </c>
      <c r="I19" s="35">
        <f t="shared" ref="I19:I42" si="9">IF(L19="-", "-", IF(C19 = 5, 11 - G19 + H19, I18))</f>
        <v>8</v>
      </c>
      <c r="J19" s="35" t="str">
        <f t="shared" si="3"/>
        <v>-</v>
      </c>
      <c r="K19" s="35" t="str">
        <f t="shared" si="4"/>
        <v>-</v>
      </c>
      <c r="L19" s="36">
        <f t="shared" ref="L19:L42" si="10">IF(C19 = 5,K19, IF(AND(L18&lt;&gt;"-", L18&lt;&gt;0), L18-1, "-"))</f>
        <v>0</v>
      </c>
    </row>
    <row r="20">
      <c r="A20" s="35">
        <v>3.0</v>
      </c>
      <c r="B20" s="35">
        <f t="shared" si="5"/>
        <v>1</v>
      </c>
      <c r="C20" s="36">
        <f t="shared" si="1"/>
        <v>3</v>
      </c>
      <c r="D20" s="36">
        <f t="shared" si="6"/>
        <v>8</v>
      </c>
      <c r="E20" s="37">
        <f t="shared" si="2"/>
        <v>0.5114479472</v>
      </c>
      <c r="F20" s="35">
        <f>VLOOKUP(E20, 'M=11 N=3'!Demand, 2, True)</f>
        <v>2</v>
      </c>
      <c r="G20" s="38">
        <f t="shared" si="7"/>
        <v>5</v>
      </c>
      <c r="H20" s="36">
        <f t="shared" si="8"/>
        <v>0</v>
      </c>
      <c r="I20" s="35" t="str">
        <f t="shared" si="9"/>
        <v>-</v>
      </c>
      <c r="J20" s="35" t="str">
        <f t="shared" si="3"/>
        <v>-</v>
      </c>
      <c r="K20" s="35" t="str">
        <f t="shared" si="4"/>
        <v>-</v>
      </c>
      <c r="L20" s="36" t="str">
        <f t="shared" si="10"/>
        <v>-</v>
      </c>
    </row>
    <row r="21">
      <c r="A21" s="35">
        <v>4.0</v>
      </c>
      <c r="B21" s="35">
        <f t="shared" si="5"/>
        <v>1</v>
      </c>
      <c r="C21" s="36">
        <f t="shared" si="1"/>
        <v>4</v>
      </c>
      <c r="D21" s="36">
        <f t="shared" si="6"/>
        <v>5</v>
      </c>
      <c r="E21" s="37">
        <f t="shared" si="2"/>
        <v>0.1577697365</v>
      </c>
      <c r="F21" s="35">
        <f>VLOOKUP(E21, 'M=11 N=3'!Demand, 2, True)</f>
        <v>1</v>
      </c>
      <c r="G21" s="38">
        <f t="shared" si="7"/>
        <v>4</v>
      </c>
      <c r="H21" s="36">
        <f t="shared" si="8"/>
        <v>0</v>
      </c>
      <c r="I21" s="35" t="str">
        <f t="shared" si="9"/>
        <v>-</v>
      </c>
      <c r="J21" s="35" t="str">
        <f t="shared" si="3"/>
        <v>-</v>
      </c>
      <c r="K21" s="35" t="str">
        <f t="shared" si="4"/>
        <v>-</v>
      </c>
      <c r="L21" s="36" t="str">
        <f t="shared" si="10"/>
        <v>-</v>
      </c>
    </row>
    <row r="22">
      <c r="A22" s="35">
        <v>5.0</v>
      </c>
      <c r="B22" s="35">
        <f t="shared" si="5"/>
        <v>1</v>
      </c>
      <c r="C22" s="36">
        <f t="shared" si="1"/>
        <v>5</v>
      </c>
      <c r="D22" s="36">
        <f t="shared" si="6"/>
        <v>4</v>
      </c>
      <c r="E22" s="37">
        <f t="shared" si="2"/>
        <v>0.2400425129</v>
      </c>
      <c r="F22" s="35">
        <f>VLOOKUP(E22, 'M=11 N=3'!Demand, 2, True)</f>
        <v>1</v>
      </c>
      <c r="G22" s="38">
        <f t="shared" si="7"/>
        <v>3</v>
      </c>
      <c r="H22" s="36">
        <f t="shared" si="8"/>
        <v>0</v>
      </c>
      <c r="I22" s="35">
        <f t="shared" si="9"/>
        <v>8</v>
      </c>
      <c r="J22" s="35">
        <f t="shared" si="3"/>
        <v>0.431977971</v>
      </c>
      <c r="K22" s="35">
        <f>IF(C22=5, VLOOKUP(J22, 'M=11 N=3'!LeadTime, 2, TRUE), "-")</f>
        <v>1</v>
      </c>
      <c r="L22" s="36">
        <f t="shared" si="10"/>
        <v>1</v>
      </c>
    </row>
    <row r="23">
      <c r="A23" s="35">
        <v>6.0</v>
      </c>
      <c r="B23" s="35">
        <f t="shared" si="5"/>
        <v>2</v>
      </c>
      <c r="C23" s="36">
        <f t="shared" si="1"/>
        <v>1</v>
      </c>
      <c r="D23" s="36">
        <f t="shared" si="6"/>
        <v>3</v>
      </c>
      <c r="E23" s="37">
        <f t="shared" si="2"/>
        <v>0.4106327503</v>
      </c>
      <c r="F23" s="35">
        <f>VLOOKUP(E23, 'M=11 N=3'!Demand, 2, True)</f>
        <v>2</v>
      </c>
      <c r="G23" s="38">
        <f t="shared" si="7"/>
        <v>1</v>
      </c>
      <c r="H23" s="36">
        <f t="shared" si="8"/>
        <v>0</v>
      </c>
      <c r="I23" s="36">
        <f t="shared" si="9"/>
        <v>8</v>
      </c>
      <c r="J23" s="36" t="str">
        <f t="shared" si="3"/>
        <v>-</v>
      </c>
      <c r="K23" s="36" t="str">
        <f t="shared" ref="K23:K26" si="11">IF(C23=5, VLOOKUP(J23, Lead_days, 2, TRUE), "-")</f>
        <v>-</v>
      </c>
      <c r="L23" s="35">
        <f t="shared" si="10"/>
        <v>0</v>
      </c>
    </row>
    <row r="24">
      <c r="A24" s="35">
        <v>7.0</v>
      </c>
      <c r="B24" s="35">
        <f t="shared" si="5"/>
        <v>2</v>
      </c>
      <c r="C24" s="36">
        <f t="shared" si="1"/>
        <v>2</v>
      </c>
      <c r="D24" s="36">
        <f t="shared" si="6"/>
        <v>9</v>
      </c>
      <c r="E24" s="37">
        <f t="shared" si="2"/>
        <v>0.5382958854</v>
      </c>
      <c r="F24" s="35">
        <f>VLOOKUP(E24, 'M=11 N=3'!Demand, 2, True)</f>
        <v>2</v>
      </c>
      <c r="G24" s="38">
        <f t="shared" si="7"/>
        <v>7</v>
      </c>
      <c r="H24" s="36">
        <f t="shared" si="8"/>
        <v>0</v>
      </c>
      <c r="I24" s="35" t="str">
        <f t="shared" si="9"/>
        <v>-</v>
      </c>
      <c r="J24" s="35" t="str">
        <f t="shared" si="3"/>
        <v>-</v>
      </c>
      <c r="K24" s="35" t="str">
        <f t="shared" si="11"/>
        <v>-</v>
      </c>
      <c r="L24" s="36" t="str">
        <f t="shared" si="10"/>
        <v>-</v>
      </c>
    </row>
    <row r="25">
      <c r="A25" s="35">
        <v>8.0</v>
      </c>
      <c r="B25" s="35">
        <f t="shared" si="5"/>
        <v>2</v>
      </c>
      <c r="C25" s="36">
        <f t="shared" si="1"/>
        <v>3</v>
      </c>
      <c r="D25" s="36">
        <f t="shared" si="6"/>
        <v>7</v>
      </c>
      <c r="E25" s="37">
        <f t="shared" si="2"/>
        <v>0.5478652135</v>
      </c>
      <c r="F25" s="35">
        <f>VLOOKUP(E25, 'M=11 N=3'!Demand, 2, True)</f>
        <v>2</v>
      </c>
      <c r="G25" s="38">
        <f t="shared" si="7"/>
        <v>5</v>
      </c>
      <c r="H25" s="36">
        <f t="shared" si="8"/>
        <v>0</v>
      </c>
      <c r="I25" s="35" t="str">
        <f t="shared" si="9"/>
        <v>-</v>
      </c>
      <c r="J25" s="35" t="str">
        <f t="shared" si="3"/>
        <v>-</v>
      </c>
      <c r="K25" s="35" t="str">
        <f t="shared" si="11"/>
        <v>-</v>
      </c>
      <c r="L25" s="36" t="str">
        <f t="shared" si="10"/>
        <v>-</v>
      </c>
    </row>
    <row r="26">
      <c r="A26" s="35">
        <v>9.0</v>
      </c>
      <c r="B26" s="35">
        <f t="shared" si="5"/>
        <v>2</v>
      </c>
      <c r="C26" s="36">
        <f t="shared" si="1"/>
        <v>4</v>
      </c>
      <c r="D26" s="36">
        <f t="shared" si="6"/>
        <v>5</v>
      </c>
      <c r="E26" s="37">
        <f t="shared" si="2"/>
        <v>0.4472408196</v>
      </c>
      <c r="F26" s="35">
        <f>VLOOKUP(E26, 'M=11 N=3'!Demand, 2, True)</f>
        <v>2</v>
      </c>
      <c r="G26" s="38">
        <f t="shared" si="7"/>
        <v>3</v>
      </c>
      <c r="H26" s="36">
        <f t="shared" si="8"/>
        <v>0</v>
      </c>
      <c r="I26" s="35" t="str">
        <f t="shared" si="9"/>
        <v>-</v>
      </c>
      <c r="J26" s="35" t="str">
        <f t="shared" si="3"/>
        <v>-</v>
      </c>
      <c r="K26" s="35" t="str">
        <f t="shared" si="11"/>
        <v>-</v>
      </c>
      <c r="L26" s="36" t="str">
        <f t="shared" si="10"/>
        <v>-</v>
      </c>
    </row>
    <row r="27">
      <c r="A27" s="35">
        <v>10.0</v>
      </c>
      <c r="B27" s="35">
        <f t="shared" si="5"/>
        <v>2</v>
      </c>
      <c r="C27" s="36">
        <f t="shared" si="1"/>
        <v>5</v>
      </c>
      <c r="D27" s="36">
        <f t="shared" si="6"/>
        <v>3</v>
      </c>
      <c r="E27" s="37">
        <f t="shared" si="2"/>
        <v>0.9551409276</v>
      </c>
      <c r="F27" s="35">
        <f>VLOOKUP(E27, 'M=11 N=3'!Demand, 2, True)</f>
        <v>4</v>
      </c>
      <c r="G27" s="38">
        <f t="shared" si="7"/>
        <v>0</v>
      </c>
      <c r="H27" s="36">
        <f t="shared" si="8"/>
        <v>1</v>
      </c>
      <c r="I27" s="35">
        <f t="shared" si="9"/>
        <v>12</v>
      </c>
      <c r="J27" s="35">
        <f t="shared" si="3"/>
        <v>0.1701177996</v>
      </c>
      <c r="K27" s="35">
        <f>IF(C27=5, VLOOKUP(J27, 'M=11 N=3'!LeadTime, 2, TRUE), "-")</f>
        <v>1</v>
      </c>
      <c r="L27" s="36">
        <f t="shared" si="10"/>
        <v>1</v>
      </c>
    </row>
    <row r="28">
      <c r="A28" s="35">
        <v>11.0</v>
      </c>
      <c r="B28" s="35">
        <f t="shared" si="5"/>
        <v>3</v>
      </c>
      <c r="C28" s="36">
        <f t="shared" si="1"/>
        <v>1</v>
      </c>
      <c r="D28" s="36">
        <f t="shared" si="6"/>
        <v>0</v>
      </c>
      <c r="E28" s="37">
        <f t="shared" si="2"/>
        <v>0.8228538892</v>
      </c>
      <c r="F28" s="35">
        <f>VLOOKUP(E28, 'M=11 N=3'!Demand, 2, True)</f>
        <v>3</v>
      </c>
      <c r="G28" s="38">
        <f t="shared" si="7"/>
        <v>0</v>
      </c>
      <c r="H28" s="36">
        <f t="shared" si="8"/>
        <v>4</v>
      </c>
      <c r="I28" s="36">
        <f t="shared" si="9"/>
        <v>12</v>
      </c>
      <c r="J28" s="36" t="str">
        <f t="shared" si="3"/>
        <v>-</v>
      </c>
      <c r="K28" s="36" t="str">
        <f t="shared" ref="K28:K31" si="12">IF(C28=5, VLOOKUP(J28, Lead_days, 2, TRUE), "-")</f>
        <v>-</v>
      </c>
      <c r="L28" s="35">
        <f t="shared" si="10"/>
        <v>0</v>
      </c>
    </row>
    <row r="29">
      <c r="A29" s="35">
        <v>12.0</v>
      </c>
      <c r="B29" s="35">
        <f t="shared" si="5"/>
        <v>3</v>
      </c>
      <c r="C29" s="36">
        <f t="shared" si="1"/>
        <v>2</v>
      </c>
      <c r="D29" s="36">
        <f t="shared" si="6"/>
        <v>12</v>
      </c>
      <c r="E29" s="37">
        <f t="shared" si="2"/>
        <v>0.8877101364</v>
      </c>
      <c r="F29" s="35">
        <f>VLOOKUP(E29, 'M=11 N=3'!Demand, 2, True)</f>
        <v>3</v>
      </c>
      <c r="G29" s="38">
        <f t="shared" si="7"/>
        <v>5</v>
      </c>
      <c r="H29" s="36">
        <f t="shared" si="8"/>
        <v>0</v>
      </c>
      <c r="I29" s="35" t="str">
        <f t="shared" si="9"/>
        <v>-</v>
      </c>
      <c r="J29" s="35" t="str">
        <f t="shared" si="3"/>
        <v>-</v>
      </c>
      <c r="K29" s="35" t="str">
        <f t="shared" si="12"/>
        <v>-</v>
      </c>
      <c r="L29" s="36" t="str">
        <f t="shared" si="10"/>
        <v>-</v>
      </c>
    </row>
    <row r="30">
      <c r="A30" s="35">
        <v>13.0</v>
      </c>
      <c r="B30" s="35">
        <f t="shared" si="5"/>
        <v>3</v>
      </c>
      <c r="C30" s="36">
        <f t="shared" si="1"/>
        <v>3</v>
      </c>
      <c r="D30" s="36">
        <f t="shared" si="6"/>
        <v>5</v>
      </c>
      <c r="E30" s="37">
        <f t="shared" si="2"/>
        <v>0.03264157212</v>
      </c>
      <c r="F30" s="35">
        <f>VLOOKUP(E30, 'M=11 N=3'!Demand, 2, True)</f>
        <v>0</v>
      </c>
      <c r="G30" s="38">
        <f t="shared" si="7"/>
        <v>5</v>
      </c>
      <c r="H30" s="36">
        <f t="shared" si="8"/>
        <v>0</v>
      </c>
      <c r="I30" s="35" t="str">
        <f t="shared" si="9"/>
        <v>-</v>
      </c>
      <c r="J30" s="35" t="str">
        <f t="shared" si="3"/>
        <v>-</v>
      </c>
      <c r="K30" s="35" t="str">
        <f t="shared" si="12"/>
        <v>-</v>
      </c>
      <c r="L30" s="36" t="str">
        <f t="shared" si="10"/>
        <v>-</v>
      </c>
    </row>
    <row r="31">
      <c r="A31" s="35">
        <v>14.0</v>
      </c>
      <c r="B31" s="35">
        <f t="shared" si="5"/>
        <v>3</v>
      </c>
      <c r="C31" s="36">
        <f t="shared" si="1"/>
        <v>4</v>
      </c>
      <c r="D31" s="36">
        <f t="shared" si="6"/>
        <v>5</v>
      </c>
      <c r="E31" s="37">
        <f t="shared" si="2"/>
        <v>0.2376982429</v>
      </c>
      <c r="F31" s="35">
        <f>VLOOKUP(E31, 'M=11 N=3'!Demand, 2, True)</f>
        <v>1</v>
      </c>
      <c r="G31" s="38">
        <f t="shared" si="7"/>
        <v>4</v>
      </c>
      <c r="H31" s="36">
        <f t="shared" si="8"/>
        <v>0</v>
      </c>
      <c r="I31" s="35" t="str">
        <f t="shared" si="9"/>
        <v>-</v>
      </c>
      <c r="J31" s="35" t="str">
        <f t="shared" si="3"/>
        <v>-</v>
      </c>
      <c r="K31" s="35" t="str">
        <f t="shared" si="12"/>
        <v>-</v>
      </c>
      <c r="L31" s="36" t="str">
        <f t="shared" si="10"/>
        <v>-</v>
      </c>
    </row>
    <row r="32">
      <c r="A32" s="35">
        <v>15.0</v>
      </c>
      <c r="B32" s="35">
        <f t="shared" si="5"/>
        <v>3</v>
      </c>
      <c r="C32" s="36">
        <f t="shared" si="1"/>
        <v>5</v>
      </c>
      <c r="D32" s="36">
        <f t="shared" si="6"/>
        <v>4</v>
      </c>
      <c r="E32" s="37">
        <f t="shared" si="2"/>
        <v>0.1560849695</v>
      </c>
      <c r="F32" s="35">
        <f>VLOOKUP(E32, 'M=11 N=3'!Demand, 2, True)</f>
        <v>1</v>
      </c>
      <c r="G32" s="38">
        <f t="shared" si="7"/>
        <v>3</v>
      </c>
      <c r="H32" s="36">
        <f t="shared" si="8"/>
        <v>0</v>
      </c>
      <c r="I32" s="35">
        <f t="shared" si="9"/>
        <v>8</v>
      </c>
      <c r="J32" s="35">
        <f t="shared" si="3"/>
        <v>0.3473642142</v>
      </c>
      <c r="K32" s="35">
        <f>IF(C32=5, VLOOKUP(J32, 'M=11 N=3'!LeadTime, 2, TRUE), "-")</f>
        <v>1</v>
      </c>
      <c r="L32" s="36">
        <f t="shared" si="10"/>
        <v>1</v>
      </c>
    </row>
    <row r="33">
      <c r="A33" s="35">
        <v>16.0</v>
      </c>
      <c r="B33" s="35">
        <f t="shared" si="5"/>
        <v>4</v>
      </c>
      <c r="C33" s="36">
        <f t="shared" si="1"/>
        <v>1</v>
      </c>
      <c r="D33" s="36">
        <f t="shared" si="6"/>
        <v>3</v>
      </c>
      <c r="E33" s="37">
        <f t="shared" si="2"/>
        <v>0.4279555397</v>
      </c>
      <c r="F33" s="35">
        <f>VLOOKUP(E33, 'M=11 N=3'!Demand, 2, True)</f>
        <v>2</v>
      </c>
      <c r="G33" s="38">
        <f t="shared" si="7"/>
        <v>1</v>
      </c>
      <c r="H33" s="36">
        <f t="shared" si="8"/>
        <v>0</v>
      </c>
      <c r="I33" s="36">
        <f t="shared" si="9"/>
        <v>8</v>
      </c>
      <c r="J33" s="36" t="str">
        <f t="shared" si="3"/>
        <v>-</v>
      </c>
      <c r="K33" s="36" t="str">
        <f t="shared" ref="K33:K36" si="13">IF(C33=5, VLOOKUP(J33, Lead_days, 2, TRUE), "-")</f>
        <v>-</v>
      </c>
      <c r="L33" s="35">
        <f t="shared" si="10"/>
        <v>0</v>
      </c>
    </row>
    <row r="34">
      <c r="A34" s="35">
        <v>17.0</v>
      </c>
      <c r="B34" s="35">
        <f t="shared" si="5"/>
        <v>4</v>
      </c>
      <c r="C34" s="36">
        <f t="shared" si="1"/>
        <v>2</v>
      </c>
      <c r="D34" s="36">
        <f t="shared" si="6"/>
        <v>9</v>
      </c>
      <c r="E34" s="37">
        <f t="shared" si="2"/>
        <v>0.5376921559</v>
      </c>
      <c r="F34" s="35">
        <f>VLOOKUP(E34, 'M=11 N=3'!Demand, 2, True)</f>
        <v>2</v>
      </c>
      <c r="G34" s="38">
        <f t="shared" si="7"/>
        <v>7</v>
      </c>
      <c r="H34" s="36">
        <f t="shared" si="8"/>
        <v>0</v>
      </c>
      <c r="I34" s="35" t="str">
        <f t="shared" si="9"/>
        <v>-</v>
      </c>
      <c r="J34" s="35" t="str">
        <f t="shared" si="3"/>
        <v>-</v>
      </c>
      <c r="K34" s="35" t="str">
        <f t="shared" si="13"/>
        <v>-</v>
      </c>
      <c r="L34" s="36" t="str">
        <f t="shared" si="10"/>
        <v>-</v>
      </c>
    </row>
    <row r="35">
      <c r="A35" s="35">
        <v>18.0</v>
      </c>
      <c r="B35" s="35">
        <f t="shared" si="5"/>
        <v>4</v>
      </c>
      <c r="C35" s="36">
        <f t="shared" si="1"/>
        <v>3</v>
      </c>
      <c r="D35" s="36">
        <f t="shared" si="6"/>
        <v>7</v>
      </c>
      <c r="E35" s="37">
        <f t="shared" si="2"/>
        <v>0.8496069883</v>
      </c>
      <c r="F35" s="35">
        <f>VLOOKUP(E35, 'M=11 N=3'!Demand, 2, True)</f>
        <v>3</v>
      </c>
      <c r="G35" s="38">
        <f t="shared" si="7"/>
        <v>4</v>
      </c>
      <c r="H35" s="36">
        <f t="shared" si="8"/>
        <v>0</v>
      </c>
      <c r="I35" s="35" t="str">
        <f t="shared" si="9"/>
        <v>-</v>
      </c>
      <c r="J35" s="35" t="str">
        <f t="shared" si="3"/>
        <v>-</v>
      </c>
      <c r="K35" s="35" t="str">
        <f t="shared" si="13"/>
        <v>-</v>
      </c>
      <c r="L35" s="36" t="str">
        <f t="shared" si="10"/>
        <v>-</v>
      </c>
    </row>
    <row r="36">
      <c r="A36" s="35">
        <v>19.0</v>
      </c>
      <c r="B36" s="35">
        <f t="shared" si="5"/>
        <v>4</v>
      </c>
      <c r="C36" s="36">
        <f t="shared" si="1"/>
        <v>4</v>
      </c>
      <c r="D36" s="36">
        <f t="shared" si="6"/>
        <v>4</v>
      </c>
      <c r="E36" s="37">
        <f t="shared" si="2"/>
        <v>0.8942865326</v>
      </c>
      <c r="F36" s="35">
        <f>VLOOKUP(E36, 'M=11 N=3'!Demand, 2, True)</f>
        <v>3</v>
      </c>
      <c r="G36" s="38">
        <f t="shared" si="7"/>
        <v>1</v>
      </c>
      <c r="H36" s="36">
        <f t="shared" si="8"/>
        <v>0</v>
      </c>
      <c r="I36" s="35" t="str">
        <f t="shared" si="9"/>
        <v>-</v>
      </c>
      <c r="J36" s="35" t="str">
        <f t="shared" si="3"/>
        <v>-</v>
      </c>
      <c r="K36" s="35" t="str">
        <f t="shared" si="13"/>
        <v>-</v>
      </c>
      <c r="L36" s="36" t="str">
        <f t="shared" si="10"/>
        <v>-</v>
      </c>
    </row>
    <row r="37">
      <c r="A37" s="35">
        <v>20.0</v>
      </c>
      <c r="B37" s="35">
        <f t="shared" si="5"/>
        <v>4</v>
      </c>
      <c r="C37" s="36">
        <f t="shared" si="1"/>
        <v>5</v>
      </c>
      <c r="D37" s="36">
        <f t="shared" si="6"/>
        <v>1</v>
      </c>
      <c r="E37" s="37">
        <f t="shared" si="2"/>
        <v>0.6818413523</v>
      </c>
      <c r="F37" s="35">
        <f>VLOOKUP(E37, 'M=11 N=3'!Demand, 2, True)</f>
        <v>2</v>
      </c>
      <c r="G37" s="38">
        <f t="shared" si="7"/>
        <v>0</v>
      </c>
      <c r="H37" s="36">
        <f t="shared" si="8"/>
        <v>1</v>
      </c>
      <c r="I37" s="35">
        <f t="shared" si="9"/>
        <v>12</v>
      </c>
      <c r="J37" s="35">
        <f t="shared" si="3"/>
        <v>0.03014417478</v>
      </c>
      <c r="K37" s="35">
        <f>IF(C37=5, VLOOKUP(J37, 'M=11 N=3'!LeadTime, 2, TRUE), "-")</f>
        <v>1</v>
      </c>
      <c r="L37" s="36">
        <f t="shared" si="10"/>
        <v>1</v>
      </c>
    </row>
    <row r="38">
      <c r="A38" s="35">
        <v>21.0</v>
      </c>
      <c r="B38" s="35">
        <f t="shared" si="5"/>
        <v>5</v>
      </c>
      <c r="C38" s="36">
        <f t="shared" si="1"/>
        <v>1</v>
      </c>
      <c r="D38" s="36">
        <f t="shared" si="6"/>
        <v>0</v>
      </c>
      <c r="E38" s="37">
        <f t="shared" si="2"/>
        <v>0.1839305902</v>
      </c>
      <c r="F38" s="35">
        <f>VLOOKUP(E38, 'M=11 N=3'!Demand, 2, True)</f>
        <v>1</v>
      </c>
      <c r="G38" s="38">
        <f t="shared" si="7"/>
        <v>0</v>
      </c>
      <c r="H38" s="36">
        <f t="shared" si="8"/>
        <v>2</v>
      </c>
      <c r="I38" s="36">
        <f t="shared" si="9"/>
        <v>12</v>
      </c>
      <c r="J38" s="36" t="str">
        <f t="shared" si="3"/>
        <v>-</v>
      </c>
      <c r="K38" s="36" t="str">
        <f t="shared" ref="K38:K41" si="14">IF(C38=5, VLOOKUP(J38, Lead_days, 2, TRUE), "-")</f>
        <v>-</v>
      </c>
      <c r="L38" s="35">
        <f t="shared" si="10"/>
        <v>0</v>
      </c>
    </row>
    <row r="39">
      <c r="A39" s="35">
        <v>22.0</v>
      </c>
      <c r="B39" s="35">
        <f t="shared" si="5"/>
        <v>5</v>
      </c>
      <c r="C39" s="36">
        <f t="shared" si="1"/>
        <v>2</v>
      </c>
      <c r="D39" s="36">
        <f t="shared" si="6"/>
        <v>12</v>
      </c>
      <c r="E39" s="37">
        <f t="shared" si="2"/>
        <v>0.3138916215</v>
      </c>
      <c r="F39" s="35">
        <f>VLOOKUP(E39, 'M=11 N=3'!Demand, 2, True)</f>
        <v>1</v>
      </c>
      <c r="G39" s="38">
        <f t="shared" si="7"/>
        <v>9</v>
      </c>
      <c r="H39" s="36">
        <f t="shared" si="8"/>
        <v>0</v>
      </c>
      <c r="I39" s="35" t="str">
        <f t="shared" si="9"/>
        <v>-</v>
      </c>
      <c r="J39" s="35" t="str">
        <f t="shared" si="3"/>
        <v>-</v>
      </c>
      <c r="K39" s="35" t="str">
        <f t="shared" si="14"/>
        <v>-</v>
      </c>
      <c r="L39" s="36" t="str">
        <f t="shared" si="10"/>
        <v>-</v>
      </c>
    </row>
    <row r="40">
      <c r="A40" s="35">
        <v>23.0</v>
      </c>
      <c r="B40" s="35">
        <f t="shared" si="5"/>
        <v>5</v>
      </c>
      <c r="C40" s="36">
        <f t="shared" si="1"/>
        <v>3</v>
      </c>
      <c r="D40" s="36">
        <f t="shared" si="6"/>
        <v>9</v>
      </c>
      <c r="E40" s="37">
        <f t="shared" si="2"/>
        <v>0.908213329</v>
      </c>
      <c r="F40" s="35">
        <f>VLOOKUP(E40, 'M=11 N=3'!Demand, 2, True)</f>
        <v>3</v>
      </c>
      <c r="G40" s="38">
        <f t="shared" si="7"/>
        <v>6</v>
      </c>
      <c r="H40" s="36">
        <f t="shared" si="8"/>
        <v>0</v>
      </c>
      <c r="I40" s="35" t="str">
        <f t="shared" si="9"/>
        <v>-</v>
      </c>
      <c r="J40" s="35" t="str">
        <f t="shared" si="3"/>
        <v>-</v>
      </c>
      <c r="K40" s="35" t="str">
        <f t="shared" si="14"/>
        <v>-</v>
      </c>
      <c r="L40" s="36" t="str">
        <f t="shared" si="10"/>
        <v>-</v>
      </c>
    </row>
    <row r="41">
      <c r="A41" s="35">
        <v>24.0</v>
      </c>
      <c r="B41" s="35">
        <f t="shared" si="5"/>
        <v>5</v>
      </c>
      <c r="C41" s="36">
        <f t="shared" si="1"/>
        <v>4</v>
      </c>
      <c r="D41" s="36">
        <f t="shared" si="6"/>
        <v>6</v>
      </c>
      <c r="E41" s="37">
        <f t="shared" si="2"/>
        <v>0.02531948553</v>
      </c>
      <c r="F41" s="35">
        <f>VLOOKUP(E41, 'M=11 N=3'!Demand, 2, True)</f>
        <v>0</v>
      </c>
      <c r="G41" s="38">
        <f t="shared" si="7"/>
        <v>6</v>
      </c>
      <c r="H41" s="36">
        <f t="shared" si="8"/>
        <v>0</v>
      </c>
      <c r="I41" s="35" t="str">
        <f t="shared" si="9"/>
        <v>-</v>
      </c>
      <c r="J41" s="35" t="str">
        <f t="shared" si="3"/>
        <v>-</v>
      </c>
      <c r="K41" s="35" t="str">
        <f t="shared" si="14"/>
        <v>-</v>
      </c>
      <c r="L41" s="36" t="str">
        <f t="shared" si="10"/>
        <v>-</v>
      </c>
    </row>
    <row r="42">
      <c r="A42" s="16">
        <v>25.0</v>
      </c>
      <c r="B42" s="16">
        <f t="shared" si="5"/>
        <v>5</v>
      </c>
      <c r="C42" s="17">
        <f t="shared" si="1"/>
        <v>5</v>
      </c>
      <c r="D42" s="17">
        <f t="shared" si="6"/>
        <v>6</v>
      </c>
      <c r="E42" s="18">
        <f t="shared" si="2"/>
        <v>0.888805087</v>
      </c>
      <c r="F42" s="16">
        <f>VLOOKUP(E42, 'M=11 N=3'!Demand, 2, True)</f>
        <v>3</v>
      </c>
      <c r="G42" s="19">
        <f t="shared" si="7"/>
        <v>3</v>
      </c>
      <c r="H42" s="17">
        <f t="shared" si="8"/>
        <v>0</v>
      </c>
      <c r="I42" s="16">
        <f t="shared" si="9"/>
        <v>8</v>
      </c>
      <c r="J42" s="16">
        <f t="shared" si="3"/>
        <v>0.7840900552</v>
      </c>
      <c r="K42" s="16">
        <f>IF(C42=5, VLOOKUP(J42, 'M=11 N=3'!LeadTime, 2, TRUE), "-")</f>
        <v>2</v>
      </c>
      <c r="L42" s="17">
        <f t="shared" si="10"/>
        <v>2</v>
      </c>
    </row>
    <row r="45">
      <c r="C45" s="39" t="s">
        <v>19</v>
      </c>
      <c r="D45" s="40">
        <f>AVERAGE(G18:G42)</f>
        <v>3.36</v>
      </c>
    </row>
    <row r="46">
      <c r="C46" s="39" t="s">
        <v>20</v>
      </c>
      <c r="D46" s="40">
        <f>AVERAGE(H18:H42)</f>
        <v>0.36</v>
      </c>
    </row>
    <row r="49">
      <c r="C49" s="2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4" t="s">
        <v>3</v>
      </c>
      <c r="D2" s="2" t="s">
        <v>4</v>
      </c>
    </row>
    <row r="3">
      <c r="A3" s="25">
        <v>0.0</v>
      </c>
      <c r="B3" s="1">
        <v>0.1</v>
      </c>
      <c r="C3" s="4">
        <v>0.0</v>
      </c>
      <c r="D3" s="5">
        <v>0.0</v>
      </c>
    </row>
    <row r="4">
      <c r="A4" s="25">
        <v>1.0</v>
      </c>
      <c r="B4" s="1">
        <v>0.25</v>
      </c>
      <c r="C4" s="5">
        <v>0.1</v>
      </c>
      <c r="D4" s="5">
        <v>1.0</v>
      </c>
    </row>
    <row r="5">
      <c r="A5" s="25">
        <v>2.0</v>
      </c>
      <c r="B5" s="1">
        <v>0.35</v>
      </c>
      <c r="C5" s="5">
        <v>0.35</v>
      </c>
      <c r="D5" s="5">
        <v>2.0</v>
      </c>
    </row>
    <row r="6">
      <c r="A6" s="25">
        <v>3.0</v>
      </c>
      <c r="B6" s="1">
        <v>0.21</v>
      </c>
      <c r="C6" s="5">
        <v>0.7</v>
      </c>
      <c r="D6" s="5">
        <v>3.0</v>
      </c>
    </row>
    <row r="7">
      <c r="A7" s="26">
        <v>4.0</v>
      </c>
      <c r="B7" s="27">
        <v>0.09</v>
      </c>
      <c r="C7" s="6">
        <v>0.91</v>
      </c>
      <c r="D7" s="6">
        <v>4.0</v>
      </c>
    </row>
    <row r="8">
      <c r="A8" s="1" t="s">
        <v>5</v>
      </c>
    </row>
    <row r="9">
      <c r="A9" s="2" t="s">
        <v>6</v>
      </c>
      <c r="B9" s="24" t="s">
        <v>2</v>
      </c>
      <c r="C9" s="24" t="s">
        <v>3</v>
      </c>
      <c r="D9" s="2" t="s">
        <v>4</v>
      </c>
    </row>
    <row r="10">
      <c r="A10" s="25">
        <v>1.0</v>
      </c>
      <c r="B10" s="1">
        <v>0.6</v>
      </c>
      <c r="C10" s="1">
        <v>0.0</v>
      </c>
      <c r="D10" s="7">
        <v>1.0</v>
      </c>
    </row>
    <row r="11">
      <c r="A11" s="25">
        <v>2.0</v>
      </c>
      <c r="B11" s="1">
        <v>0.3</v>
      </c>
      <c r="C11" s="1">
        <v>0.6</v>
      </c>
      <c r="D11" s="7">
        <v>2.0</v>
      </c>
    </row>
    <row r="12">
      <c r="A12" s="26">
        <v>3.0</v>
      </c>
      <c r="B12" s="27">
        <v>0.1</v>
      </c>
      <c r="C12" s="27">
        <v>0.9</v>
      </c>
      <c r="D12" s="8">
        <v>3.0</v>
      </c>
    </row>
    <row r="13">
      <c r="B13" s="1"/>
      <c r="C13" s="1"/>
    </row>
    <row r="14">
      <c r="A14" s="1" t="s">
        <v>4</v>
      </c>
      <c r="B14" s="28" t="s">
        <v>7</v>
      </c>
      <c r="C14" s="28" t="s">
        <v>8</v>
      </c>
    </row>
    <row r="15">
      <c r="A15" s="1"/>
      <c r="B15" s="29">
        <v>11.0</v>
      </c>
      <c r="C15" s="29">
        <v>6.0</v>
      </c>
      <c r="E15" s="1"/>
      <c r="F15" s="1"/>
      <c r="G15" s="1"/>
      <c r="H15" s="1"/>
      <c r="I15" s="1"/>
      <c r="J15" s="1"/>
      <c r="K15" s="1"/>
      <c r="L15" s="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>
      <c r="A17" s="30" t="s">
        <v>9</v>
      </c>
      <c r="B17" s="30" t="s">
        <v>10</v>
      </c>
      <c r="C17" s="30" t="s">
        <v>21</v>
      </c>
      <c r="D17" s="30" t="s">
        <v>12</v>
      </c>
      <c r="E17" s="30" t="s">
        <v>13</v>
      </c>
      <c r="F17" s="31" t="s">
        <v>1</v>
      </c>
      <c r="G17" s="30" t="s">
        <v>14</v>
      </c>
      <c r="H17" s="30" t="s">
        <v>15</v>
      </c>
      <c r="I17" s="30" t="s">
        <v>16</v>
      </c>
      <c r="J17" s="30" t="s">
        <v>13</v>
      </c>
      <c r="K17" s="30" t="s">
        <v>17</v>
      </c>
      <c r="L17" s="30" t="s">
        <v>18</v>
      </c>
    </row>
    <row r="18">
      <c r="A18" s="32">
        <v>1.0</v>
      </c>
      <c r="B18" s="32">
        <v>1.0</v>
      </c>
      <c r="C18" s="32">
        <f t="shared" ref="C18:C42" si="1">IF(MOD(A18, 5) = 0, 5, MOD(A18, 5))</f>
        <v>1</v>
      </c>
      <c r="D18" s="32">
        <v>3.0</v>
      </c>
      <c r="E18" s="33">
        <f t="shared" ref="E18:E42" si="2">RAND()</f>
        <v>0.9992465006</v>
      </c>
      <c r="F18" s="32">
        <f>VLOOKUP(E18, 'M=11 N=6'!Demand, 2, True)</f>
        <v>4</v>
      </c>
      <c r="G18" s="34">
        <f>IF(F18&gt;D18, 0, D18-F18)</f>
        <v>0</v>
      </c>
      <c r="H18" s="32">
        <f>IF(F18&gt;D18, F18-D18, 0)</f>
        <v>1</v>
      </c>
      <c r="I18" s="32">
        <v>8.0</v>
      </c>
      <c r="J18" s="32" t="str">
        <f t="shared" ref="J18:J42" si="3">IF(C18 = 5, RAND(), "-")</f>
        <v>-</v>
      </c>
      <c r="K18" s="32" t="str">
        <f t="shared" ref="K18:K21" si="4">IF(C18=5, VLOOKUP(J18, Lead_days, 2, TRUE), "-")</f>
        <v>-</v>
      </c>
      <c r="L18" s="32">
        <v>1.0</v>
      </c>
    </row>
    <row r="19">
      <c r="A19" s="35">
        <v>2.0</v>
      </c>
      <c r="B19" s="35">
        <f t="shared" ref="B19:B42" si="5">IF(C19=1, B18+1, B18)</f>
        <v>1</v>
      </c>
      <c r="C19" s="36">
        <f t="shared" si="1"/>
        <v>2</v>
      </c>
      <c r="D19" s="35">
        <f t="shared" ref="D19:D42" si="6">G18+ IF(L18 = 0, I18, 0)</f>
        <v>0</v>
      </c>
      <c r="E19" s="37">
        <f t="shared" si="2"/>
        <v>0.4851192</v>
      </c>
      <c r="F19" s="35">
        <f>VLOOKUP(E19, 'M=11 N=6'!Demand, 2, True)</f>
        <v>2</v>
      </c>
      <c r="G19" s="38">
        <f t="shared" ref="G19:G42" si="7">IF(F19&gt;D19, 0, D19-F19-H18)</f>
        <v>0</v>
      </c>
      <c r="H19" s="36">
        <f t="shared" ref="H19:H42" si="8">IF(G19 = 0, IF(F19&gt;D19, F19-D19, 0) +H18, 0)</f>
        <v>3</v>
      </c>
      <c r="I19" s="35">
        <f t="shared" ref="I19:I42" si="9">IF(L19="-", "-", IF(C19 = 5, 11 - G19 + H19, I18))</f>
        <v>8</v>
      </c>
      <c r="J19" s="35" t="str">
        <f t="shared" si="3"/>
        <v>-</v>
      </c>
      <c r="K19" s="35" t="str">
        <f t="shared" si="4"/>
        <v>-</v>
      </c>
      <c r="L19" s="36">
        <f t="shared" ref="L19:L42" si="10">IF(C19 = 5,K19, IF(AND(L18&lt;&gt;"-", L18&lt;&gt;0), L18-1, "-"))</f>
        <v>0</v>
      </c>
    </row>
    <row r="20">
      <c r="A20" s="35">
        <v>3.0</v>
      </c>
      <c r="B20" s="35">
        <f t="shared" si="5"/>
        <v>1</v>
      </c>
      <c r="C20" s="36">
        <f t="shared" si="1"/>
        <v>3</v>
      </c>
      <c r="D20" s="36">
        <f t="shared" si="6"/>
        <v>8</v>
      </c>
      <c r="E20" s="37">
        <f t="shared" si="2"/>
        <v>0.8006165234</v>
      </c>
      <c r="F20" s="35">
        <f>VLOOKUP(E20, 'M=11 N=6'!Demand, 2, True)</f>
        <v>3</v>
      </c>
      <c r="G20" s="38">
        <f t="shared" si="7"/>
        <v>2</v>
      </c>
      <c r="H20" s="36">
        <f t="shared" si="8"/>
        <v>0</v>
      </c>
      <c r="I20" s="35" t="str">
        <f t="shared" si="9"/>
        <v>-</v>
      </c>
      <c r="J20" s="35" t="str">
        <f t="shared" si="3"/>
        <v>-</v>
      </c>
      <c r="K20" s="35" t="str">
        <f t="shared" si="4"/>
        <v>-</v>
      </c>
      <c r="L20" s="36" t="str">
        <f t="shared" si="10"/>
        <v>-</v>
      </c>
    </row>
    <row r="21">
      <c r="A21" s="35">
        <v>4.0</v>
      </c>
      <c r="B21" s="35">
        <f t="shared" si="5"/>
        <v>1</v>
      </c>
      <c r="C21" s="36">
        <f t="shared" si="1"/>
        <v>4</v>
      </c>
      <c r="D21" s="36">
        <f t="shared" si="6"/>
        <v>2</v>
      </c>
      <c r="E21" s="37">
        <f t="shared" si="2"/>
        <v>0.5520968641</v>
      </c>
      <c r="F21" s="35">
        <f>VLOOKUP(E21, 'M=11 N=6'!Demand, 2, True)</f>
        <v>2</v>
      </c>
      <c r="G21" s="38">
        <f t="shared" si="7"/>
        <v>0</v>
      </c>
      <c r="H21" s="36">
        <f t="shared" si="8"/>
        <v>0</v>
      </c>
      <c r="I21" s="35" t="str">
        <f t="shared" si="9"/>
        <v>-</v>
      </c>
      <c r="J21" s="35" t="str">
        <f t="shared" si="3"/>
        <v>-</v>
      </c>
      <c r="K21" s="35" t="str">
        <f t="shared" si="4"/>
        <v>-</v>
      </c>
      <c r="L21" s="36" t="str">
        <f t="shared" si="10"/>
        <v>-</v>
      </c>
    </row>
    <row r="22">
      <c r="A22" s="35">
        <v>5.0</v>
      </c>
      <c r="B22" s="35">
        <f t="shared" si="5"/>
        <v>1</v>
      </c>
      <c r="C22" s="36">
        <f t="shared" si="1"/>
        <v>5</v>
      </c>
      <c r="D22" s="36">
        <f t="shared" si="6"/>
        <v>0</v>
      </c>
      <c r="E22" s="37">
        <f t="shared" si="2"/>
        <v>0.6357445788</v>
      </c>
      <c r="F22" s="35">
        <f>VLOOKUP(E22, 'M=11 N=6'!Demand, 2, True)</f>
        <v>2</v>
      </c>
      <c r="G22" s="38">
        <f t="shared" si="7"/>
        <v>0</v>
      </c>
      <c r="H22" s="36">
        <f t="shared" si="8"/>
        <v>2</v>
      </c>
      <c r="I22" s="35">
        <f t="shared" si="9"/>
        <v>13</v>
      </c>
      <c r="J22" s="35">
        <f t="shared" si="3"/>
        <v>0.5482223866</v>
      </c>
      <c r="K22" s="35">
        <f>IF(C22=5, VLOOKUP(J22, 'M=11 N=6'!LeadTime, 2, TRUE), "-")</f>
        <v>1</v>
      </c>
      <c r="L22" s="36">
        <f t="shared" si="10"/>
        <v>1</v>
      </c>
    </row>
    <row r="23">
      <c r="A23" s="35">
        <v>6.0</v>
      </c>
      <c r="B23" s="35">
        <f t="shared" si="5"/>
        <v>2</v>
      </c>
      <c r="C23" s="36">
        <f t="shared" si="1"/>
        <v>1</v>
      </c>
      <c r="D23" s="36">
        <f t="shared" si="6"/>
        <v>0</v>
      </c>
      <c r="E23" s="37">
        <f t="shared" si="2"/>
        <v>0.8670076136</v>
      </c>
      <c r="F23" s="35">
        <f>VLOOKUP(E23, 'M=11 N=6'!Demand, 2, True)</f>
        <v>3</v>
      </c>
      <c r="G23" s="38">
        <f t="shared" si="7"/>
        <v>0</v>
      </c>
      <c r="H23" s="36">
        <f t="shared" si="8"/>
        <v>5</v>
      </c>
      <c r="I23" s="36">
        <f t="shared" si="9"/>
        <v>13</v>
      </c>
      <c r="J23" s="36" t="str">
        <f t="shared" si="3"/>
        <v>-</v>
      </c>
      <c r="K23" s="36" t="str">
        <f t="shared" ref="K23:K26" si="11">IF(C23=5, VLOOKUP(J23, Lead_days, 2, TRUE), "-")</f>
        <v>-</v>
      </c>
      <c r="L23" s="35">
        <f t="shared" si="10"/>
        <v>0</v>
      </c>
    </row>
    <row r="24">
      <c r="A24" s="35">
        <v>7.0</v>
      </c>
      <c r="B24" s="35">
        <f t="shared" si="5"/>
        <v>2</v>
      </c>
      <c r="C24" s="36">
        <f t="shared" si="1"/>
        <v>2</v>
      </c>
      <c r="D24" s="36">
        <f t="shared" si="6"/>
        <v>13</v>
      </c>
      <c r="E24" s="37">
        <f t="shared" si="2"/>
        <v>0.7835585307</v>
      </c>
      <c r="F24" s="35">
        <f>VLOOKUP(E24, 'M=11 N=6'!Demand, 2, True)</f>
        <v>3</v>
      </c>
      <c r="G24" s="38">
        <f t="shared" si="7"/>
        <v>5</v>
      </c>
      <c r="H24" s="36">
        <f t="shared" si="8"/>
        <v>0</v>
      </c>
      <c r="I24" s="35" t="str">
        <f t="shared" si="9"/>
        <v>-</v>
      </c>
      <c r="J24" s="35" t="str">
        <f t="shared" si="3"/>
        <v>-</v>
      </c>
      <c r="K24" s="35" t="str">
        <f t="shared" si="11"/>
        <v>-</v>
      </c>
      <c r="L24" s="36" t="str">
        <f t="shared" si="10"/>
        <v>-</v>
      </c>
    </row>
    <row r="25">
      <c r="A25" s="35">
        <v>8.0</v>
      </c>
      <c r="B25" s="35">
        <f t="shared" si="5"/>
        <v>2</v>
      </c>
      <c r="C25" s="36">
        <f t="shared" si="1"/>
        <v>3</v>
      </c>
      <c r="D25" s="36">
        <f t="shared" si="6"/>
        <v>5</v>
      </c>
      <c r="E25" s="37">
        <f t="shared" si="2"/>
        <v>0.2876420046</v>
      </c>
      <c r="F25" s="35">
        <f>VLOOKUP(E25, 'M=11 N=6'!Demand, 2, True)</f>
        <v>1</v>
      </c>
      <c r="G25" s="38">
        <f t="shared" si="7"/>
        <v>4</v>
      </c>
      <c r="H25" s="36">
        <f t="shared" si="8"/>
        <v>0</v>
      </c>
      <c r="I25" s="35" t="str">
        <f t="shared" si="9"/>
        <v>-</v>
      </c>
      <c r="J25" s="35" t="str">
        <f t="shared" si="3"/>
        <v>-</v>
      </c>
      <c r="K25" s="35" t="str">
        <f t="shared" si="11"/>
        <v>-</v>
      </c>
      <c r="L25" s="36" t="str">
        <f t="shared" si="10"/>
        <v>-</v>
      </c>
    </row>
    <row r="26">
      <c r="A26" s="35">
        <v>9.0</v>
      </c>
      <c r="B26" s="35">
        <f t="shared" si="5"/>
        <v>2</v>
      </c>
      <c r="C26" s="36">
        <f t="shared" si="1"/>
        <v>4</v>
      </c>
      <c r="D26" s="36">
        <f t="shared" si="6"/>
        <v>4</v>
      </c>
      <c r="E26" s="37">
        <f t="shared" si="2"/>
        <v>0.993585051</v>
      </c>
      <c r="F26" s="35">
        <f>VLOOKUP(E26, 'M=11 N=6'!Demand, 2, True)</f>
        <v>4</v>
      </c>
      <c r="G26" s="38">
        <f t="shared" si="7"/>
        <v>0</v>
      </c>
      <c r="H26" s="36">
        <f t="shared" si="8"/>
        <v>0</v>
      </c>
      <c r="I26" s="35" t="str">
        <f t="shared" si="9"/>
        <v>-</v>
      </c>
      <c r="J26" s="35" t="str">
        <f t="shared" si="3"/>
        <v>-</v>
      </c>
      <c r="K26" s="35" t="str">
        <f t="shared" si="11"/>
        <v>-</v>
      </c>
      <c r="L26" s="36" t="str">
        <f t="shared" si="10"/>
        <v>-</v>
      </c>
    </row>
    <row r="27">
      <c r="A27" s="35">
        <v>10.0</v>
      </c>
      <c r="B27" s="35">
        <f t="shared" si="5"/>
        <v>2</v>
      </c>
      <c r="C27" s="36">
        <f t="shared" si="1"/>
        <v>5</v>
      </c>
      <c r="D27" s="36">
        <f t="shared" si="6"/>
        <v>0</v>
      </c>
      <c r="E27" s="37">
        <f t="shared" si="2"/>
        <v>0.2566579359</v>
      </c>
      <c r="F27" s="35">
        <f>VLOOKUP(E27, 'M=11 N=6'!Demand, 2, True)</f>
        <v>1</v>
      </c>
      <c r="G27" s="38">
        <f t="shared" si="7"/>
        <v>0</v>
      </c>
      <c r="H27" s="36">
        <f t="shared" si="8"/>
        <v>1</v>
      </c>
      <c r="I27" s="35">
        <f t="shared" si="9"/>
        <v>12</v>
      </c>
      <c r="J27" s="35">
        <f t="shared" si="3"/>
        <v>0.4582393462</v>
      </c>
      <c r="K27" s="35">
        <f>IF(C27=5, VLOOKUP(J27, 'M=11 N=6'!LeadTime, 2, TRUE), "-")</f>
        <v>1</v>
      </c>
      <c r="L27" s="36">
        <f t="shared" si="10"/>
        <v>1</v>
      </c>
    </row>
    <row r="28">
      <c r="A28" s="35">
        <v>11.0</v>
      </c>
      <c r="B28" s="35">
        <f t="shared" si="5"/>
        <v>3</v>
      </c>
      <c r="C28" s="36">
        <f t="shared" si="1"/>
        <v>1</v>
      </c>
      <c r="D28" s="36">
        <f t="shared" si="6"/>
        <v>0</v>
      </c>
      <c r="E28" s="37">
        <f t="shared" si="2"/>
        <v>0.2028370174</v>
      </c>
      <c r="F28" s="35">
        <f>VLOOKUP(E28, 'M=11 N=6'!Demand, 2, True)</f>
        <v>1</v>
      </c>
      <c r="G28" s="38">
        <f t="shared" si="7"/>
        <v>0</v>
      </c>
      <c r="H28" s="36">
        <f t="shared" si="8"/>
        <v>2</v>
      </c>
      <c r="I28" s="36">
        <f t="shared" si="9"/>
        <v>12</v>
      </c>
      <c r="J28" s="36" t="str">
        <f t="shared" si="3"/>
        <v>-</v>
      </c>
      <c r="K28" s="36" t="str">
        <f t="shared" ref="K28:K31" si="12">IF(C28=5, VLOOKUP(J28, Lead_days, 2, TRUE), "-")</f>
        <v>-</v>
      </c>
      <c r="L28" s="35">
        <f t="shared" si="10"/>
        <v>0</v>
      </c>
    </row>
    <row r="29">
      <c r="A29" s="35">
        <v>12.0</v>
      </c>
      <c r="B29" s="35">
        <f t="shared" si="5"/>
        <v>3</v>
      </c>
      <c r="C29" s="36">
        <f t="shared" si="1"/>
        <v>2</v>
      </c>
      <c r="D29" s="36">
        <f t="shared" si="6"/>
        <v>12</v>
      </c>
      <c r="E29" s="37">
        <f t="shared" si="2"/>
        <v>0.9837409309</v>
      </c>
      <c r="F29" s="35">
        <f>VLOOKUP(E29, 'M=11 N=6'!Demand, 2, True)</f>
        <v>4</v>
      </c>
      <c r="G29" s="38">
        <f t="shared" si="7"/>
        <v>6</v>
      </c>
      <c r="H29" s="36">
        <f t="shared" si="8"/>
        <v>0</v>
      </c>
      <c r="I29" s="35" t="str">
        <f t="shared" si="9"/>
        <v>-</v>
      </c>
      <c r="J29" s="35" t="str">
        <f t="shared" si="3"/>
        <v>-</v>
      </c>
      <c r="K29" s="35" t="str">
        <f t="shared" si="12"/>
        <v>-</v>
      </c>
      <c r="L29" s="36" t="str">
        <f t="shared" si="10"/>
        <v>-</v>
      </c>
    </row>
    <row r="30">
      <c r="A30" s="35">
        <v>13.0</v>
      </c>
      <c r="B30" s="35">
        <f t="shared" si="5"/>
        <v>3</v>
      </c>
      <c r="C30" s="36">
        <f t="shared" si="1"/>
        <v>3</v>
      </c>
      <c r="D30" s="36">
        <f t="shared" si="6"/>
        <v>6</v>
      </c>
      <c r="E30" s="37">
        <f t="shared" si="2"/>
        <v>0.1550532138</v>
      </c>
      <c r="F30" s="35">
        <f>VLOOKUP(E30, 'M=11 N=6'!Demand, 2, True)</f>
        <v>1</v>
      </c>
      <c r="G30" s="38">
        <f t="shared" si="7"/>
        <v>5</v>
      </c>
      <c r="H30" s="36">
        <f t="shared" si="8"/>
        <v>0</v>
      </c>
      <c r="I30" s="35" t="str">
        <f t="shared" si="9"/>
        <v>-</v>
      </c>
      <c r="J30" s="35" t="str">
        <f t="shared" si="3"/>
        <v>-</v>
      </c>
      <c r="K30" s="35" t="str">
        <f t="shared" si="12"/>
        <v>-</v>
      </c>
      <c r="L30" s="36" t="str">
        <f t="shared" si="10"/>
        <v>-</v>
      </c>
    </row>
    <row r="31">
      <c r="A31" s="35">
        <v>14.0</v>
      </c>
      <c r="B31" s="35">
        <f t="shared" si="5"/>
        <v>3</v>
      </c>
      <c r="C31" s="36">
        <f t="shared" si="1"/>
        <v>4</v>
      </c>
      <c r="D31" s="36">
        <f t="shared" si="6"/>
        <v>5</v>
      </c>
      <c r="E31" s="37">
        <f t="shared" si="2"/>
        <v>0.7414748957</v>
      </c>
      <c r="F31" s="35">
        <f>VLOOKUP(E31, 'M=11 N=6'!Demand, 2, True)</f>
        <v>3</v>
      </c>
      <c r="G31" s="38">
        <f t="shared" si="7"/>
        <v>2</v>
      </c>
      <c r="H31" s="36">
        <f t="shared" si="8"/>
        <v>0</v>
      </c>
      <c r="I31" s="35" t="str">
        <f t="shared" si="9"/>
        <v>-</v>
      </c>
      <c r="J31" s="35" t="str">
        <f t="shared" si="3"/>
        <v>-</v>
      </c>
      <c r="K31" s="35" t="str">
        <f t="shared" si="12"/>
        <v>-</v>
      </c>
      <c r="L31" s="36" t="str">
        <f t="shared" si="10"/>
        <v>-</v>
      </c>
    </row>
    <row r="32">
      <c r="A32" s="35">
        <v>15.0</v>
      </c>
      <c r="B32" s="35">
        <f t="shared" si="5"/>
        <v>3</v>
      </c>
      <c r="C32" s="36">
        <f t="shared" si="1"/>
        <v>5</v>
      </c>
      <c r="D32" s="36">
        <f t="shared" si="6"/>
        <v>2</v>
      </c>
      <c r="E32" s="37">
        <f t="shared" si="2"/>
        <v>0.1519533415</v>
      </c>
      <c r="F32" s="35">
        <f>VLOOKUP(E32, 'M=11 N=6'!Demand, 2, True)</f>
        <v>1</v>
      </c>
      <c r="G32" s="38">
        <f t="shared" si="7"/>
        <v>1</v>
      </c>
      <c r="H32" s="36">
        <f t="shared" si="8"/>
        <v>0</v>
      </c>
      <c r="I32" s="35">
        <f t="shared" si="9"/>
        <v>10</v>
      </c>
      <c r="J32" s="35">
        <f t="shared" si="3"/>
        <v>0.3729315349</v>
      </c>
      <c r="K32" s="35">
        <f>IF(C32=5, VLOOKUP(J32, 'M=11 N=6'!LeadTime, 2, TRUE), "-")</f>
        <v>1</v>
      </c>
      <c r="L32" s="36">
        <f t="shared" si="10"/>
        <v>1</v>
      </c>
    </row>
    <row r="33">
      <c r="A33" s="35">
        <v>16.0</v>
      </c>
      <c r="B33" s="35">
        <f t="shared" si="5"/>
        <v>4</v>
      </c>
      <c r="C33" s="36">
        <f t="shared" si="1"/>
        <v>1</v>
      </c>
      <c r="D33" s="36">
        <f t="shared" si="6"/>
        <v>1</v>
      </c>
      <c r="E33" s="37">
        <f t="shared" si="2"/>
        <v>0.8246326064</v>
      </c>
      <c r="F33" s="35">
        <f>VLOOKUP(E33, 'M=11 N=6'!Demand, 2, True)</f>
        <v>3</v>
      </c>
      <c r="G33" s="38">
        <f t="shared" si="7"/>
        <v>0</v>
      </c>
      <c r="H33" s="36">
        <f t="shared" si="8"/>
        <v>2</v>
      </c>
      <c r="I33" s="36">
        <f t="shared" si="9"/>
        <v>10</v>
      </c>
      <c r="J33" s="36" t="str">
        <f t="shared" si="3"/>
        <v>-</v>
      </c>
      <c r="K33" s="36" t="str">
        <f t="shared" ref="K33:K36" si="13">IF(C33=5, VLOOKUP(J33, Lead_days, 2, TRUE), "-")</f>
        <v>-</v>
      </c>
      <c r="L33" s="35">
        <f t="shared" si="10"/>
        <v>0</v>
      </c>
    </row>
    <row r="34">
      <c r="A34" s="35">
        <v>17.0</v>
      </c>
      <c r="B34" s="35">
        <f t="shared" si="5"/>
        <v>4</v>
      </c>
      <c r="C34" s="36">
        <f t="shared" si="1"/>
        <v>2</v>
      </c>
      <c r="D34" s="36">
        <f t="shared" si="6"/>
        <v>10</v>
      </c>
      <c r="E34" s="37">
        <f t="shared" si="2"/>
        <v>0.412480943</v>
      </c>
      <c r="F34" s="35">
        <f>VLOOKUP(E34, 'M=11 N=6'!Demand, 2, True)</f>
        <v>2</v>
      </c>
      <c r="G34" s="38">
        <f t="shared" si="7"/>
        <v>6</v>
      </c>
      <c r="H34" s="36">
        <f t="shared" si="8"/>
        <v>0</v>
      </c>
      <c r="I34" s="35" t="str">
        <f t="shared" si="9"/>
        <v>-</v>
      </c>
      <c r="J34" s="35" t="str">
        <f t="shared" si="3"/>
        <v>-</v>
      </c>
      <c r="K34" s="35" t="str">
        <f t="shared" si="13"/>
        <v>-</v>
      </c>
      <c r="L34" s="36" t="str">
        <f t="shared" si="10"/>
        <v>-</v>
      </c>
    </row>
    <row r="35">
      <c r="A35" s="35">
        <v>18.0</v>
      </c>
      <c r="B35" s="35">
        <f t="shared" si="5"/>
        <v>4</v>
      </c>
      <c r="C35" s="36">
        <f t="shared" si="1"/>
        <v>3</v>
      </c>
      <c r="D35" s="36">
        <f t="shared" si="6"/>
        <v>6</v>
      </c>
      <c r="E35" s="37">
        <f t="shared" si="2"/>
        <v>0.141911486</v>
      </c>
      <c r="F35" s="35">
        <f>VLOOKUP(E35, 'M=11 N=6'!Demand, 2, True)</f>
        <v>1</v>
      </c>
      <c r="G35" s="38">
        <f t="shared" si="7"/>
        <v>5</v>
      </c>
      <c r="H35" s="36">
        <f t="shared" si="8"/>
        <v>0</v>
      </c>
      <c r="I35" s="35" t="str">
        <f t="shared" si="9"/>
        <v>-</v>
      </c>
      <c r="J35" s="35" t="str">
        <f t="shared" si="3"/>
        <v>-</v>
      </c>
      <c r="K35" s="35" t="str">
        <f t="shared" si="13"/>
        <v>-</v>
      </c>
      <c r="L35" s="36" t="str">
        <f t="shared" si="10"/>
        <v>-</v>
      </c>
    </row>
    <row r="36">
      <c r="A36" s="35">
        <v>19.0</v>
      </c>
      <c r="B36" s="35">
        <f t="shared" si="5"/>
        <v>4</v>
      </c>
      <c r="C36" s="36">
        <f t="shared" si="1"/>
        <v>4</v>
      </c>
      <c r="D36" s="36">
        <f t="shared" si="6"/>
        <v>5</v>
      </c>
      <c r="E36" s="37">
        <f t="shared" si="2"/>
        <v>0.9913842275</v>
      </c>
      <c r="F36" s="35">
        <f>VLOOKUP(E36, 'M=11 N=6'!Demand, 2, True)</f>
        <v>4</v>
      </c>
      <c r="G36" s="38">
        <f t="shared" si="7"/>
        <v>1</v>
      </c>
      <c r="H36" s="36">
        <f t="shared" si="8"/>
        <v>0</v>
      </c>
      <c r="I36" s="35" t="str">
        <f t="shared" si="9"/>
        <v>-</v>
      </c>
      <c r="J36" s="35" t="str">
        <f t="shared" si="3"/>
        <v>-</v>
      </c>
      <c r="K36" s="35" t="str">
        <f t="shared" si="13"/>
        <v>-</v>
      </c>
      <c r="L36" s="36" t="str">
        <f t="shared" si="10"/>
        <v>-</v>
      </c>
    </row>
    <row r="37">
      <c r="A37" s="35">
        <v>20.0</v>
      </c>
      <c r="B37" s="35">
        <f t="shared" si="5"/>
        <v>4</v>
      </c>
      <c r="C37" s="36">
        <f t="shared" si="1"/>
        <v>5</v>
      </c>
      <c r="D37" s="36">
        <f t="shared" si="6"/>
        <v>1</v>
      </c>
      <c r="E37" s="37">
        <f t="shared" si="2"/>
        <v>0.2865229107</v>
      </c>
      <c r="F37" s="35">
        <f>VLOOKUP(E37, 'M=11 N=6'!Demand, 2, True)</f>
        <v>1</v>
      </c>
      <c r="G37" s="38">
        <f t="shared" si="7"/>
        <v>0</v>
      </c>
      <c r="H37" s="36">
        <f t="shared" si="8"/>
        <v>0</v>
      </c>
      <c r="I37" s="35">
        <f t="shared" si="9"/>
        <v>11</v>
      </c>
      <c r="J37" s="35">
        <f t="shared" si="3"/>
        <v>0.2000895078</v>
      </c>
      <c r="K37" s="35">
        <f>IF(C37=5, VLOOKUP(J37, 'M=11 N=6'!LeadTime, 2, TRUE), "-")</f>
        <v>1</v>
      </c>
      <c r="L37" s="36">
        <f t="shared" si="10"/>
        <v>1</v>
      </c>
    </row>
    <row r="38">
      <c r="A38" s="35">
        <v>21.0</v>
      </c>
      <c r="B38" s="35">
        <f t="shared" si="5"/>
        <v>5</v>
      </c>
      <c r="C38" s="36">
        <f t="shared" si="1"/>
        <v>1</v>
      </c>
      <c r="D38" s="36">
        <f t="shared" si="6"/>
        <v>0</v>
      </c>
      <c r="E38" s="37">
        <f t="shared" si="2"/>
        <v>0.4373393332</v>
      </c>
      <c r="F38" s="35">
        <f>VLOOKUP(E38, 'M=11 N=6'!Demand, 2, True)</f>
        <v>2</v>
      </c>
      <c r="G38" s="38">
        <f t="shared" si="7"/>
        <v>0</v>
      </c>
      <c r="H38" s="36">
        <f t="shared" si="8"/>
        <v>2</v>
      </c>
      <c r="I38" s="36">
        <f t="shared" si="9"/>
        <v>11</v>
      </c>
      <c r="J38" s="36" t="str">
        <f t="shared" si="3"/>
        <v>-</v>
      </c>
      <c r="K38" s="36" t="str">
        <f t="shared" ref="K38:K41" si="14">IF(C38=5, VLOOKUP(J38, Lead_days, 2, TRUE), "-")</f>
        <v>-</v>
      </c>
      <c r="L38" s="35">
        <f t="shared" si="10"/>
        <v>0</v>
      </c>
    </row>
    <row r="39">
      <c r="A39" s="35">
        <v>22.0</v>
      </c>
      <c r="B39" s="35">
        <f t="shared" si="5"/>
        <v>5</v>
      </c>
      <c r="C39" s="36">
        <f t="shared" si="1"/>
        <v>2</v>
      </c>
      <c r="D39" s="36">
        <f t="shared" si="6"/>
        <v>11</v>
      </c>
      <c r="E39" s="37">
        <f t="shared" si="2"/>
        <v>0.8309744773</v>
      </c>
      <c r="F39" s="35">
        <f>VLOOKUP(E39, 'M=11 N=6'!Demand, 2, True)</f>
        <v>3</v>
      </c>
      <c r="G39" s="38">
        <f t="shared" si="7"/>
        <v>6</v>
      </c>
      <c r="H39" s="36">
        <f t="shared" si="8"/>
        <v>0</v>
      </c>
      <c r="I39" s="35" t="str">
        <f t="shared" si="9"/>
        <v>-</v>
      </c>
      <c r="J39" s="35" t="str">
        <f t="shared" si="3"/>
        <v>-</v>
      </c>
      <c r="K39" s="35" t="str">
        <f t="shared" si="14"/>
        <v>-</v>
      </c>
      <c r="L39" s="36" t="str">
        <f t="shared" si="10"/>
        <v>-</v>
      </c>
    </row>
    <row r="40">
      <c r="A40" s="35">
        <v>23.0</v>
      </c>
      <c r="B40" s="35">
        <f t="shared" si="5"/>
        <v>5</v>
      </c>
      <c r="C40" s="36">
        <f t="shared" si="1"/>
        <v>3</v>
      </c>
      <c r="D40" s="36">
        <f t="shared" si="6"/>
        <v>6</v>
      </c>
      <c r="E40" s="37">
        <f t="shared" si="2"/>
        <v>0.01819361476</v>
      </c>
      <c r="F40" s="35">
        <f>VLOOKUP(E40, 'M=11 N=6'!Demand, 2, True)</f>
        <v>0</v>
      </c>
      <c r="G40" s="38">
        <f t="shared" si="7"/>
        <v>6</v>
      </c>
      <c r="H40" s="36">
        <f t="shared" si="8"/>
        <v>0</v>
      </c>
      <c r="I40" s="35" t="str">
        <f t="shared" si="9"/>
        <v>-</v>
      </c>
      <c r="J40" s="35" t="str">
        <f t="shared" si="3"/>
        <v>-</v>
      </c>
      <c r="K40" s="35" t="str">
        <f t="shared" si="14"/>
        <v>-</v>
      </c>
      <c r="L40" s="36" t="str">
        <f t="shared" si="10"/>
        <v>-</v>
      </c>
    </row>
    <row r="41">
      <c r="A41" s="35">
        <v>24.0</v>
      </c>
      <c r="B41" s="35">
        <f t="shared" si="5"/>
        <v>5</v>
      </c>
      <c r="C41" s="36">
        <f t="shared" si="1"/>
        <v>4</v>
      </c>
      <c r="D41" s="36">
        <f t="shared" si="6"/>
        <v>6</v>
      </c>
      <c r="E41" s="37">
        <f t="shared" si="2"/>
        <v>0.840959921</v>
      </c>
      <c r="F41" s="35">
        <f>VLOOKUP(E41, 'M=11 N=6'!Demand, 2, True)</f>
        <v>3</v>
      </c>
      <c r="G41" s="38">
        <f t="shared" si="7"/>
        <v>3</v>
      </c>
      <c r="H41" s="36">
        <f t="shared" si="8"/>
        <v>0</v>
      </c>
      <c r="I41" s="35" t="str">
        <f t="shared" si="9"/>
        <v>-</v>
      </c>
      <c r="J41" s="35" t="str">
        <f t="shared" si="3"/>
        <v>-</v>
      </c>
      <c r="K41" s="35" t="str">
        <f t="shared" si="14"/>
        <v>-</v>
      </c>
      <c r="L41" s="36" t="str">
        <f t="shared" si="10"/>
        <v>-</v>
      </c>
    </row>
    <row r="42">
      <c r="A42" s="16">
        <v>25.0</v>
      </c>
      <c r="B42" s="16">
        <f t="shared" si="5"/>
        <v>5</v>
      </c>
      <c r="C42" s="17">
        <f t="shared" si="1"/>
        <v>5</v>
      </c>
      <c r="D42" s="17">
        <f t="shared" si="6"/>
        <v>3</v>
      </c>
      <c r="E42" s="18">
        <f t="shared" si="2"/>
        <v>0.4624625289</v>
      </c>
      <c r="F42" s="16">
        <f>VLOOKUP(E42, 'M=11 N=6'!Demand, 2, True)</f>
        <v>2</v>
      </c>
      <c r="G42" s="19">
        <f t="shared" si="7"/>
        <v>1</v>
      </c>
      <c r="H42" s="17">
        <f t="shared" si="8"/>
        <v>0</v>
      </c>
      <c r="I42" s="16">
        <f t="shared" si="9"/>
        <v>10</v>
      </c>
      <c r="J42" s="16">
        <f t="shared" si="3"/>
        <v>0.1684916197</v>
      </c>
      <c r="K42" s="16">
        <f>IF(C42=5, VLOOKUP(J42, 'M=11 N=6'!LeadTime, 2, TRUE), "-")</f>
        <v>1</v>
      </c>
      <c r="L42" s="17">
        <f t="shared" si="10"/>
        <v>1</v>
      </c>
    </row>
    <row r="45">
      <c r="C45" s="39" t="s">
        <v>19</v>
      </c>
      <c r="D45" s="40">
        <f>AVERAGE(G18:G42)</f>
        <v>2.12</v>
      </c>
    </row>
    <row r="46">
      <c r="C46" s="39" t="s">
        <v>20</v>
      </c>
      <c r="D46" s="40">
        <f>AVERAGE(H18:H42)</f>
        <v>0.72</v>
      </c>
    </row>
    <row r="49">
      <c r="C49" s="2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4" t="s">
        <v>3</v>
      </c>
      <c r="D2" s="2" t="s">
        <v>4</v>
      </c>
    </row>
    <row r="3">
      <c r="A3" s="25">
        <v>0.0</v>
      </c>
      <c r="B3" s="1">
        <v>0.1</v>
      </c>
      <c r="C3" s="4">
        <v>0.0</v>
      </c>
      <c r="D3" s="5">
        <v>0.0</v>
      </c>
    </row>
    <row r="4">
      <c r="A4" s="25">
        <v>1.0</v>
      </c>
      <c r="B4" s="1">
        <v>0.25</v>
      </c>
      <c r="C4" s="5">
        <v>0.1</v>
      </c>
      <c r="D4" s="5">
        <v>1.0</v>
      </c>
    </row>
    <row r="5">
      <c r="A5" s="25">
        <v>2.0</v>
      </c>
      <c r="B5" s="1">
        <v>0.35</v>
      </c>
      <c r="C5" s="5">
        <v>0.35</v>
      </c>
      <c r="D5" s="5">
        <v>2.0</v>
      </c>
    </row>
    <row r="6">
      <c r="A6" s="25">
        <v>3.0</v>
      </c>
      <c r="B6" s="1">
        <v>0.21</v>
      </c>
      <c r="C6" s="5">
        <v>0.7</v>
      </c>
      <c r="D6" s="5">
        <v>3.0</v>
      </c>
    </row>
    <row r="7">
      <c r="A7" s="26">
        <v>4.0</v>
      </c>
      <c r="B7" s="27">
        <v>0.09</v>
      </c>
      <c r="C7" s="6">
        <v>0.91</v>
      </c>
      <c r="D7" s="6">
        <v>4.0</v>
      </c>
    </row>
    <row r="8">
      <c r="A8" s="1" t="s">
        <v>5</v>
      </c>
    </row>
    <row r="9">
      <c r="A9" s="2" t="s">
        <v>6</v>
      </c>
      <c r="B9" s="24" t="s">
        <v>2</v>
      </c>
      <c r="C9" s="24" t="s">
        <v>3</v>
      </c>
      <c r="D9" s="2" t="s">
        <v>4</v>
      </c>
    </row>
    <row r="10">
      <c r="A10" s="25">
        <v>1.0</v>
      </c>
      <c r="B10" s="1">
        <v>0.6</v>
      </c>
      <c r="C10" s="1">
        <v>0.0</v>
      </c>
      <c r="D10" s="7">
        <v>1.0</v>
      </c>
    </row>
    <row r="11">
      <c r="A11" s="25">
        <v>2.0</v>
      </c>
      <c r="B11" s="1">
        <v>0.3</v>
      </c>
      <c r="C11" s="1">
        <v>0.6</v>
      </c>
      <c r="D11" s="7">
        <v>2.0</v>
      </c>
    </row>
    <row r="12">
      <c r="A12" s="26">
        <v>3.0</v>
      </c>
      <c r="B12" s="27">
        <v>0.1</v>
      </c>
      <c r="C12" s="27">
        <v>0.9</v>
      </c>
      <c r="D12" s="8">
        <v>3.0</v>
      </c>
    </row>
    <row r="13">
      <c r="B13" s="1"/>
      <c r="C13" s="1"/>
    </row>
    <row r="14">
      <c r="A14" s="1" t="s">
        <v>4</v>
      </c>
      <c r="B14" s="28" t="s">
        <v>7</v>
      </c>
      <c r="C14" s="28" t="s">
        <v>8</v>
      </c>
    </row>
    <row r="15">
      <c r="A15" s="1"/>
      <c r="B15" s="29">
        <v>11.0</v>
      </c>
      <c r="C15" s="29">
        <v>7.0</v>
      </c>
      <c r="E15" s="1"/>
      <c r="F15" s="1"/>
      <c r="G15" s="1"/>
      <c r="H15" s="1"/>
      <c r="I15" s="1"/>
      <c r="J15" s="1"/>
      <c r="K15" s="1"/>
      <c r="L15" s="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>
      <c r="A17" s="30" t="s">
        <v>9</v>
      </c>
      <c r="B17" s="30" t="s">
        <v>10</v>
      </c>
      <c r="C17" s="30" t="s">
        <v>21</v>
      </c>
      <c r="D17" s="30" t="s">
        <v>12</v>
      </c>
      <c r="E17" s="30" t="s">
        <v>13</v>
      </c>
      <c r="F17" s="31" t="s">
        <v>1</v>
      </c>
      <c r="G17" s="30" t="s">
        <v>14</v>
      </c>
      <c r="H17" s="30" t="s">
        <v>15</v>
      </c>
      <c r="I17" s="30" t="s">
        <v>16</v>
      </c>
      <c r="J17" s="30" t="s">
        <v>13</v>
      </c>
      <c r="K17" s="30" t="s">
        <v>17</v>
      </c>
      <c r="L17" s="30" t="s">
        <v>18</v>
      </c>
    </row>
    <row r="18">
      <c r="A18" s="32">
        <v>1.0</v>
      </c>
      <c r="B18" s="32">
        <v>1.0</v>
      </c>
      <c r="C18" s="32">
        <f t="shared" ref="C18:C42" si="1">IF(MOD(A18, 5) = 0, 5, MOD(A18, 5))</f>
        <v>1</v>
      </c>
      <c r="D18" s="32">
        <v>3.0</v>
      </c>
      <c r="E18" s="33">
        <f t="shared" ref="E18:E42" si="2">RAND()</f>
        <v>0.8088369571</v>
      </c>
      <c r="F18" s="32">
        <f>VLOOKUP(E18, 'M=11 N=7'!Demand, 2, True)</f>
        <v>3</v>
      </c>
      <c r="G18" s="34">
        <f>IF(F18&gt;D18, 0, D18-F18)</f>
        <v>0</v>
      </c>
      <c r="H18" s="32">
        <f>IF(F18&gt;D18, F18-D18, 0)</f>
        <v>0</v>
      </c>
      <c r="I18" s="32">
        <v>8.0</v>
      </c>
      <c r="J18" s="32" t="str">
        <f t="shared" ref="J18:J42" si="3">IF(C18 = 5, RAND(), "-")</f>
        <v>-</v>
      </c>
      <c r="K18" s="32" t="str">
        <f t="shared" ref="K18:K21" si="4">IF(C18=5, VLOOKUP(J18, Lead_days, 2, TRUE), "-")</f>
        <v>-</v>
      </c>
      <c r="L18" s="32">
        <v>1.0</v>
      </c>
    </row>
    <row r="19">
      <c r="A19" s="35">
        <v>2.0</v>
      </c>
      <c r="B19" s="35">
        <f t="shared" ref="B19:B42" si="5">IF(C19=1, B18+1, B18)</f>
        <v>1</v>
      </c>
      <c r="C19" s="36">
        <f t="shared" si="1"/>
        <v>2</v>
      </c>
      <c r="D19" s="35">
        <f t="shared" ref="D19:D42" si="6">G18+ IF(L18 = 0, I18, 0)</f>
        <v>0</v>
      </c>
      <c r="E19" s="37">
        <f t="shared" si="2"/>
        <v>0.567378573</v>
      </c>
      <c r="F19" s="35">
        <f>VLOOKUP(E19, 'M=11 N=7'!Demand, 2, True)</f>
        <v>2</v>
      </c>
      <c r="G19" s="38">
        <f t="shared" ref="G19:G42" si="7">IF(F19&gt;D19, 0, D19-F19-H18)</f>
        <v>0</v>
      </c>
      <c r="H19" s="36">
        <f t="shared" ref="H19:H42" si="8">IF(G19 = 0, IF(F19&gt;D19, F19-D19, 0) +H18, 0)</f>
        <v>2</v>
      </c>
      <c r="I19" s="35">
        <f t="shared" ref="I19:I42" si="9">IF(L19="-", "-", IF(C19 = 5, 11 - G19 + H19, I18))</f>
        <v>8</v>
      </c>
      <c r="J19" s="35" t="str">
        <f t="shared" si="3"/>
        <v>-</v>
      </c>
      <c r="K19" s="35" t="str">
        <f t="shared" si="4"/>
        <v>-</v>
      </c>
      <c r="L19" s="36">
        <f t="shared" ref="L19:L42" si="10">IF(C19 = 5,K19, IF(AND(L18&lt;&gt;"-", L18&lt;&gt;0), L18-1, "-"))</f>
        <v>0</v>
      </c>
    </row>
    <row r="20">
      <c r="A20" s="35">
        <v>3.0</v>
      </c>
      <c r="B20" s="35">
        <f t="shared" si="5"/>
        <v>1</v>
      </c>
      <c r="C20" s="36">
        <f t="shared" si="1"/>
        <v>3</v>
      </c>
      <c r="D20" s="36">
        <f t="shared" si="6"/>
        <v>8</v>
      </c>
      <c r="E20" s="37">
        <f t="shared" si="2"/>
        <v>0.586574516</v>
      </c>
      <c r="F20" s="35">
        <f>VLOOKUP(E20, 'M=11 N=7'!Demand, 2, True)</f>
        <v>2</v>
      </c>
      <c r="G20" s="38">
        <f t="shared" si="7"/>
        <v>4</v>
      </c>
      <c r="H20" s="36">
        <f t="shared" si="8"/>
        <v>0</v>
      </c>
      <c r="I20" s="35" t="str">
        <f t="shared" si="9"/>
        <v>-</v>
      </c>
      <c r="J20" s="35" t="str">
        <f t="shared" si="3"/>
        <v>-</v>
      </c>
      <c r="K20" s="35" t="str">
        <f t="shared" si="4"/>
        <v>-</v>
      </c>
      <c r="L20" s="36" t="str">
        <f t="shared" si="10"/>
        <v>-</v>
      </c>
    </row>
    <row r="21">
      <c r="A21" s="35">
        <v>4.0</v>
      </c>
      <c r="B21" s="35">
        <f t="shared" si="5"/>
        <v>1</v>
      </c>
      <c r="C21" s="36">
        <f t="shared" si="1"/>
        <v>4</v>
      </c>
      <c r="D21" s="36">
        <f t="shared" si="6"/>
        <v>4</v>
      </c>
      <c r="E21" s="37">
        <f t="shared" si="2"/>
        <v>0.5428128865</v>
      </c>
      <c r="F21" s="35">
        <f>VLOOKUP(E21, 'M=11 N=7'!Demand, 2, True)</f>
        <v>2</v>
      </c>
      <c r="G21" s="38">
        <f t="shared" si="7"/>
        <v>2</v>
      </c>
      <c r="H21" s="36">
        <f t="shared" si="8"/>
        <v>0</v>
      </c>
      <c r="I21" s="35" t="str">
        <f t="shared" si="9"/>
        <v>-</v>
      </c>
      <c r="J21" s="35" t="str">
        <f t="shared" si="3"/>
        <v>-</v>
      </c>
      <c r="K21" s="35" t="str">
        <f t="shared" si="4"/>
        <v>-</v>
      </c>
      <c r="L21" s="36" t="str">
        <f t="shared" si="10"/>
        <v>-</v>
      </c>
    </row>
    <row r="22">
      <c r="A22" s="35">
        <v>5.0</v>
      </c>
      <c r="B22" s="35">
        <f t="shared" si="5"/>
        <v>1</v>
      </c>
      <c r="C22" s="36">
        <f t="shared" si="1"/>
        <v>5</v>
      </c>
      <c r="D22" s="36">
        <f t="shared" si="6"/>
        <v>2</v>
      </c>
      <c r="E22" s="37">
        <f t="shared" si="2"/>
        <v>0.5685322659</v>
      </c>
      <c r="F22" s="35">
        <f>VLOOKUP(E22, 'M=11 N=7'!Demand, 2, True)</f>
        <v>2</v>
      </c>
      <c r="G22" s="38">
        <f t="shared" si="7"/>
        <v>0</v>
      </c>
      <c r="H22" s="36">
        <f t="shared" si="8"/>
        <v>0</v>
      </c>
      <c r="I22" s="35">
        <f t="shared" si="9"/>
        <v>11</v>
      </c>
      <c r="J22" s="35">
        <f t="shared" si="3"/>
        <v>0.8342025646</v>
      </c>
      <c r="K22" s="35">
        <f>IF(C22=5, VLOOKUP(J22, 'M=11 N=7'!LeadTime, 2, TRUE), "-")</f>
        <v>2</v>
      </c>
      <c r="L22" s="36">
        <f t="shared" si="10"/>
        <v>2</v>
      </c>
    </row>
    <row r="23">
      <c r="A23" s="35">
        <v>6.0</v>
      </c>
      <c r="B23" s="35">
        <f t="shared" si="5"/>
        <v>2</v>
      </c>
      <c r="C23" s="36">
        <f t="shared" si="1"/>
        <v>1</v>
      </c>
      <c r="D23" s="36">
        <f t="shared" si="6"/>
        <v>0</v>
      </c>
      <c r="E23" s="37">
        <f t="shared" si="2"/>
        <v>0.9406672884</v>
      </c>
      <c r="F23" s="35">
        <f>VLOOKUP(E23, 'M=11 N=7'!Demand, 2, True)</f>
        <v>4</v>
      </c>
      <c r="G23" s="38">
        <f t="shared" si="7"/>
        <v>0</v>
      </c>
      <c r="H23" s="36">
        <f t="shared" si="8"/>
        <v>4</v>
      </c>
      <c r="I23" s="36">
        <f t="shared" si="9"/>
        <v>11</v>
      </c>
      <c r="J23" s="36" t="str">
        <f t="shared" si="3"/>
        <v>-</v>
      </c>
      <c r="K23" s="36" t="str">
        <f t="shared" ref="K23:K26" si="11">IF(C23=5, VLOOKUP(J23, Lead_days, 2, TRUE), "-")</f>
        <v>-</v>
      </c>
      <c r="L23" s="35">
        <f t="shared" si="10"/>
        <v>1</v>
      </c>
    </row>
    <row r="24">
      <c r="A24" s="35">
        <v>7.0</v>
      </c>
      <c r="B24" s="35">
        <f t="shared" si="5"/>
        <v>2</v>
      </c>
      <c r="C24" s="36">
        <f t="shared" si="1"/>
        <v>2</v>
      </c>
      <c r="D24" s="36">
        <f t="shared" si="6"/>
        <v>0</v>
      </c>
      <c r="E24" s="37">
        <f t="shared" si="2"/>
        <v>0.3440311776</v>
      </c>
      <c r="F24" s="35">
        <f>VLOOKUP(E24, 'M=11 N=7'!Demand, 2, True)</f>
        <v>1</v>
      </c>
      <c r="G24" s="38">
        <f t="shared" si="7"/>
        <v>0</v>
      </c>
      <c r="H24" s="36">
        <f t="shared" si="8"/>
        <v>5</v>
      </c>
      <c r="I24" s="35">
        <f t="shared" si="9"/>
        <v>11</v>
      </c>
      <c r="J24" s="35" t="str">
        <f t="shared" si="3"/>
        <v>-</v>
      </c>
      <c r="K24" s="35" t="str">
        <f t="shared" si="11"/>
        <v>-</v>
      </c>
      <c r="L24" s="36">
        <f t="shared" si="10"/>
        <v>0</v>
      </c>
    </row>
    <row r="25">
      <c r="A25" s="35">
        <v>8.0</v>
      </c>
      <c r="B25" s="35">
        <f t="shared" si="5"/>
        <v>2</v>
      </c>
      <c r="C25" s="36">
        <f t="shared" si="1"/>
        <v>3</v>
      </c>
      <c r="D25" s="36">
        <f t="shared" si="6"/>
        <v>11</v>
      </c>
      <c r="E25" s="37">
        <f t="shared" si="2"/>
        <v>0.4674567101</v>
      </c>
      <c r="F25" s="35">
        <f>VLOOKUP(E25, 'M=11 N=7'!Demand, 2, True)</f>
        <v>2</v>
      </c>
      <c r="G25" s="38">
        <f t="shared" si="7"/>
        <v>4</v>
      </c>
      <c r="H25" s="36">
        <f t="shared" si="8"/>
        <v>0</v>
      </c>
      <c r="I25" s="35" t="str">
        <f t="shared" si="9"/>
        <v>-</v>
      </c>
      <c r="J25" s="35" t="str">
        <f t="shared" si="3"/>
        <v>-</v>
      </c>
      <c r="K25" s="35" t="str">
        <f t="shared" si="11"/>
        <v>-</v>
      </c>
      <c r="L25" s="36" t="str">
        <f t="shared" si="10"/>
        <v>-</v>
      </c>
    </row>
    <row r="26">
      <c r="A26" s="35">
        <v>9.0</v>
      </c>
      <c r="B26" s="35">
        <f t="shared" si="5"/>
        <v>2</v>
      </c>
      <c r="C26" s="36">
        <f t="shared" si="1"/>
        <v>4</v>
      </c>
      <c r="D26" s="36">
        <f t="shared" si="6"/>
        <v>4</v>
      </c>
      <c r="E26" s="37">
        <f t="shared" si="2"/>
        <v>0.4306734229</v>
      </c>
      <c r="F26" s="35">
        <f>VLOOKUP(E26, 'M=11 N=7'!Demand, 2, True)</f>
        <v>2</v>
      </c>
      <c r="G26" s="38">
        <f t="shared" si="7"/>
        <v>2</v>
      </c>
      <c r="H26" s="36">
        <f t="shared" si="8"/>
        <v>0</v>
      </c>
      <c r="I26" s="35" t="str">
        <f t="shared" si="9"/>
        <v>-</v>
      </c>
      <c r="J26" s="35" t="str">
        <f t="shared" si="3"/>
        <v>-</v>
      </c>
      <c r="K26" s="35" t="str">
        <f t="shared" si="11"/>
        <v>-</v>
      </c>
      <c r="L26" s="36" t="str">
        <f t="shared" si="10"/>
        <v>-</v>
      </c>
    </row>
    <row r="27">
      <c r="A27" s="35">
        <v>10.0</v>
      </c>
      <c r="B27" s="35">
        <f t="shared" si="5"/>
        <v>2</v>
      </c>
      <c r="C27" s="36">
        <f t="shared" si="1"/>
        <v>5</v>
      </c>
      <c r="D27" s="36">
        <f t="shared" si="6"/>
        <v>2</v>
      </c>
      <c r="E27" s="37">
        <f t="shared" si="2"/>
        <v>0.8976669482</v>
      </c>
      <c r="F27" s="35">
        <f>VLOOKUP(E27, 'M=11 N=7'!Demand, 2, True)</f>
        <v>3</v>
      </c>
      <c r="G27" s="38">
        <f t="shared" si="7"/>
        <v>0</v>
      </c>
      <c r="H27" s="36">
        <f t="shared" si="8"/>
        <v>1</v>
      </c>
      <c r="I27" s="35">
        <f t="shared" si="9"/>
        <v>12</v>
      </c>
      <c r="J27" s="35">
        <f t="shared" si="3"/>
        <v>0.1373684969</v>
      </c>
      <c r="K27" s="35">
        <f>IF(C27=5, VLOOKUP(J27, 'M=11 N=7'!LeadTime, 2, TRUE), "-")</f>
        <v>1</v>
      </c>
      <c r="L27" s="36">
        <f t="shared" si="10"/>
        <v>1</v>
      </c>
    </row>
    <row r="28">
      <c r="A28" s="35">
        <v>11.0</v>
      </c>
      <c r="B28" s="35">
        <f t="shared" si="5"/>
        <v>3</v>
      </c>
      <c r="C28" s="36">
        <f t="shared" si="1"/>
        <v>1</v>
      </c>
      <c r="D28" s="36">
        <f t="shared" si="6"/>
        <v>0</v>
      </c>
      <c r="E28" s="37">
        <f t="shared" si="2"/>
        <v>0.7798391765</v>
      </c>
      <c r="F28" s="35">
        <f>VLOOKUP(E28, 'M=11 N=7'!Demand, 2, True)</f>
        <v>3</v>
      </c>
      <c r="G28" s="38">
        <f t="shared" si="7"/>
        <v>0</v>
      </c>
      <c r="H28" s="36">
        <f t="shared" si="8"/>
        <v>4</v>
      </c>
      <c r="I28" s="36">
        <f t="shared" si="9"/>
        <v>12</v>
      </c>
      <c r="J28" s="36" t="str">
        <f t="shared" si="3"/>
        <v>-</v>
      </c>
      <c r="K28" s="36" t="str">
        <f t="shared" ref="K28:K31" si="12">IF(C28=5, VLOOKUP(J28, Lead_days, 2, TRUE), "-")</f>
        <v>-</v>
      </c>
      <c r="L28" s="35">
        <f t="shared" si="10"/>
        <v>0</v>
      </c>
    </row>
    <row r="29">
      <c r="A29" s="35">
        <v>12.0</v>
      </c>
      <c r="B29" s="35">
        <f t="shared" si="5"/>
        <v>3</v>
      </c>
      <c r="C29" s="36">
        <f t="shared" si="1"/>
        <v>2</v>
      </c>
      <c r="D29" s="36">
        <f t="shared" si="6"/>
        <v>12</v>
      </c>
      <c r="E29" s="37">
        <f t="shared" si="2"/>
        <v>0.5567729966</v>
      </c>
      <c r="F29" s="35">
        <f>VLOOKUP(E29, 'M=11 N=7'!Demand, 2, True)</f>
        <v>2</v>
      </c>
      <c r="G29" s="38">
        <f t="shared" si="7"/>
        <v>6</v>
      </c>
      <c r="H29" s="36">
        <f t="shared" si="8"/>
        <v>0</v>
      </c>
      <c r="I29" s="35" t="str">
        <f t="shared" si="9"/>
        <v>-</v>
      </c>
      <c r="J29" s="35" t="str">
        <f t="shared" si="3"/>
        <v>-</v>
      </c>
      <c r="K29" s="35" t="str">
        <f t="shared" si="12"/>
        <v>-</v>
      </c>
      <c r="L29" s="36" t="str">
        <f t="shared" si="10"/>
        <v>-</v>
      </c>
    </row>
    <row r="30">
      <c r="A30" s="35">
        <v>13.0</v>
      </c>
      <c r="B30" s="35">
        <f t="shared" si="5"/>
        <v>3</v>
      </c>
      <c r="C30" s="36">
        <f t="shared" si="1"/>
        <v>3</v>
      </c>
      <c r="D30" s="36">
        <f t="shared" si="6"/>
        <v>6</v>
      </c>
      <c r="E30" s="37">
        <f t="shared" si="2"/>
        <v>0.08876223249</v>
      </c>
      <c r="F30" s="35">
        <f>VLOOKUP(E30, 'M=11 N=7'!Demand, 2, True)</f>
        <v>0</v>
      </c>
      <c r="G30" s="38">
        <f t="shared" si="7"/>
        <v>6</v>
      </c>
      <c r="H30" s="36">
        <f t="shared" si="8"/>
        <v>0</v>
      </c>
      <c r="I30" s="35" t="str">
        <f t="shared" si="9"/>
        <v>-</v>
      </c>
      <c r="J30" s="35" t="str">
        <f t="shared" si="3"/>
        <v>-</v>
      </c>
      <c r="K30" s="35" t="str">
        <f t="shared" si="12"/>
        <v>-</v>
      </c>
      <c r="L30" s="36" t="str">
        <f t="shared" si="10"/>
        <v>-</v>
      </c>
    </row>
    <row r="31">
      <c r="A31" s="35">
        <v>14.0</v>
      </c>
      <c r="B31" s="35">
        <f t="shared" si="5"/>
        <v>3</v>
      </c>
      <c r="C31" s="36">
        <f t="shared" si="1"/>
        <v>4</v>
      </c>
      <c r="D31" s="36">
        <f t="shared" si="6"/>
        <v>6</v>
      </c>
      <c r="E31" s="37">
        <f t="shared" si="2"/>
        <v>0.1804300787</v>
      </c>
      <c r="F31" s="35">
        <f>VLOOKUP(E31, 'M=11 N=7'!Demand, 2, True)</f>
        <v>1</v>
      </c>
      <c r="G31" s="38">
        <f t="shared" si="7"/>
        <v>5</v>
      </c>
      <c r="H31" s="36">
        <f t="shared" si="8"/>
        <v>0</v>
      </c>
      <c r="I31" s="35" t="str">
        <f t="shared" si="9"/>
        <v>-</v>
      </c>
      <c r="J31" s="35" t="str">
        <f t="shared" si="3"/>
        <v>-</v>
      </c>
      <c r="K31" s="35" t="str">
        <f t="shared" si="12"/>
        <v>-</v>
      </c>
      <c r="L31" s="36" t="str">
        <f t="shared" si="10"/>
        <v>-</v>
      </c>
    </row>
    <row r="32">
      <c r="A32" s="35">
        <v>15.0</v>
      </c>
      <c r="B32" s="35">
        <f t="shared" si="5"/>
        <v>3</v>
      </c>
      <c r="C32" s="36">
        <f t="shared" si="1"/>
        <v>5</v>
      </c>
      <c r="D32" s="36">
        <f t="shared" si="6"/>
        <v>5</v>
      </c>
      <c r="E32" s="37">
        <f t="shared" si="2"/>
        <v>0.206856611</v>
      </c>
      <c r="F32" s="35">
        <f>VLOOKUP(E32, 'M=11 N=7'!Demand, 2, True)</f>
        <v>1</v>
      </c>
      <c r="G32" s="38">
        <f t="shared" si="7"/>
        <v>4</v>
      </c>
      <c r="H32" s="36">
        <f t="shared" si="8"/>
        <v>0</v>
      </c>
      <c r="I32" s="35">
        <f t="shared" si="9"/>
        <v>7</v>
      </c>
      <c r="J32" s="35">
        <f t="shared" si="3"/>
        <v>0.9880050898</v>
      </c>
      <c r="K32" s="35">
        <f>IF(C32=5, VLOOKUP(J32, 'M=11 N=7'!LeadTime, 2, TRUE), "-")</f>
        <v>3</v>
      </c>
      <c r="L32" s="36">
        <f t="shared" si="10"/>
        <v>3</v>
      </c>
    </row>
    <row r="33">
      <c r="A33" s="35">
        <v>16.0</v>
      </c>
      <c r="B33" s="35">
        <f t="shared" si="5"/>
        <v>4</v>
      </c>
      <c r="C33" s="36">
        <f t="shared" si="1"/>
        <v>1</v>
      </c>
      <c r="D33" s="36">
        <f t="shared" si="6"/>
        <v>4</v>
      </c>
      <c r="E33" s="37">
        <f t="shared" si="2"/>
        <v>0.2964670742</v>
      </c>
      <c r="F33" s="35">
        <f>VLOOKUP(E33, 'M=11 N=7'!Demand, 2, True)</f>
        <v>1</v>
      </c>
      <c r="G33" s="38">
        <f t="shared" si="7"/>
        <v>3</v>
      </c>
      <c r="H33" s="36">
        <f t="shared" si="8"/>
        <v>0</v>
      </c>
      <c r="I33" s="36">
        <f t="shared" si="9"/>
        <v>7</v>
      </c>
      <c r="J33" s="36" t="str">
        <f t="shared" si="3"/>
        <v>-</v>
      </c>
      <c r="K33" s="36" t="str">
        <f t="shared" ref="K33:K36" si="13">IF(C33=5, VLOOKUP(J33, Lead_days, 2, TRUE), "-")</f>
        <v>-</v>
      </c>
      <c r="L33" s="35">
        <f t="shared" si="10"/>
        <v>2</v>
      </c>
    </row>
    <row r="34">
      <c r="A34" s="35">
        <v>17.0</v>
      </c>
      <c r="B34" s="35">
        <f t="shared" si="5"/>
        <v>4</v>
      </c>
      <c r="C34" s="36">
        <f t="shared" si="1"/>
        <v>2</v>
      </c>
      <c r="D34" s="36">
        <f t="shared" si="6"/>
        <v>3</v>
      </c>
      <c r="E34" s="37">
        <f t="shared" si="2"/>
        <v>0.9041034545</v>
      </c>
      <c r="F34" s="35">
        <f>VLOOKUP(E34, 'M=11 N=7'!Demand, 2, True)</f>
        <v>3</v>
      </c>
      <c r="G34" s="38">
        <f t="shared" si="7"/>
        <v>0</v>
      </c>
      <c r="H34" s="36">
        <f t="shared" si="8"/>
        <v>0</v>
      </c>
      <c r="I34" s="35">
        <f t="shared" si="9"/>
        <v>7</v>
      </c>
      <c r="J34" s="35" t="str">
        <f t="shared" si="3"/>
        <v>-</v>
      </c>
      <c r="K34" s="35" t="str">
        <f t="shared" si="13"/>
        <v>-</v>
      </c>
      <c r="L34" s="36">
        <f t="shared" si="10"/>
        <v>1</v>
      </c>
    </row>
    <row r="35">
      <c r="A35" s="35">
        <v>18.0</v>
      </c>
      <c r="B35" s="35">
        <f t="shared" si="5"/>
        <v>4</v>
      </c>
      <c r="C35" s="36">
        <f t="shared" si="1"/>
        <v>3</v>
      </c>
      <c r="D35" s="36">
        <f t="shared" si="6"/>
        <v>0</v>
      </c>
      <c r="E35" s="37">
        <f t="shared" si="2"/>
        <v>0.3410740508</v>
      </c>
      <c r="F35" s="35">
        <f>VLOOKUP(E35, 'M=11 N=7'!Demand, 2, True)</f>
        <v>1</v>
      </c>
      <c r="G35" s="38">
        <f t="shared" si="7"/>
        <v>0</v>
      </c>
      <c r="H35" s="36">
        <f t="shared" si="8"/>
        <v>1</v>
      </c>
      <c r="I35" s="35">
        <f t="shared" si="9"/>
        <v>7</v>
      </c>
      <c r="J35" s="35" t="str">
        <f t="shared" si="3"/>
        <v>-</v>
      </c>
      <c r="K35" s="35" t="str">
        <f t="shared" si="13"/>
        <v>-</v>
      </c>
      <c r="L35" s="36">
        <f t="shared" si="10"/>
        <v>0</v>
      </c>
    </row>
    <row r="36">
      <c r="A36" s="35">
        <v>19.0</v>
      </c>
      <c r="B36" s="35">
        <f t="shared" si="5"/>
        <v>4</v>
      </c>
      <c r="C36" s="36">
        <f t="shared" si="1"/>
        <v>4</v>
      </c>
      <c r="D36" s="36">
        <f t="shared" si="6"/>
        <v>7</v>
      </c>
      <c r="E36" s="37">
        <f t="shared" si="2"/>
        <v>0.8603449036</v>
      </c>
      <c r="F36" s="35">
        <f>VLOOKUP(E36, 'M=11 N=7'!Demand, 2, True)</f>
        <v>3</v>
      </c>
      <c r="G36" s="38">
        <f t="shared" si="7"/>
        <v>3</v>
      </c>
      <c r="H36" s="36">
        <f t="shared" si="8"/>
        <v>0</v>
      </c>
      <c r="I36" s="35" t="str">
        <f t="shared" si="9"/>
        <v>-</v>
      </c>
      <c r="J36" s="35" t="str">
        <f t="shared" si="3"/>
        <v>-</v>
      </c>
      <c r="K36" s="35" t="str">
        <f t="shared" si="13"/>
        <v>-</v>
      </c>
      <c r="L36" s="36" t="str">
        <f t="shared" si="10"/>
        <v>-</v>
      </c>
    </row>
    <row r="37">
      <c r="A37" s="35">
        <v>20.0</v>
      </c>
      <c r="B37" s="35">
        <f t="shared" si="5"/>
        <v>4</v>
      </c>
      <c r="C37" s="36">
        <f t="shared" si="1"/>
        <v>5</v>
      </c>
      <c r="D37" s="36">
        <f t="shared" si="6"/>
        <v>3</v>
      </c>
      <c r="E37" s="37">
        <f t="shared" si="2"/>
        <v>0.8361799407</v>
      </c>
      <c r="F37" s="35">
        <f>VLOOKUP(E37, 'M=11 N=7'!Demand, 2, True)</f>
        <v>3</v>
      </c>
      <c r="G37" s="38">
        <f t="shared" si="7"/>
        <v>0</v>
      </c>
      <c r="H37" s="36">
        <f t="shared" si="8"/>
        <v>0</v>
      </c>
      <c r="I37" s="35">
        <f t="shared" si="9"/>
        <v>11</v>
      </c>
      <c r="J37" s="35">
        <f t="shared" si="3"/>
        <v>0.440397062</v>
      </c>
      <c r="K37" s="35">
        <f>IF(C37=5, VLOOKUP(J37, 'M=11 N=7'!LeadTime, 2, TRUE), "-")</f>
        <v>1</v>
      </c>
      <c r="L37" s="36">
        <f t="shared" si="10"/>
        <v>1</v>
      </c>
    </row>
    <row r="38">
      <c r="A38" s="35">
        <v>21.0</v>
      </c>
      <c r="B38" s="35">
        <f t="shared" si="5"/>
        <v>5</v>
      </c>
      <c r="C38" s="36">
        <f t="shared" si="1"/>
        <v>1</v>
      </c>
      <c r="D38" s="36">
        <f t="shared" si="6"/>
        <v>0</v>
      </c>
      <c r="E38" s="37">
        <f t="shared" si="2"/>
        <v>0.8200598863</v>
      </c>
      <c r="F38" s="35">
        <f>VLOOKUP(E38, 'M=11 N=7'!Demand, 2, True)</f>
        <v>3</v>
      </c>
      <c r="G38" s="38">
        <f t="shared" si="7"/>
        <v>0</v>
      </c>
      <c r="H38" s="36">
        <f t="shared" si="8"/>
        <v>3</v>
      </c>
      <c r="I38" s="36">
        <f t="shared" si="9"/>
        <v>11</v>
      </c>
      <c r="J38" s="36" t="str">
        <f t="shared" si="3"/>
        <v>-</v>
      </c>
      <c r="K38" s="36" t="str">
        <f t="shared" ref="K38:K41" si="14">IF(C38=5, VLOOKUP(J38, Lead_days, 2, TRUE), "-")</f>
        <v>-</v>
      </c>
      <c r="L38" s="35">
        <f t="shared" si="10"/>
        <v>0</v>
      </c>
    </row>
    <row r="39">
      <c r="A39" s="35">
        <v>22.0</v>
      </c>
      <c r="B39" s="35">
        <f t="shared" si="5"/>
        <v>5</v>
      </c>
      <c r="C39" s="36">
        <f t="shared" si="1"/>
        <v>2</v>
      </c>
      <c r="D39" s="36">
        <f t="shared" si="6"/>
        <v>11</v>
      </c>
      <c r="E39" s="37">
        <f t="shared" si="2"/>
        <v>0.4193145109</v>
      </c>
      <c r="F39" s="35">
        <f>VLOOKUP(E39, 'M=11 N=7'!Demand, 2, True)</f>
        <v>2</v>
      </c>
      <c r="G39" s="38">
        <f t="shared" si="7"/>
        <v>6</v>
      </c>
      <c r="H39" s="36">
        <f t="shared" si="8"/>
        <v>0</v>
      </c>
      <c r="I39" s="35" t="str">
        <f t="shared" si="9"/>
        <v>-</v>
      </c>
      <c r="J39" s="35" t="str">
        <f t="shared" si="3"/>
        <v>-</v>
      </c>
      <c r="K39" s="35" t="str">
        <f t="shared" si="14"/>
        <v>-</v>
      </c>
      <c r="L39" s="36" t="str">
        <f t="shared" si="10"/>
        <v>-</v>
      </c>
    </row>
    <row r="40">
      <c r="A40" s="35">
        <v>23.0</v>
      </c>
      <c r="B40" s="35">
        <f t="shared" si="5"/>
        <v>5</v>
      </c>
      <c r="C40" s="36">
        <f t="shared" si="1"/>
        <v>3</v>
      </c>
      <c r="D40" s="36">
        <f t="shared" si="6"/>
        <v>6</v>
      </c>
      <c r="E40" s="37">
        <f t="shared" si="2"/>
        <v>0.2120276609</v>
      </c>
      <c r="F40" s="35">
        <f>VLOOKUP(E40, 'M=11 N=7'!Demand, 2, True)</f>
        <v>1</v>
      </c>
      <c r="G40" s="38">
        <f t="shared" si="7"/>
        <v>5</v>
      </c>
      <c r="H40" s="36">
        <f t="shared" si="8"/>
        <v>0</v>
      </c>
      <c r="I40" s="35" t="str">
        <f t="shared" si="9"/>
        <v>-</v>
      </c>
      <c r="J40" s="35" t="str">
        <f t="shared" si="3"/>
        <v>-</v>
      </c>
      <c r="K40" s="35" t="str">
        <f t="shared" si="14"/>
        <v>-</v>
      </c>
      <c r="L40" s="36" t="str">
        <f t="shared" si="10"/>
        <v>-</v>
      </c>
    </row>
    <row r="41">
      <c r="A41" s="35">
        <v>24.0</v>
      </c>
      <c r="B41" s="35">
        <f t="shared" si="5"/>
        <v>5</v>
      </c>
      <c r="C41" s="36">
        <f t="shared" si="1"/>
        <v>4</v>
      </c>
      <c r="D41" s="36">
        <f t="shared" si="6"/>
        <v>5</v>
      </c>
      <c r="E41" s="37">
        <f t="shared" si="2"/>
        <v>0.1437181895</v>
      </c>
      <c r="F41" s="35">
        <f>VLOOKUP(E41, 'M=11 N=7'!Demand, 2, True)</f>
        <v>1</v>
      </c>
      <c r="G41" s="38">
        <f t="shared" si="7"/>
        <v>4</v>
      </c>
      <c r="H41" s="36">
        <f t="shared" si="8"/>
        <v>0</v>
      </c>
      <c r="I41" s="35" t="str">
        <f t="shared" si="9"/>
        <v>-</v>
      </c>
      <c r="J41" s="35" t="str">
        <f t="shared" si="3"/>
        <v>-</v>
      </c>
      <c r="K41" s="35" t="str">
        <f t="shared" si="14"/>
        <v>-</v>
      </c>
      <c r="L41" s="36" t="str">
        <f t="shared" si="10"/>
        <v>-</v>
      </c>
    </row>
    <row r="42">
      <c r="A42" s="16">
        <v>25.0</v>
      </c>
      <c r="B42" s="16">
        <f t="shared" si="5"/>
        <v>5</v>
      </c>
      <c r="C42" s="17">
        <f t="shared" si="1"/>
        <v>5</v>
      </c>
      <c r="D42" s="17">
        <f t="shared" si="6"/>
        <v>4</v>
      </c>
      <c r="E42" s="18">
        <f t="shared" si="2"/>
        <v>0.07226052808</v>
      </c>
      <c r="F42" s="16">
        <f>VLOOKUP(E42, 'M=11 N=7'!Demand, 2, True)</f>
        <v>0</v>
      </c>
      <c r="G42" s="19">
        <f t="shared" si="7"/>
        <v>4</v>
      </c>
      <c r="H42" s="17">
        <f t="shared" si="8"/>
        <v>0</v>
      </c>
      <c r="I42" s="16">
        <f t="shared" si="9"/>
        <v>7</v>
      </c>
      <c r="J42" s="16">
        <f t="shared" si="3"/>
        <v>0.6099695282</v>
      </c>
      <c r="K42" s="16">
        <f>IF(C42=5, VLOOKUP(J42, 'M=11 N=7'!LeadTime, 2, TRUE), "-")</f>
        <v>2</v>
      </c>
      <c r="L42" s="17">
        <f t="shared" si="10"/>
        <v>2</v>
      </c>
    </row>
    <row r="45">
      <c r="C45" s="39" t="s">
        <v>19</v>
      </c>
      <c r="D45" s="40">
        <f>AVERAGE(G18:G42)</f>
        <v>2.32</v>
      </c>
    </row>
    <row r="46">
      <c r="C46" s="39" t="s">
        <v>20</v>
      </c>
      <c r="D46" s="40">
        <f>AVERAGE(H18:H42)</f>
        <v>0.8</v>
      </c>
    </row>
    <row r="49">
      <c r="C49" s="23"/>
    </row>
  </sheetData>
  <drawing r:id="rId1"/>
</worksheet>
</file>