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alaj\Desktop\Projects\Masters Project\"/>
    </mc:Choice>
  </mc:AlternateContent>
  <xr:revisionPtr revIDLastSave="0" documentId="13_ncr:1_{EC4EC0C9-A828-425D-B407-E311AC41BC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s" sheetId="1" r:id="rId1"/>
    <sheet name="Goal Weights" sheetId="3" r:id="rId2"/>
    <sheet name="Warehouse Layout" sheetId="2" r:id="rId3"/>
    <sheet name="Bin Alter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K3" i="2"/>
  <c r="M3" i="2" s="1"/>
  <c r="K4" i="2"/>
  <c r="M4" i="2" s="1"/>
  <c r="K5" i="2"/>
  <c r="N3" i="2"/>
  <c r="N4" i="2"/>
  <c r="N5" i="2"/>
  <c r="N2" i="2"/>
  <c r="C2" i="2"/>
  <c r="D4" i="2"/>
  <c r="D5" i="2"/>
  <c r="D3" i="2"/>
  <c r="D2" i="2"/>
  <c r="E4" i="2"/>
  <c r="E3" i="2"/>
  <c r="E5" i="2"/>
  <c r="E2" i="2"/>
  <c r="B4" i="2"/>
  <c r="C4" i="2" s="1"/>
  <c r="B3" i="2"/>
  <c r="C3" i="2" s="1"/>
  <c r="C5" i="2"/>
  <c r="J33" i="1"/>
  <c r="K2" i="2"/>
  <c r="M2" i="2" s="1"/>
  <c r="H32" i="1"/>
  <c r="H9" i="1"/>
  <c r="H31" i="1"/>
  <c r="H30" i="1"/>
  <c r="H27" i="1"/>
  <c r="H29" i="1"/>
  <c r="H5" i="1"/>
  <c r="H16" i="1"/>
  <c r="H17" i="1"/>
  <c r="H3" i="1"/>
  <c r="H25" i="1"/>
  <c r="H15" i="1"/>
  <c r="H4" i="1"/>
  <c r="H10" i="1"/>
  <c r="H7" i="1"/>
  <c r="H8" i="1"/>
  <c r="H19" i="1"/>
  <c r="H18" i="1"/>
  <c r="H24" i="1"/>
  <c r="H11" i="1"/>
  <c r="H12" i="1"/>
  <c r="H2" i="1"/>
  <c r="H14" i="1"/>
  <c r="H6" i="1"/>
  <c r="H20" i="1"/>
  <c r="H21" i="1"/>
  <c r="H28" i="1"/>
  <c r="H22" i="1"/>
  <c r="H26" i="1"/>
  <c r="H23" i="1"/>
  <c r="H13" i="1"/>
  <c r="H33" i="1"/>
  <c r="J30" i="1"/>
  <c r="J9" i="1"/>
  <c r="J32" i="1"/>
  <c r="J13" i="1"/>
  <c r="J23" i="1"/>
  <c r="J26" i="1"/>
  <c r="J22" i="1"/>
  <c r="J28" i="1"/>
  <c r="J21" i="1"/>
  <c r="J20" i="1"/>
  <c r="J6" i="1"/>
  <c r="J14" i="1"/>
  <c r="J2" i="1"/>
  <c r="J12" i="1"/>
  <c r="J11" i="1"/>
  <c r="J24" i="1"/>
  <c r="J18" i="1"/>
  <c r="J19" i="1"/>
  <c r="J8" i="1"/>
  <c r="J7" i="1"/>
  <c r="J10" i="1"/>
  <c r="J4" i="1"/>
  <c r="J15" i="1"/>
  <c r="J25" i="1"/>
  <c r="J3" i="1"/>
  <c r="J17" i="1"/>
  <c r="J16" i="1"/>
  <c r="J5" i="1"/>
  <c r="J29" i="1"/>
  <c r="J27" i="1"/>
  <c r="J31" i="1"/>
</calcChain>
</file>

<file path=xl/sharedStrings.xml><?xml version="1.0" encoding="utf-8"?>
<sst xmlns="http://schemas.openxmlformats.org/spreadsheetml/2006/main" count="175" uniqueCount="121">
  <si>
    <t>AIR SUPPLY UNIT APM 300R</t>
  </si>
  <si>
    <t>yes</t>
  </si>
  <si>
    <t>AUX DIST BOX 550 120VAC 2 BATT</t>
  </si>
  <si>
    <t>no</t>
  </si>
  <si>
    <t>BEARING (OPTIONAL PART: 4678C86H01)</t>
  </si>
  <si>
    <t>COATED RING BEARING MOUNT</t>
  </si>
  <si>
    <t>COATED COUPLER SUPPORT</t>
  </si>
  <si>
    <t>APM 300R COUPLER DENVER</t>
  </si>
  <si>
    <t>HVAC ASSEMBLY</t>
  </si>
  <si>
    <t>END 2 EQUIPMENT BENCH ASSEMBLY</t>
  </si>
  <si>
    <t>END 1 EQUIPMENT BENCH ASSEMBLY</t>
  </si>
  <si>
    <t>COATED GRAPHICS LINER</t>
  </si>
  <si>
    <t>LED CEILING LT FXTR TYPE D INCLUDING LE*</t>
  </si>
  <si>
    <t>COATED END LINER</t>
  </si>
  <si>
    <t>COATED END PANEL</t>
  </si>
  <si>
    <t>COATED CENTER SIDE LINER</t>
  </si>
  <si>
    <t>GRP NOSE ASSEMBLY</t>
  </si>
  <si>
    <t>END FRAME BRACKET ASSY</t>
  </si>
  <si>
    <t>CENTER SIDE WINDOW Clear Glass, Clear P*</t>
  </si>
  <si>
    <t>END WINDOW CLEAR GLASS, CLEAR PVB</t>
  </si>
  <si>
    <t>KANGNI DOOR PANEL RIGHT</t>
  </si>
  <si>
    <t>MAIN AIR DUCT</t>
  </si>
  <si>
    <t>AIR SUPPLY DUCT</t>
  </si>
  <si>
    <t>KANGNI DOOR OPERATOR</t>
  </si>
  <si>
    <t>FLOOR PANEL ASSEMBLY POS.02</t>
  </si>
  <si>
    <t>CENTER SIDE</t>
  </si>
  <si>
    <t>END SIDE PANEL LH</t>
  </si>
  <si>
    <t>END SIDE PANEL RH</t>
  </si>
  <si>
    <t>COATED LIFTING PAD WELDMENT</t>
  </si>
  <si>
    <t>300R SUSP FRAME MACH</t>
  </si>
  <si>
    <t>GUIDE FRAME MACHINED</t>
  </si>
  <si>
    <t>LEAF SPRING ASSEMBLY</t>
  </si>
  <si>
    <t>300R Meritor Drive Axle GR11.7</t>
  </si>
  <si>
    <t>Undercar</t>
  </si>
  <si>
    <t>Interior</t>
  </si>
  <si>
    <t>Fitout 1</t>
  </si>
  <si>
    <t>Splice 2</t>
  </si>
  <si>
    <t>Splice 1</t>
  </si>
  <si>
    <t>Bogie</t>
  </si>
  <si>
    <t>Length</t>
  </si>
  <si>
    <t>Width</t>
  </si>
  <si>
    <t>TC3151609G01</t>
  </si>
  <si>
    <t>TC3164567G01</t>
  </si>
  <si>
    <t>TC3792C11H03</t>
  </si>
  <si>
    <t>TC3159601G01</t>
  </si>
  <si>
    <t>TC3159603G01</t>
  </si>
  <si>
    <t>TC3151528G01</t>
  </si>
  <si>
    <t>TC3154150G01</t>
  </si>
  <si>
    <t>TC3161970G01</t>
  </si>
  <si>
    <t>TC3161969G01</t>
  </si>
  <si>
    <t>TC3157716G02</t>
  </si>
  <si>
    <t>TC3158301H01</t>
  </si>
  <si>
    <t>TC3154869G01</t>
  </si>
  <si>
    <t>TC3154873G01</t>
  </si>
  <si>
    <t>TC3154448G04</t>
  </si>
  <si>
    <t>TC3154146G02</t>
  </si>
  <si>
    <t>TC3161942G01</t>
  </si>
  <si>
    <t>TC3051575H06</t>
  </si>
  <si>
    <t>TC3051576H03</t>
  </si>
  <si>
    <t>TC3153165G01</t>
  </si>
  <si>
    <t>TC3156782G10</t>
  </si>
  <si>
    <t>TC3156786G04</t>
  </si>
  <si>
    <t>TC3153163G01</t>
  </si>
  <si>
    <t>TC3158514H01</t>
  </si>
  <si>
    <t>TC3051372G01</t>
  </si>
  <si>
    <t>TC3051367G01</t>
  </si>
  <si>
    <t>TC3051366G01</t>
  </si>
  <si>
    <t>TC3159602G01</t>
  </si>
  <si>
    <t>TC3051909G01</t>
  </si>
  <si>
    <t>TC3156091G01</t>
  </si>
  <si>
    <t>TC2267D80G01</t>
  </si>
  <si>
    <t>TC3163995G01</t>
  </si>
  <si>
    <t>#Bays</t>
  </si>
  <si>
    <t>#Levels</t>
  </si>
  <si>
    <t>#Bins</t>
  </si>
  <si>
    <t>Level Height</t>
  </si>
  <si>
    <t>Bin Length</t>
  </si>
  <si>
    <t>Part Number</t>
  </si>
  <si>
    <t>Part Name</t>
  </si>
  <si>
    <t>Height</t>
  </si>
  <si>
    <t>Handpickable</t>
  </si>
  <si>
    <t>Stackable</t>
  </si>
  <si>
    <t>Front Dist to ent: FL</t>
  </si>
  <si>
    <t>Back Dist to ent: FL</t>
  </si>
  <si>
    <t>Front Dist to ent: HP</t>
  </si>
  <si>
    <t>Back Dist to ent: HP</t>
  </si>
  <si>
    <t>Level Length</t>
  </si>
  <si>
    <t>Weight (kg)</t>
  </si>
  <si>
    <t>Group</t>
  </si>
  <si>
    <t>Picks per week</t>
  </si>
  <si>
    <t>Weight</t>
  </si>
  <si>
    <t>Description</t>
  </si>
  <si>
    <t>w1</t>
  </si>
  <si>
    <t>w2</t>
  </si>
  <si>
    <t>w3</t>
  </si>
  <si>
    <t>w4</t>
  </si>
  <si>
    <t>Minimizing Handpicking Distance</t>
  </si>
  <si>
    <t>Minimizing Forklift Travel Distance</t>
  </si>
  <si>
    <t>Keep Handpickables below safe reach</t>
  </si>
  <si>
    <t>Minimize the elevation of heavy weight items</t>
  </si>
  <si>
    <t>Symbol in Model</t>
  </si>
  <si>
    <t>Bin to Merge</t>
  </si>
  <si>
    <t>Enter the bin numbers that have to be merged separated by a comma like 4,5</t>
  </si>
  <si>
    <t>Elevation of last level</t>
  </si>
  <si>
    <t>Extend bin</t>
  </si>
  <si>
    <t>Description 1</t>
  </si>
  <si>
    <t>Description 2</t>
  </si>
  <si>
    <t>Change Width to</t>
  </si>
  <si>
    <t>25:35</t>
  </si>
  <si>
    <t>Enter the bin number and new width. Separate bins with comma ex. 1,2,4 or use range like 15:16 (inclusive)</t>
  </si>
  <si>
    <t>1:8</t>
  </si>
  <si>
    <t>BIN_PENALTY</t>
  </si>
  <si>
    <t>The Penalty for assigning parts to new bins</t>
  </si>
  <si>
    <t>HP_MAX_HEIGHT</t>
  </si>
  <si>
    <t>Maximum Height of Handpickable parts (m)</t>
  </si>
  <si>
    <t>Run No</t>
  </si>
  <si>
    <t>Run Length</t>
  </si>
  <si>
    <t>Run Width</t>
  </si>
  <si>
    <t>Stock Level</t>
  </si>
  <si>
    <t>SOLVER_TIME_LIMIT</t>
  </si>
  <si>
    <t>Maximum Solver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</si>
</sst>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1" fillId="3" borderId="1" xfId="1" applyFill="1" applyBorder="1" applyAlignment="1">
      <alignment vertical="top"/>
    </xf>
    <xf numFmtId="0" fontId="1" fillId="3" borderId="1" xfId="2" applyFill="1" applyBorder="1" applyAlignment="1">
      <alignment vertical="top"/>
    </xf>
    <xf numFmtId="0" fontId="1" fillId="0" borderId="0" xfId="1" applyAlignment="1">
      <alignment vertical="top"/>
    </xf>
    <xf numFmtId="0" fontId="2" fillId="2" borderId="2" xfId="1" applyFont="1" applyFill="1" applyBorder="1" applyAlignment="1">
      <alignment vertical="top"/>
    </xf>
    <xf numFmtId="2" fontId="2" fillId="2" borderId="2" xfId="1" applyNumberFormat="1" applyFont="1" applyFill="1" applyBorder="1" applyAlignment="1">
      <alignment vertical="top"/>
    </xf>
    <xf numFmtId="2" fontId="1" fillId="3" borderId="1" xfId="2" applyNumberFormat="1" applyFill="1" applyBorder="1" applyAlignment="1">
      <alignment vertical="top"/>
    </xf>
    <xf numFmtId="2" fontId="1" fillId="0" borderId="0" xfId="1" applyNumberFormat="1" applyAlignment="1">
      <alignment vertical="top"/>
    </xf>
    <xf numFmtId="2" fontId="0" fillId="0" borderId="0" xfId="0" applyNumberFormat="1"/>
    <xf numFmtId="0" fontId="1" fillId="4" borderId="1" xfId="2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1" xr:uid="{383E1EFA-0242-4422-AD91-7FC2BA089A24}"/>
    <cellStyle name="Normal 2 2" xfId="2" xr:uid="{43A52D71-6CD5-4575-923F-CA75F096B89D}"/>
  </cellStyles>
  <dxfs count="17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EFD6C9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7CF01-14C4-45ED-BC29-69E25960E4B2}" name="Table1" displayName="Table1" ref="A1:K33" totalsRowShown="0" headerRowDxfId="16" dataDxfId="14" headerRowBorderDxfId="15" tableBorderDxfId="13" headerRowCellStyle="Normal 2" dataCellStyle="Normal 2">
  <autoFilter ref="A1:K33" xr:uid="{4FE7CF01-14C4-45ED-BC29-69E25960E4B2}"/>
  <sortState xmlns:xlrd2="http://schemas.microsoft.com/office/spreadsheetml/2017/richdata2" ref="A2:K33">
    <sortCondition descending="1" ref="E1:E33"/>
  </sortState>
  <tableColumns count="11">
    <tableColumn id="1" xr3:uid="{1055DDA8-5D3D-4DBB-B40A-E86CEFB9BE3D}" name="Group" dataDxfId="12" dataCellStyle="Normal 2"/>
    <tableColumn id="5" xr3:uid="{DFEFDB0A-8288-45B7-B840-427ADBAA28D7}" name="Part Number" dataDxfId="11" dataCellStyle="Normal 2 2"/>
    <tableColumn id="6" xr3:uid="{AD8BB8F0-2D71-47D6-A264-33085C166483}" name="Part Name" dataDxfId="10" dataCellStyle="Normal 2 2"/>
    <tableColumn id="7" xr3:uid="{D43DFCDC-31AE-4E63-806D-8215D02899C0}" name="Weight (kg)" dataDxfId="9" dataCellStyle="Normal 2 2"/>
    <tableColumn id="21" xr3:uid="{18242CAC-2BBC-40DD-8653-97A0A8A29403}" name="Length" dataDxfId="8" dataCellStyle="Normal 2 2">
      <calculatedColumnFormula>ROUND(CONVERT(#REF!,"in","m"),2)</calculatedColumnFormula>
    </tableColumn>
    <tableColumn id="22" xr3:uid="{47BE8BBB-848F-4CF2-A5AE-F4A47BA0B899}" name="Width" dataDxfId="7" dataCellStyle="Normal 2 2"/>
    <tableColumn id="23" xr3:uid="{81C030BF-0CE5-41D2-93B5-FC5C49ACE89D}" name="Height" dataDxfId="6" dataCellStyle="Normal 2 2"/>
    <tableColumn id="8" xr3:uid="{C7CBADDE-F6B1-4B21-BF73-34BAF003A03F}" name="Handpickable" dataDxfId="5" dataCellStyle="Normal 2 2">
      <calculatedColumnFormula>IF(Table1[[#This Row],[Weight (kg)]]&lt;30,"yes","no")</calculatedColumnFormula>
    </tableColumn>
    <tableColumn id="11" xr3:uid="{307DB47E-3750-4E5F-9E9B-F45D430429BE}" name="Stackable" dataDxfId="4" dataCellStyle="Normal 2"/>
    <tableColumn id="4" xr3:uid="{CF70736B-3E5D-4D0E-86AC-20240B8CA6FC}" name="Picks per week" dataDxfId="3" dataCellStyle="Normal 2">
      <calculatedColumnFormula>_xlfn.FLOOR.MATH(Table1[[#This Row],[Stock Level]]/4)</calculatedColumnFormula>
    </tableColumn>
    <tableColumn id="13" xr3:uid="{286FAF9C-23A6-4324-8329-426D1C2B5934}" name="Stock Level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selection activeCell="D20" sqref="D20"/>
    </sheetView>
  </sheetViews>
  <sheetFormatPr defaultRowHeight="14.4" x14ac:dyDescent="0.3"/>
  <cols>
    <col min="1" max="1" width="22.33203125" customWidth="1"/>
    <col min="2" max="2" width="15.5546875" customWidth="1"/>
    <col min="3" max="3" width="39" customWidth="1"/>
    <col min="4" max="4" width="14" customWidth="1"/>
    <col min="5" max="8" width="14" style="8" customWidth="1"/>
    <col min="9" max="9" width="11.6640625" customWidth="1"/>
    <col min="10" max="10" width="15.44140625" customWidth="1"/>
    <col min="11" max="11" width="16.5546875" customWidth="1"/>
  </cols>
  <sheetData>
    <row r="1" spans="1:11" x14ac:dyDescent="0.3">
      <c r="A1" s="4" t="s">
        <v>88</v>
      </c>
      <c r="B1" s="4" t="s">
        <v>77</v>
      </c>
      <c r="C1" s="4" t="s">
        <v>78</v>
      </c>
      <c r="D1" s="4" t="s">
        <v>87</v>
      </c>
      <c r="E1" s="5" t="s">
        <v>39</v>
      </c>
      <c r="F1" s="5" t="s">
        <v>40</v>
      </c>
      <c r="G1" s="5" t="s">
        <v>79</v>
      </c>
      <c r="H1" s="5" t="s">
        <v>80</v>
      </c>
      <c r="I1" s="4" t="s">
        <v>81</v>
      </c>
      <c r="J1" s="4" t="s">
        <v>89</v>
      </c>
      <c r="K1" s="4" t="s">
        <v>118</v>
      </c>
    </row>
    <row r="2" spans="1:11" x14ac:dyDescent="0.3">
      <c r="A2" s="1" t="s">
        <v>36</v>
      </c>
      <c r="B2" s="2" t="s">
        <v>62</v>
      </c>
      <c r="C2" s="2" t="s">
        <v>23</v>
      </c>
      <c r="D2" s="2">
        <v>47.9</v>
      </c>
      <c r="E2" s="6">
        <v>4.5199999999999996</v>
      </c>
      <c r="F2" s="6">
        <v>0.79</v>
      </c>
      <c r="G2" s="6">
        <v>0.7</v>
      </c>
      <c r="H2" s="6" t="str">
        <f>IF(Table1[[#This Row],[Weight (kg)]]&lt;30,"yes","no")</f>
        <v>no</v>
      </c>
      <c r="I2" s="1" t="s">
        <v>1</v>
      </c>
      <c r="J2" s="1">
        <f>_xlfn.FLOOR.MATH(Table1[[#This Row],[Stock Level]]/4)</f>
        <v>4</v>
      </c>
      <c r="K2" s="1">
        <v>16</v>
      </c>
    </row>
    <row r="3" spans="1:11" x14ac:dyDescent="0.3">
      <c r="A3" s="1" t="s">
        <v>34</v>
      </c>
      <c r="B3" s="2" t="s">
        <v>50</v>
      </c>
      <c r="C3" s="2" t="s">
        <v>11</v>
      </c>
      <c r="D3" s="2">
        <v>25</v>
      </c>
      <c r="E3" s="6">
        <v>3.18</v>
      </c>
      <c r="F3" s="6">
        <v>0.95</v>
      </c>
      <c r="G3" s="6">
        <v>0.88</v>
      </c>
      <c r="H3" s="6" t="str">
        <f>IF(Table1[[#This Row],[Weight (kg)]]&lt;30,"yes","no")</f>
        <v>yes</v>
      </c>
      <c r="I3" s="1" t="s">
        <v>3</v>
      </c>
      <c r="J3" s="1">
        <f>_xlfn.FLOOR.MATH(Table1[[#This Row],[Stock Level]]/4)</f>
        <v>2</v>
      </c>
      <c r="K3" s="1">
        <v>8</v>
      </c>
    </row>
    <row r="4" spans="1:11" x14ac:dyDescent="0.3">
      <c r="A4" s="1" t="s">
        <v>35</v>
      </c>
      <c r="B4" s="2" t="s">
        <v>53</v>
      </c>
      <c r="C4" s="2" t="s">
        <v>14</v>
      </c>
      <c r="D4" s="9">
        <v>20</v>
      </c>
      <c r="E4" s="6">
        <v>3.18</v>
      </c>
      <c r="F4" s="6">
        <v>1.1399999999999999</v>
      </c>
      <c r="G4" s="6">
        <v>0.69</v>
      </c>
      <c r="H4" s="6" t="str">
        <f>IF(Table1[[#This Row],[Weight (kg)]]&lt;30,"yes","no")</f>
        <v>yes</v>
      </c>
      <c r="I4" s="1" t="s">
        <v>3</v>
      </c>
      <c r="J4" s="1">
        <f>_xlfn.FLOOR.MATH(Table1[[#This Row],[Stock Level]]/4)</f>
        <v>2</v>
      </c>
      <c r="K4" s="1">
        <v>8</v>
      </c>
    </row>
    <row r="5" spans="1:11" x14ac:dyDescent="0.3">
      <c r="A5" s="1" t="s">
        <v>33</v>
      </c>
      <c r="B5" s="2" t="s">
        <v>47</v>
      </c>
      <c r="C5" s="2" t="s">
        <v>8</v>
      </c>
      <c r="D5" s="2">
        <v>360</v>
      </c>
      <c r="E5" s="6">
        <v>3.05</v>
      </c>
      <c r="F5" s="6">
        <v>1.65</v>
      </c>
      <c r="G5" s="6">
        <v>1.1200000000000001</v>
      </c>
      <c r="H5" s="6" t="str">
        <f>IF(Table1[[#This Row],[Weight (kg)]]&lt;30,"yes","no")</f>
        <v>no</v>
      </c>
      <c r="I5" s="1" t="s">
        <v>3</v>
      </c>
      <c r="J5" s="1">
        <f>_xlfn.FLOOR.MATH(Table1[[#This Row],[Stock Level]]/4)</f>
        <v>2</v>
      </c>
      <c r="K5" s="1">
        <v>8</v>
      </c>
    </row>
    <row r="6" spans="1:11" x14ac:dyDescent="0.3">
      <c r="A6" s="1" t="s">
        <v>37</v>
      </c>
      <c r="B6" s="2" t="s">
        <v>64</v>
      </c>
      <c r="C6" s="2" t="s">
        <v>25</v>
      </c>
      <c r="D6" s="2">
        <v>113.5</v>
      </c>
      <c r="E6" s="6">
        <v>3.05</v>
      </c>
      <c r="F6" s="6">
        <v>2.64</v>
      </c>
      <c r="G6" s="6">
        <v>1.45</v>
      </c>
      <c r="H6" s="6" t="str">
        <f>IF(Table1[[#This Row],[Weight (kg)]]&lt;30,"yes","no")</f>
        <v>no</v>
      </c>
      <c r="I6" s="1" t="s">
        <v>1</v>
      </c>
      <c r="J6" s="1">
        <f>_xlfn.FLOOR.MATH(Table1[[#This Row],[Stock Level]]/4)</f>
        <v>2</v>
      </c>
      <c r="K6" s="1">
        <v>8</v>
      </c>
    </row>
    <row r="7" spans="1:11" x14ac:dyDescent="0.3">
      <c r="A7" s="1" t="s">
        <v>36</v>
      </c>
      <c r="B7" s="2" t="s">
        <v>55</v>
      </c>
      <c r="C7" s="2" t="s">
        <v>16</v>
      </c>
      <c r="D7" s="9">
        <v>20</v>
      </c>
      <c r="E7" s="6">
        <v>3.05</v>
      </c>
      <c r="F7" s="6">
        <v>2.44</v>
      </c>
      <c r="G7" s="6">
        <v>1.32</v>
      </c>
      <c r="H7" s="6" t="str">
        <f>IF(Table1[[#This Row],[Weight (kg)]]&lt;30,"yes","no")</f>
        <v>yes</v>
      </c>
      <c r="I7" s="1" t="s">
        <v>3</v>
      </c>
      <c r="J7" s="1">
        <f>_xlfn.FLOOR.MATH(Table1[[#This Row],[Stock Level]]/4)</f>
        <v>2</v>
      </c>
      <c r="K7" s="1">
        <v>8</v>
      </c>
    </row>
    <row r="8" spans="1:11" x14ac:dyDescent="0.3">
      <c r="A8" s="1" t="s">
        <v>36</v>
      </c>
      <c r="B8" s="2" t="s">
        <v>56</v>
      </c>
      <c r="C8" s="2" t="s">
        <v>17</v>
      </c>
      <c r="D8" s="9">
        <v>20</v>
      </c>
      <c r="E8" s="6">
        <v>2.95</v>
      </c>
      <c r="F8" s="6">
        <v>1.27</v>
      </c>
      <c r="G8" s="6">
        <v>0.38</v>
      </c>
      <c r="H8" s="6" t="str">
        <f>IF(Table1[[#This Row],[Weight (kg)]]&lt;30,"yes","no")</f>
        <v>yes</v>
      </c>
      <c r="I8" s="1" t="s">
        <v>1</v>
      </c>
      <c r="J8" s="1">
        <f>_xlfn.FLOOR.MATH(Table1[[#This Row],[Stock Level]]/4)</f>
        <v>2</v>
      </c>
      <c r="K8" s="1">
        <v>8</v>
      </c>
    </row>
    <row r="9" spans="1:11" x14ac:dyDescent="0.3">
      <c r="A9" s="1" t="s">
        <v>33</v>
      </c>
      <c r="B9" s="2" t="s">
        <v>42</v>
      </c>
      <c r="C9" s="2" t="s">
        <v>2</v>
      </c>
      <c r="D9" s="2">
        <v>456</v>
      </c>
      <c r="E9" s="6">
        <v>2.92</v>
      </c>
      <c r="F9" s="6">
        <v>1.02</v>
      </c>
      <c r="G9" s="6">
        <v>0.89</v>
      </c>
      <c r="H9" s="6" t="str">
        <f>IF(Table1[[#This Row],[Weight (kg)]]&lt;30,"yes","no")</f>
        <v>no</v>
      </c>
      <c r="I9" s="1" t="s">
        <v>3</v>
      </c>
      <c r="J9" s="1">
        <f>_xlfn.FLOOR.MATH(Table1[[#This Row],[Stock Level]]/4)</f>
        <v>1</v>
      </c>
      <c r="K9" s="1">
        <v>4</v>
      </c>
    </row>
    <row r="10" spans="1:11" x14ac:dyDescent="0.3">
      <c r="A10" s="1" t="s">
        <v>35</v>
      </c>
      <c r="B10" s="2" t="s">
        <v>54</v>
      </c>
      <c r="C10" s="2" t="s">
        <v>15</v>
      </c>
      <c r="D10" s="2">
        <v>31.518000000000001</v>
      </c>
      <c r="E10" s="6">
        <v>2.84</v>
      </c>
      <c r="F10" s="6">
        <v>0.81</v>
      </c>
      <c r="G10" s="6">
        <v>2.21</v>
      </c>
      <c r="H10" s="6" t="str">
        <f>IF(Table1[[#This Row],[Weight (kg)]]&lt;30,"yes","no")</f>
        <v>no</v>
      </c>
      <c r="I10" s="1" t="s">
        <v>3</v>
      </c>
      <c r="J10" s="1">
        <f>_xlfn.FLOOR.MATH(Table1[[#This Row],[Stock Level]]/4)</f>
        <v>2</v>
      </c>
      <c r="K10" s="1">
        <v>8</v>
      </c>
    </row>
    <row r="11" spans="1:11" x14ac:dyDescent="0.3">
      <c r="A11" s="1" t="s">
        <v>36</v>
      </c>
      <c r="B11" s="2" t="s">
        <v>60</v>
      </c>
      <c r="C11" s="2" t="s">
        <v>21</v>
      </c>
      <c r="D11" s="2">
        <v>12.069000000000001</v>
      </c>
      <c r="E11" s="6">
        <v>2.84</v>
      </c>
      <c r="F11" s="6">
        <v>1.17</v>
      </c>
      <c r="G11" s="6">
        <v>0.83</v>
      </c>
      <c r="H11" s="6" t="str">
        <f>IF(Table1[[#This Row],[Weight (kg)]]&lt;30,"yes","no")</f>
        <v>yes</v>
      </c>
      <c r="I11" s="1" t="s">
        <v>1</v>
      </c>
      <c r="J11" s="1">
        <f>_xlfn.FLOOR.MATH(Table1[[#This Row],[Stock Level]]/4)</f>
        <v>4</v>
      </c>
      <c r="K11" s="1">
        <v>16</v>
      </c>
    </row>
    <row r="12" spans="1:11" x14ac:dyDescent="0.3">
      <c r="A12" s="1" t="s">
        <v>36</v>
      </c>
      <c r="B12" s="2" t="s">
        <v>61</v>
      </c>
      <c r="C12" s="2" t="s">
        <v>22</v>
      </c>
      <c r="D12" s="2">
        <v>13.849</v>
      </c>
      <c r="E12" s="6">
        <v>2.79</v>
      </c>
      <c r="F12" s="6">
        <v>1.63</v>
      </c>
      <c r="G12" s="6">
        <v>0.83</v>
      </c>
      <c r="H12" s="6" t="str">
        <f>IF(Table1[[#This Row],[Weight (kg)]]&lt;30,"yes","no")</f>
        <v>yes</v>
      </c>
      <c r="I12" s="1" t="s">
        <v>1</v>
      </c>
      <c r="J12" s="1">
        <f>_xlfn.FLOOR.MATH(Table1[[#This Row],[Stock Level]]/4)</f>
        <v>2</v>
      </c>
      <c r="K12" s="1">
        <v>8</v>
      </c>
    </row>
    <row r="13" spans="1:11" x14ac:dyDescent="0.3">
      <c r="A13" s="1" t="s">
        <v>38</v>
      </c>
      <c r="B13" s="2" t="s">
        <v>71</v>
      </c>
      <c r="C13" s="2" t="s">
        <v>32</v>
      </c>
      <c r="D13" s="2">
        <v>612.35</v>
      </c>
      <c r="E13" s="6">
        <v>2.74</v>
      </c>
      <c r="F13" s="6">
        <v>0.61</v>
      </c>
      <c r="G13" s="6">
        <v>0.99</v>
      </c>
      <c r="H13" s="6" t="str">
        <f>IF(Table1[[#This Row],[Weight (kg)]]&lt;30,"yes","no")</f>
        <v>no</v>
      </c>
      <c r="I13" s="1" t="s">
        <v>3</v>
      </c>
      <c r="J13" s="1">
        <f>_xlfn.FLOOR.MATH(Table1[[#This Row],[Stock Level]]/4)</f>
        <v>1</v>
      </c>
      <c r="K13" s="1">
        <v>4</v>
      </c>
    </row>
    <row r="14" spans="1:11" x14ac:dyDescent="0.3">
      <c r="A14" s="1" t="s">
        <v>37</v>
      </c>
      <c r="B14" s="2" t="s">
        <v>63</v>
      </c>
      <c r="C14" s="2" t="s">
        <v>24</v>
      </c>
      <c r="D14" s="2">
        <v>48.067999999999998</v>
      </c>
      <c r="E14" s="6">
        <v>2.69</v>
      </c>
      <c r="F14" s="6">
        <v>2.0299999999999998</v>
      </c>
      <c r="G14" s="6">
        <v>0.32</v>
      </c>
      <c r="H14" s="6" t="str">
        <f>IF(Table1[[#This Row],[Weight (kg)]]&lt;30,"yes","no")</f>
        <v>no</v>
      </c>
      <c r="I14" s="1" t="s">
        <v>1</v>
      </c>
      <c r="J14" s="1">
        <f>_xlfn.FLOOR.MATH(Table1[[#This Row],[Stock Level]]/4)</f>
        <v>2</v>
      </c>
      <c r="K14" s="1">
        <v>8</v>
      </c>
    </row>
    <row r="15" spans="1:11" x14ac:dyDescent="0.3">
      <c r="A15" s="1" t="s">
        <v>35</v>
      </c>
      <c r="B15" s="2" t="s">
        <v>52</v>
      </c>
      <c r="C15" s="2" t="s">
        <v>13</v>
      </c>
      <c r="D15" s="9">
        <v>20</v>
      </c>
      <c r="E15" s="6">
        <v>2.67</v>
      </c>
      <c r="F15" s="6">
        <v>1.3</v>
      </c>
      <c r="G15" s="6">
        <v>1.83</v>
      </c>
      <c r="H15" s="6" t="str">
        <f>IF(Table1[[#This Row],[Weight (kg)]]&lt;30,"yes","no")</f>
        <v>yes</v>
      </c>
      <c r="I15" s="1" t="s">
        <v>3</v>
      </c>
      <c r="J15" s="1">
        <f>_xlfn.FLOOR.MATH(Table1[[#This Row],[Stock Level]]/4)</f>
        <v>2</v>
      </c>
      <c r="K15" s="1">
        <v>8</v>
      </c>
    </row>
    <row r="16" spans="1:11" x14ac:dyDescent="0.3">
      <c r="A16" s="1" t="s">
        <v>34</v>
      </c>
      <c r="B16" s="2" t="s">
        <v>48</v>
      </c>
      <c r="C16" s="2" t="s">
        <v>9</v>
      </c>
      <c r="D16" s="9">
        <v>20</v>
      </c>
      <c r="E16" s="6">
        <v>2.59</v>
      </c>
      <c r="F16" s="6">
        <v>1.02</v>
      </c>
      <c r="G16" s="6">
        <v>0.89</v>
      </c>
      <c r="H16" s="6" t="str">
        <f>IF(Table1[[#This Row],[Weight (kg)]]&lt;30,"yes","no")</f>
        <v>yes</v>
      </c>
      <c r="I16" s="1" t="s">
        <v>3</v>
      </c>
      <c r="J16" s="1">
        <f>_xlfn.FLOOR.MATH(Table1[[#This Row],[Stock Level]]/4)</f>
        <v>1</v>
      </c>
      <c r="K16" s="1">
        <v>4</v>
      </c>
    </row>
    <row r="17" spans="1:11" x14ac:dyDescent="0.3">
      <c r="A17" s="1" t="s">
        <v>34</v>
      </c>
      <c r="B17" s="2" t="s">
        <v>49</v>
      </c>
      <c r="C17" s="2" t="s">
        <v>10</v>
      </c>
      <c r="D17" s="9">
        <v>20</v>
      </c>
      <c r="E17" s="6">
        <v>2.59</v>
      </c>
      <c r="F17" s="6">
        <v>1.02</v>
      </c>
      <c r="G17" s="6">
        <v>0.89</v>
      </c>
      <c r="H17" s="6" t="str">
        <f>IF(Table1[[#This Row],[Weight (kg)]]&lt;30,"yes","no")</f>
        <v>yes</v>
      </c>
      <c r="I17" s="1" t="s">
        <v>3</v>
      </c>
      <c r="J17" s="1">
        <f>_xlfn.FLOOR.MATH(Table1[[#This Row],[Stock Level]]/4)</f>
        <v>1</v>
      </c>
      <c r="K17" s="1">
        <v>4</v>
      </c>
    </row>
    <row r="18" spans="1:11" x14ac:dyDescent="0.3">
      <c r="A18" s="1" t="s">
        <v>36</v>
      </c>
      <c r="B18" s="2" t="s">
        <v>58</v>
      </c>
      <c r="C18" s="2" t="s">
        <v>19</v>
      </c>
      <c r="D18" s="2">
        <v>66</v>
      </c>
      <c r="E18" s="6">
        <v>2.54</v>
      </c>
      <c r="F18" s="6">
        <v>0.81</v>
      </c>
      <c r="G18" s="6">
        <v>1.83</v>
      </c>
      <c r="H18" s="6" t="str">
        <f>IF(Table1[[#This Row],[Weight (kg)]]&lt;30,"yes","no")</f>
        <v>no</v>
      </c>
      <c r="I18" s="1" t="s">
        <v>3</v>
      </c>
      <c r="J18" s="1">
        <f>_xlfn.FLOOR.MATH(Table1[[#This Row],[Stock Level]]/4)</f>
        <v>2</v>
      </c>
      <c r="K18" s="1">
        <v>8</v>
      </c>
    </row>
    <row r="19" spans="1:11" x14ac:dyDescent="0.3">
      <c r="A19" s="1" t="s">
        <v>36</v>
      </c>
      <c r="B19" s="2" t="s">
        <v>57</v>
      </c>
      <c r="C19" s="2" t="s">
        <v>18</v>
      </c>
      <c r="D19" s="2">
        <v>41</v>
      </c>
      <c r="E19" s="2">
        <v>2.44</v>
      </c>
      <c r="F19" s="2">
        <v>0.61</v>
      </c>
      <c r="G19" s="2">
        <v>1.52</v>
      </c>
      <c r="H19" s="6" t="str">
        <f>IF(Table1[[#This Row],[Weight (kg)]]&lt;30,"yes","no")</f>
        <v>no</v>
      </c>
      <c r="I19" s="2" t="s">
        <v>3</v>
      </c>
      <c r="J19" s="1">
        <f>_xlfn.FLOOR.MATH(Table1[[#This Row],[Stock Level]]/4)</f>
        <v>2</v>
      </c>
      <c r="K19" s="1">
        <v>8</v>
      </c>
    </row>
    <row r="20" spans="1:11" x14ac:dyDescent="0.3">
      <c r="A20" s="1" t="s">
        <v>37</v>
      </c>
      <c r="B20" s="2" t="s">
        <v>65</v>
      </c>
      <c r="C20" s="2" t="s">
        <v>26</v>
      </c>
      <c r="D20" s="9">
        <v>20</v>
      </c>
      <c r="E20" s="6">
        <v>2.29</v>
      </c>
      <c r="F20" s="6">
        <v>1.73</v>
      </c>
      <c r="G20" s="6">
        <v>0.51</v>
      </c>
      <c r="H20" s="6" t="str">
        <f>IF(Table1[[#This Row],[Weight (kg)]]&lt;30,"yes","no")</f>
        <v>yes</v>
      </c>
      <c r="I20" s="1" t="s">
        <v>1</v>
      </c>
      <c r="J20" s="1">
        <f>_xlfn.FLOOR.MATH(Table1[[#This Row],[Stock Level]]/4)</f>
        <v>2</v>
      </c>
      <c r="K20" s="1">
        <v>8</v>
      </c>
    </row>
    <row r="21" spans="1:11" x14ac:dyDescent="0.3">
      <c r="A21" s="1" t="s">
        <v>37</v>
      </c>
      <c r="B21" s="2" t="s">
        <v>66</v>
      </c>
      <c r="C21" s="2" t="s">
        <v>27</v>
      </c>
      <c r="D21" s="9">
        <v>20</v>
      </c>
      <c r="E21" s="6">
        <v>2.29</v>
      </c>
      <c r="F21" s="6">
        <v>1.73</v>
      </c>
      <c r="G21" s="6">
        <v>0.51</v>
      </c>
      <c r="H21" s="6" t="str">
        <f>IF(Table1[[#This Row],[Weight (kg)]]&lt;30,"yes","no")</f>
        <v>yes</v>
      </c>
      <c r="I21" s="1" t="s">
        <v>1</v>
      </c>
      <c r="J21" s="1">
        <f>_xlfn.FLOOR.MATH(Table1[[#This Row],[Stock Level]]/4)</f>
        <v>2</v>
      </c>
      <c r="K21" s="1">
        <v>8</v>
      </c>
    </row>
    <row r="22" spans="1:11" x14ac:dyDescent="0.3">
      <c r="A22" s="1" t="s">
        <v>38</v>
      </c>
      <c r="B22" s="2" t="s">
        <v>68</v>
      </c>
      <c r="C22" s="2" t="s">
        <v>29</v>
      </c>
      <c r="D22" s="2">
        <v>407.7</v>
      </c>
      <c r="E22" s="6">
        <v>2.2400000000000002</v>
      </c>
      <c r="F22" s="6">
        <v>1.47</v>
      </c>
      <c r="G22" s="6">
        <v>0.74</v>
      </c>
      <c r="H22" s="6" t="str">
        <f>IF(Table1[[#This Row],[Weight (kg)]]&lt;30,"yes","no")</f>
        <v>no</v>
      </c>
      <c r="I22" s="1" t="s">
        <v>1</v>
      </c>
      <c r="J22" s="1">
        <f>_xlfn.FLOOR.MATH(Table1[[#This Row],[Stock Level]]/4)</f>
        <v>1</v>
      </c>
      <c r="K22" s="1">
        <v>4</v>
      </c>
    </row>
    <row r="23" spans="1:11" x14ac:dyDescent="0.3">
      <c r="A23" s="1" t="s">
        <v>38</v>
      </c>
      <c r="B23" s="2" t="s">
        <v>70</v>
      </c>
      <c r="C23" s="2" t="s">
        <v>31</v>
      </c>
      <c r="D23" s="2">
        <v>54.6</v>
      </c>
      <c r="E23" s="6">
        <v>2.13</v>
      </c>
      <c r="F23" s="6">
        <v>1.0900000000000001</v>
      </c>
      <c r="G23" s="6">
        <v>1.17</v>
      </c>
      <c r="H23" s="6" t="str">
        <f>IF(Table1[[#This Row],[Weight (kg)]]&lt;30,"yes","no")</f>
        <v>no</v>
      </c>
      <c r="I23" s="1" t="s">
        <v>3</v>
      </c>
      <c r="J23" s="1">
        <f>_xlfn.FLOOR.MATH(Table1[[#This Row],[Stock Level]]/4)</f>
        <v>2</v>
      </c>
      <c r="K23" s="1">
        <v>8</v>
      </c>
    </row>
    <row r="24" spans="1:11" x14ac:dyDescent="0.3">
      <c r="A24" s="1" t="s">
        <v>36</v>
      </c>
      <c r="B24" s="2" t="s">
        <v>59</v>
      </c>
      <c r="C24" s="2" t="s">
        <v>20</v>
      </c>
      <c r="D24" s="2">
        <v>29.297000000000001</v>
      </c>
      <c r="E24" s="6">
        <v>2.13</v>
      </c>
      <c r="F24" s="6">
        <v>1.22</v>
      </c>
      <c r="G24" s="6">
        <v>1.22</v>
      </c>
      <c r="H24" s="6" t="str">
        <f>IF(Table1[[#This Row],[Weight (kg)]]&lt;30,"yes","no")</f>
        <v>yes</v>
      </c>
      <c r="I24" s="1" t="s">
        <v>3</v>
      </c>
      <c r="J24" s="1">
        <f>_xlfn.FLOOR.MATH(Table1[[#This Row],[Stock Level]]/4)</f>
        <v>8</v>
      </c>
      <c r="K24" s="1">
        <v>32</v>
      </c>
    </row>
    <row r="25" spans="1:11" x14ac:dyDescent="0.3">
      <c r="A25" s="1" t="s">
        <v>35</v>
      </c>
      <c r="B25" s="2" t="s">
        <v>51</v>
      </c>
      <c r="C25" s="2" t="s">
        <v>12</v>
      </c>
      <c r="D25" s="2">
        <v>6.2</v>
      </c>
      <c r="E25" s="6">
        <v>1.98</v>
      </c>
      <c r="F25" s="6">
        <v>1.37</v>
      </c>
      <c r="G25" s="6">
        <v>0.38</v>
      </c>
      <c r="H25" s="6" t="str">
        <f>IF(Table1[[#This Row],[Weight (kg)]]&lt;30,"yes","no")</f>
        <v>yes</v>
      </c>
      <c r="I25" s="1" t="s">
        <v>1</v>
      </c>
      <c r="J25" s="1">
        <f>_xlfn.FLOOR.MATH(Table1[[#This Row],[Stock Level]]/4)</f>
        <v>2</v>
      </c>
      <c r="K25" s="1">
        <v>8</v>
      </c>
    </row>
    <row r="26" spans="1:11" x14ac:dyDescent="0.3">
      <c r="A26" s="1" t="s">
        <v>38</v>
      </c>
      <c r="B26" s="2" t="s">
        <v>69</v>
      </c>
      <c r="C26" s="2" t="s">
        <v>30</v>
      </c>
      <c r="D26" s="2">
        <v>256.8</v>
      </c>
      <c r="E26" s="6">
        <v>1.63</v>
      </c>
      <c r="F26" s="6">
        <v>1.78</v>
      </c>
      <c r="G26" s="6">
        <v>1.02</v>
      </c>
      <c r="H26" s="6" t="str">
        <f>IF(Table1[[#This Row],[Weight (kg)]]&lt;30,"yes","no")</f>
        <v>no</v>
      </c>
      <c r="I26" s="1" t="s">
        <v>1</v>
      </c>
      <c r="J26" s="1">
        <f>_xlfn.FLOOR.MATH(Table1[[#This Row],[Stock Level]]/4)</f>
        <v>1</v>
      </c>
      <c r="K26" s="1">
        <v>4</v>
      </c>
    </row>
    <row r="27" spans="1:11" x14ac:dyDescent="0.3">
      <c r="A27" s="1" t="s">
        <v>33</v>
      </c>
      <c r="B27" s="2" t="s">
        <v>45</v>
      </c>
      <c r="C27" s="2" t="s">
        <v>6</v>
      </c>
      <c r="D27" s="9">
        <v>20</v>
      </c>
      <c r="E27" s="6">
        <v>1.57</v>
      </c>
      <c r="F27" s="6">
        <v>1.22</v>
      </c>
      <c r="G27" s="6">
        <v>0.74</v>
      </c>
      <c r="H27" s="6" t="str">
        <f>IF(Table1[[#This Row],[Weight (kg)]]&lt;30,"yes","no")</f>
        <v>yes</v>
      </c>
      <c r="I27" s="1" t="s">
        <v>1</v>
      </c>
      <c r="J27" s="1">
        <f>_xlfn.FLOOR.MATH(Table1[[#This Row],[Stock Level]]/4)</f>
        <v>2</v>
      </c>
      <c r="K27" s="1">
        <v>8</v>
      </c>
    </row>
    <row r="28" spans="1:11" x14ac:dyDescent="0.3">
      <c r="A28" s="1" t="s">
        <v>37</v>
      </c>
      <c r="B28" s="2" t="s">
        <v>67</v>
      </c>
      <c r="C28" s="2" t="s">
        <v>28</v>
      </c>
      <c r="D28" s="9">
        <v>20</v>
      </c>
      <c r="E28" s="6">
        <v>1.57</v>
      </c>
      <c r="F28" s="6">
        <v>1.27</v>
      </c>
      <c r="G28" s="6">
        <v>0.76</v>
      </c>
      <c r="H28" s="6" t="str">
        <f>IF(Table1[[#This Row],[Weight (kg)]]&lt;30,"yes","no")</f>
        <v>yes</v>
      </c>
      <c r="I28" s="1" t="s">
        <v>1</v>
      </c>
      <c r="J28" s="1">
        <f>_xlfn.FLOOR.MATH(Table1[[#This Row],[Stock Level]]/4)</f>
        <v>2</v>
      </c>
      <c r="K28" s="1">
        <v>8</v>
      </c>
    </row>
    <row r="29" spans="1:11" x14ac:dyDescent="0.3">
      <c r="A29" s="1" t="s">
        <v>33</v>
      </c>
      <c r="B29" s="2" t="s">
        <v>46</v>
      </c>
      <c r="C29" s="2" t="s">
        <v>7</v>
      </c>
      <c r="D29" s="2">
        <v>270</v>
      </c>
      <c r="E29" s="6">
        <v>1.52</v>
      </c>
      <c r="F29" s="6">
        <v>1.02</v>
      </c>
      <c r="G29" s="6">
        <v>0.74</v>
      </c>
      <c r="H29" s="6" t="str">
        <f>IF(Table1[[#This Row],[Weight (kg)]]&lt;30,"yes","no")</f>
        <v>no</v>
      </c>
      <c r="I29" s="1" t="s">
        <v>1</v>
      </c>
      <c r="J29" s="1">
        <f>_xlfn.FLOOR.MATH(Table1[[#This Row],[Stock Level]]/4)</f>
        <v>2</v>
      </c>
      <c r="K29" s="1">
        <v>8</v>
      </c>
    </row>
    <row r="30" spans="1:11" x14ac:dyDescent="0.3">
      <c r="A30" s="1" t="s">
        <v>33</v>
      </c>
      <c r="B30" s="2" t="s">
        <v>44</v>
      </c>
      <c r="C30" s="2" t="s">
        <v>5</v>
      </c>
      <c r="D30" s="9">
        <v>20</v>
      </c>
      <c r="E30" s="6">
        <v>1.42</v>
      </c>
      <c r="F30" s="6">
        <v>0.91</v>
      </c>
      <c r="G30" s="6">
        <v>0.25</v>
      </c>
      <c r="H30" s="6" t="str">
        <f>IF(Table1[[#This Row],[Weight (kg)]]&lt;30,"yes","no")</f>
        <v>yes</v>
      </c>
      <c r="I30" s="1" t="s">
        <v>1</v>
      </c>
      <c r="J30" s="1">
        <f>_xlfn.FLOOR.MATH(Table1[[#This Row],[Stock Level]]/4)</f>
        <v>2</v>
      </c>
      <c r="K30" s="1">
        <v>8</v>
      </c>
    </row>
    <row r="31" spans="1:11" x14ac:dyDescent="0.3">
      <c r="A31" s="1" t="s">
        <v>33</v>
      </c>
      <c r="B31" s="2" t="s">
        <v>43</v>
      </c>
      <c r="C31" s="2" t="s">
        <v>4</v>
      </c>
      <c r="D31" s="2">
        <v>56.7</v>
      </c>
      <c r="E31" s="6">
        <v>1.27</v>
      </c>
      <c r="F31" s="6">
        <v>1.27</v>
      </c>
      <c r="G31" s="6">
        <v>0.61</v>
      </c>
      <c r="H31" s="6" t="str">
        <f>IF(Table1[[#This Row],[Weight (kg)]]&lt;30,"yes","no")</f>
        <v>no</v>
      </c>
      <c r="I31" s="1" t="s">
        <v>1</v>
      </c>
      <c r="J31" s="1">
        <f>_xlfn.FLOOR.MATH(Table1[[#This Row],[Stock Level]]/4)</f>
        <v>1</v>
      </c>
      <c r="K31" s="1">
        <v>4</v>
      </c>
    </row>
    <row r="32" spans="1:11" x14ac:dyDescent="0.3">
      <c r="A32" s="1" t="s">
        <v>33</v>
      </c>
      <c r="B32" s="2" t="s">
        <v>41</v>
      </c>
      <c r="C32" s="2" t="s">
        <v>0</v>
      </c>
      <c r="D32" s="2">
        <v>155</v>
      </c>
      <c r="E32" s="6">
        <v>1.22</v>
      </c>
      <c r="F32" s="6">
        <v>1.04</v>
      </c>
      <c r="G32" s="6">
        <v>0.91</v>
      </c>
      <c r="H32" s="6" t="str">
        <f>IF(Table1[[#This Row],[Weight (kg)]]&lt;30,"yes","no")</f>
        <v>no</v>
      </c>
      <c r="I32" s="1" t="s">
        <v>1</v>
      </c>
      <c r="J32" s="1">
        <f>_xlfn.FLOOR.MATH(Table1[[#This Row],[Stock Level]]/4)</f>
        <v>1</v>
      </c>
      <c r="K32" s="1">
        <v>4</v>
      </c>
    </row>
    <row r="33" spans="1:11" x14ac:dyDescent="0.3">
      <c r="A33" s="3"/>
      <c r="B33" s="3"/>
      <c r="C33" s="3"/>
      <c r="D33" s="3"/>
      <c r="E33" s="7"/>
      <c r="F33" s="7"/>
      <c r="G33" s="7"/>
      <c r="H33" s="7" t="str">
        <f>IF(Table1[[#This Row],[Weight (kg)]]&lt;30,"yes","no")</f>
        <v>yes</v>
      </c>
      <c r="I33" s="3"/>
      <c r="J33" s="3">
        <f>_xlfn.FLOOR.MATH(Table1[[#This Row],[Stock Level]]/4)</f>
        <v>0</v>
      </c>
      <c r="K33" s="3"/>
    </row>
    <row r="34" spans="1:11" x14ac:dyDescent="0.3">
      <c r="A34" s="3"/>
      <c r="B34" s="3"/>
      <c r="C34" s="3"/>
      <c r="D34" s="3"/>
      <c r="E34" s="7"/>
      <c r="F34" s="7"/>
      <c r="G34" s="7"/>
      <c r="H34" s="7"/>
      <c r="I34" s="3"/>
      <c r="J34" s="3"/>
      <c r="K34" s="3"/>
    </row>
    <row r="35" spans="1:11" x14ac:dyDescent="0.3">
      <c r="A35" s="3"/>
      <c r="B35" s="3"/>
      <c r="C35" s="3"/>
      <c r="D35" s="3"/>
      <c r="E35" s="7"/>
      <c r="F35" s="7"/>
      <c r="G35" s="7"/>
      <c r="H35" s="7"/>
      <c r="I35" s="3"/>
      <c r="J35" s="3"/>
      <c r="K35" s="3"/>
    </row>
  </sheetData>
  <phoneticPr fontId="3" type="noConversion"/>
  <pageMargins left="0.7" right="0.7" top="0.75" bottom="0.75" header="0.3" footer="0.3"/>
  <pageSetup orientation="portrait" r:id="rId1"/>
  <headerFooter>
    <oddHeader>&amp;R&amp;"Calibri"&amp;14&amp;K71BF44 RESTRICTED&amp;1#_x000D_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58C8-BCB1-4102-A388-6F6ED6B5B03F}">
  <dimension ref="A1:C8"/>
  <sheetViews>
    <sheetView tabSelected="1" workbookViewId="0">
      <selection activeCell="C9" sqref="C9"/>
    </sheetView>
  </sheetViews>
  <sheetFormatPr defaultRowHeight="14.4" x14ac:dyDescent="0.3"/>
  <cols>
    <col min="1" max="1" width="15.5546875" bestFit="1" customWidth="1"/>
    <col min="2" max="2" width="52.6640625" bestFit="1" customWidth="1"/>
    <col min="3" max="3" width="11.109375" customWidth="1"/>
  </cols>
  <sheetData>
    <row r="1" spans="1:3" s="13" customFormat="1" x14ac:dyDescent="0.3">
      <c r="A1" s="13" t="s">
        <v>100</v>
      </c>
      <c r="B1" s="13" t="s">
        <v>91</v>
      </c>
      <c r="C1" s="13" t="s">
        <v>90</v>
      </c>
    </row>
    <row r="2" spans="1:3" x14ac:dyDescent="0.3">
      <c r="A2" t="s">
        <v>92</v>
      </c>
      <c r="B2" t="s">
        <v>96</v>
      </c>
      <c r="C2">
        <v>1000</v>
      </c>
    </row>
    <row r="3" spans="1:3" x14ac:dyDescent="0.3">
      <c r="A3" t="s">
        <v>93</v>
      </c>
      <c r="B3" t="s">
        <v>97</v>
      </c>
      <c r="C3">
        <v>100</v>
      </c>
    </row>
    <row r="4" spans="1:3" x14ac:dyDescent="0.3">
      <c r="A4" t="s">
        <v>94</v>
      </c>
      <c r="B4" t="s">
        <v>98</v>
      </c>
      <c r="C4">
        <v>200</v>
      </c>
    </row>
    <row r="5" spans="1:3" x14ac:dyDescent="0.3">
      <c r="A5" t="s">
        <v>95</v>
      </c>
      <c r="B5" t="s">
        <v>99</v>
      </c>
      <c r="C5">
        <v>1000</v>
      </c>
    </row>
    <row r="6" spans="1:3" x14ac:dyDescent="0.3">
      <c r="A6" t="s">
        <v>111</v>
      </c>
      <c r="B6" t="s">
        <v>112</v>
      </c>
      <c r="C6">
        <v>0.01</v>
      </c>
    </row>
    <row r="7" spans="1:3" x14ac:dyDescent="0.3">
      <c r="A7" t="s">
        <v>113</v>
      </c>
      <c r="B7" t="s">
        <v>114</v>
      </c>
      <c r="C7">
        <v>1.6</v>
      </c>
    </row>
    <row r="8" spans="1:3" x14ac:dyDescent="0.3">
      <c r="A8" t="s">
        <v>119</v>
      </c>
      <c r="B8" t="s">
        <v>120</v>
      </c>
      <c r="C8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5FE-77B2-432D-8ACC-2887B01AFA41}">
  <dimension ref="A1:N28"/>
  <sheetViews>
    <sheetView workbookViewId="0">
      <selection activeCell="E12" sqref="E12"/>
    </sheetView>
  </sheetViews>
  <sheetFormatPr defaultRowHeight="14.4" x14ac:dyDescent="0.3"/>
  <cols>
    <col min="1" max="1" width="8.44140625" style="12" bestFit="1" customWidth="1"/>
    <col min="2" max="2" width="18.44140625" style="12" bestFit="1" customWidth="1"/>
    <col min="3" max="3" width="17.6640625" style="12" bestFit="1" customWidth="1"/>
    <col min="4" max="4" width="19" style="12" bestFit="1" customWidth="1"/>
    <col min="5" max="5" width="18.33203125" style="12" bestFit="1" customWidth="1"/>
    <col min="6" max="6" width="11.6640625" style="12" bestFit="1" customWidth="1"/>
    <col min="7" max="7" width="11.44140625" style="12" bestFit="1" customWidth="1"/>
    <col min="8" max="8" width="6" style="12" bestFit="1" customWidth="1"/>
    <col min="9" max="9" width="7.5546875" style="12" bestFit="1" customWidth="1"/>
    <col min="10" max="10" width="12" style="12" bestFit="1" customWidth="1"/>
    <col min="11" max="11" width="12.33203125" style="12" bestFit="1" customWidth="1"/>
    <col min="12" max="12" width="5.6640625" style="12" bestFit="1" customWidth="1"/>
    <col min="13" max="13" width="10.33203125" style="12" bestFit="1" customWidth="1"/>
    <col min="14" max="14" width="10" customWidth="1"/>
  </cols>
  <sheetData>
    <row r="1" spans="1:14" s="10" customFormat="1" x14ac:dyDescent="0.3">
      <c r="A1" s="11" t="s">
        <v>115</v>
      </c>
      <c r="B1" s="11" t="s">
        <v>82</v>
      </c>
      <c r="C1" s="11" t="s">
        <v>83</v>
      </c>
      <c r="D1" s="11" t="s">
        <v>84</v>
      </c>
      <c r="E1" s="11" t="s">
        <v>85</v>
      </c>
      <c r="F1" s="11" t="s">
        <v>116</v>
      </c>
      <c r="G1" s="11" t="s">
        <v>117</v>
      </c>
      <c r="H1" s="11" t="s">
        <v>72</v>
      </c>
      <c r="I1" s="11" t="s">
        <v>73</v>
      </c>
      <c r="J1" s="11" t="s">
        <v>75</v>
      </c>
      <c r="K1" s="11" t="s">
        <v>86</v>
      </c>
      <c r="L1" s="11" t="s">
        <v>74</v>
      </c>
      <c r="M1" s="11" t="s">
        <v>76</v>
      </c>
      <c r="N1" s="17" t="s">
        <v>103</v>
      </c>
    </row>
    <row r="2" spans="1:14" x14ac:dyDescent="0.3">
      <c r="A2" s="12">
        <v>1</v>
      </c>
      <c r="B2" s="12">
        <v>7.02</v>
      </c>
      <c r="C2" s="12">
        <f>B2+F2</f>
        <v>53.97</v>
      </c>
      <c r="D2" s="12">
        <f>E2+F2</f>
        <v>49.970000000000006</v>
      </c>
      <c r="E2" s="12">
        <f>2.12+0.9</f>
        <v>3.02</v>
      </c>
      <c r="F2" s="12">
        <v>46.95</v>
      </c>
      <c r="G2" s="12">
        <v>2.12</v>
      </c>
      <c r="H2" s="12">
        <v>4</v>
      </c>
      <c r="I2" s="12">
        <v>2</v>
      </c>
      <c r="J2" s="12">
        <v>3</v>
      </c>
      <c r="K2" s="12">
        <f>ROUND(F2/H2,2)</f>
        <v>11.74</v>
      </c>
      <c r="L2" s="12">
        <v>3</v>
      </c>
      <c r="M2" s="12">
        <f>ROUND(K2/L2,2)</f>
        <v>3.91</v>
      </c>
      <c r="N2" s="12">
        <f>J2*I2-1</f>
        <v>5</v>
      </c>
    </row>
    <row r="3" spans="1:14" x14ac:dyDescent="0.3">
      <c r="A3" s="12">
        <v>2</v>
      </c>
      <c r="B3" s="12">
        <f>4.17+2.12</f>
        <v>6.29</v>
      </c>
      <c r="C3" s="12">
        <f>B3+2.12+F3</f>
        <v>48.92</v>
      </c>
      <c r="D3" s="12">
        <f>E3+F3</f>
        <v>48.589999999999996</v>
      </c>
      <c r="E3" s="12">
        <f>18.28/2-1.06</f>
        <v>8.08</v>
      </c>
      <c r="F3" s="12">
        <v>40.51</v>
      </c>
      <c r="G3" s="12">
        <v>2.12</v>
      </c>
      <c r="H3" s="12">
        <v>3</v>
      </c>
      <c r="I3" s="12">
        <v>2</v>
      </c>
      <c r="J3" s="12">
        <v>3</v>
      </c>
      <c r="K3" s="12">
        <f t="shared" ref="K3:K5" si="0">ROUND(F3/H3,2)</f>
        <v>13.5</v>
      </c>
      <c r="L3" s="12">
        <v>3</v>
      </c>
      <c r="M3" s="12">
        <f t="shared" ref="M3:M5" si="1">ROUND(K3/L3,2)</f>
        <v>4.5</v>
      </c>
      <c r="N3" s="12">
        <f t="shared" ref="N3:N5" si="2">J3*I3-1</f>
        <v>5</v>
      </c>
    </row>
    <row r="4" spans="1:14" x14ac:dyDescent="0.3">
      <c r="A4" s="12">
        <v>3</v>
      </c>
      <c r="B4" s="12">
        <f>4.17+2.12</f>
        <v>6.29</v>
      </c>
      <c r="C4" s="12">
        <f>B4+2.12+F4</f>
        <v>48.92</v>
      </c>
      <c r="D4" s="12">
        <f t="shared" ref="D4:D5" si="3">E4+F4</f>
        <v>50.71</v>
      </c>
      <c r="E4" s="12">
        <f>18.28/2+1.06</f>
        <v>10.200000000000001</v>
      </c>
      <c r="F4" s="12">
        <v>40.51</v>
      </c>
      <c r="G4" s="12">
        <v>2.12</v>
      </c>
      <c r="H4" s="12">
        <v>3</v>
      </c>
      <c r="I4" s="12">
        <v>2</v>
      </c>
      <c r="J4" s="12">
        <v>3</v>
      </c>
      <c r="K4" s="12">
        <f t="shared" si="0"/>
        <v>13.5</v>
      </c>
      <c r="L4" s="12">
        <v>3</v>
      </c>
      <c r="M4" s="12">
        <f t="shared" si="1"/>
        <v>4.5</v>
      </c>
      <c r="N4" s="12">
        <f t="shared" si="2"/>
        <v>5</v>
      </c>
    </row>
    <row r="5" spans="1:14" x14ac:dyDescent="0.3">
      <c r="A5" s="12">
        <v>4</v>
      </c>
      <c r="B5" s="12">
        <v>7.02</v>
      </c>
      <c r="C5" s="12">
        <f>B5+F5</f>
        <v>55.78</v>
      </c>
      <c r="D5" s="12">
        <f t="shared" si="3"/>
        <v>65.819999999999993</v>
      </c>
      <c r="E5" s="12">
        <f>18.28-2.12+0.9</f>
        <v>17.059999999999999</v>
      </c>
      <c r="F5" s="12">
        <v>48.76</v>
      </c>
      <c r="G5" s="12">
        <v>2.12</v>
      </c>
      <c r="H5" s="12">
        <v>3</v>
      </c>
      <c r="I5" s="12">
        <v>3</v>
      </c>
      <c r="J5" s="12">
        <v>3</v>
      </c>
      <c r="K5" s="12">
        <f t="shared" si="0"/>
        <v>16.25</v>
      </c>
      <c r="L5" s="12">
        <v>3</v>
      </c>
      <c r="M5" s="12">
        <f t="shared" si="1"/>
        <v>5.42</v>
      </c>
      <c r="N5" s="12">
        <f t="shared" si="2"/>
        <v>8</v>
      </c>
    </row>
    <row r="6" spans="1:14" x14ac:dyDescent="0.3">
      <c r="N6" s="12"/>
    </row>
    <row r="7" spans="1:14" x14ac:dyDescent="0.3">
      <c r="N7" s="12"/>
    </row>
    <row r="8" spans="1:14" x14ac:dyDescent="0.3">
      <c r="N8" s="12"/>
    </row>
    <row r="9" spans="1:14" x14ac:dyDescent="0.3">
      <c r="N9" s="12"/>
    </row>
    <row r="10" spans="1:14" x14ac:dyDescent="0.3">
      <c r="N10" s="12"/>
    </row>
    <row r="11" spans="1:14" x14ac:dyDescent="0.3">
      <c r="N11" s="12"/>
    </row>
    <row r="12" spans="1:14" x14ac:dyDescent="0.3">
      <c r="N12" s="12"/>
    </row>
    <row r="13" spans="1:14" x14ac:dyDescent="0.3">
      <c r="N13" s="12"/>
    </row>
    <row r="14" spans="1:14" x14ac:dyDescent="0.3">
      <c r="N14" s="12"/>
    </row>
    <row r="15" spans="1:14" x14ac:dyDescent="0.3">
      <c r="N15" s="12"/>
    </row>
    <row r="16" spans="1:14" x14ac:dyDescent="0.3">
      <c r="N16" s="12"/>
    </row>
    <row r="17" spans="14:14" x14ac:dyDescent="0.3">
      <c r="N17" s="12"/>
    </row>
    <row r="18" spans="14:14" x14ac:dyDescent="0.3">
      <c r="N18" s="12"/>
    </row>
    <row r="19" spans="14:14" x14ac:dyDescent="0.3">
      <c r="N19" s="12"/>
    </row>
    <row r="20" spans="14:14" x14ac:dyDescent="0.3">
      <c r="N20" s="12"/>
    </row>
    <row r="21" spans="14:14" x14ac:dyDescent="0.3">
      <c r="N21" s="12"/>
    </row>
    <row r="22" spans="14:14" x14ac:dyDescent="0.3">
      <c r="N22" s="12"/>
    </row>
    <row r="23" spans="14:14" x14ac:dyDescent="0.3">
      <c r="N23" s="12"/>
    </row>
    <row r="24" spans="14:14" x14ac:dyDescent="0.3">
      <c r="N24" s="12"/>
    </row>
    <row r="25" spans="14:14" x14ac:dyDescent="0.3">
      <c r="N25" s="12"/>
    </row>
    <row r="26" spans="14:14" x14ac:dyDescent="0.3">
      <c r="N26" s="12"/>
    </row>
    <row r="27" spans="14:14" x14ac:dyDescent="0.3">
      <c r="N27" s="12"/>
    </row>
    <row r="28" spans="14:14" x14ac:dyDescent="0.3">
      <c r="N28" s="12"/>
    </row>
  </sheetData>
  <conditionalFormatting sqref="M2:M11 K2:K17">
    <cfRule type="expression" dxfId="1" priority="3">
      <formula>NOT(ISBLANK(K2))</formula>
    </cfRule>
  </conditionalFormatting>
  <conditionalFormatting sqref="N2:N28">
    <cfRule type="expression" dxfId="0" priority="1">
      <formula>NOT(ISBLANK(N2))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5976-9577-4C3B-A3FA-E8BDE9726125}">
  <dimension ref="A1:E8"/>
  <sheetViews>
    <sheetView workbookViewId="0">
      <selection activeCell="C16" sqref="C16"/>
    </sheetView>
  </sheetViews>
  <sheetFormatPr defaultRowHeight="14.4" x14ac:dyDescent="0.3"/>
  <cols>
    <col min="1" max="1" width="12.33203125" bestFit="1" customWidth="1"/>
    <col min="2" max="2" width="40.33203125" customWidth="1"/>
    <col min="3" max="3" width="12.6640625" style="14" customWidth="1"/>
    <col min="4" max="4" width="15.88671875" bestFit="1" customWidth="1"/>
    <col min="5" max="5" width="24.6640625" customWidth="1"/>
  </cols>
  <sheetData>
    <row r="1" spans="1:5" s="15" customFormat="1" x14ac:dyDescent="0.3">
      <c r="A1" s="15" t="s">
        <v>101</v>
      </c>
      <c r="B1" s="15" t="s">
        <v>105</v>
      </c>
      <c r="C1" s="16" t="s">
        <v>104</v>
      </c>
      <c r="D1" s="15" t="s">
        <v>107</v>
      </c>
      <c r="E1" s="15" t="s">
        <v>106</v>
      </c>
    </row>
    <row r="2" spans="1:5" ht="15" customHeight="1" x14ac:dyDescent="0.3">
      <c r="B2" s="18" t="s">
        <v>102</v>
      </c>
      <c r="C2" s="14" t="s">
        <v>110</v>
      </c>
      <c r="D2">
        <v>3.5</v>
      </c>
      <c r="E2" s="18" t="s">
        <v>109</v>
      </c>
    </row>
    <row r="3" spans="1:5" x14ac:dyDescent="0.3">
      <c r="B3" s="18"/>
      <c r="C3" s="14" t="s">
        <v>108</v>
      </c>
      <c r="D3">
        <v>3.5</v>
      </c>
      <c r="E3" s="18"/>
    </row>
    <row r="4" spans="1:5" x14ac:dyDescent="0.3">
      <c r="B4" s="18"/>
      <c r="E4" s="18"/>
    </row>
    <row r="5" spans="1:5" x14ac:dyDescent="0.3">
      <c r="B5" s="18"/>
      <c r="E5" s="18"/>
    </row>
    <row r="6" spans="1:5" x14ac:dyDescent="0.3">
      <c r="E6" s="18"/>
    </row>
    <row r="7" spans="1:5" x14ac:dyDescent="0.3">
      <c r="E7" s="18"/>
    </row>
    <row r="8" spans="1:5" x14ac:dyDescent="0.3">
      <c r="E8" s="18"/>
    </row>
  </sheetData>
  <mergeCells count="2">
    <mergeCell ref="B2:B5"/>
    <mergeCell ref="E2:E8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02412c0-1e7d-4ccc-99a7-7c8f0a21f86d}" enabled="1" method="Standard" siteId="{0d993ad3-fa73-421a-b129-1fe5590103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Goal Weights</vt:lpstr>
      <vt:lpstr>Warehouse Layout</vt:lpstr>
      <vt:lpstr>Bin Altering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DHANDAPANI SHANMUGASUNDARAM Balaji</dc:creator>
  <cp:lastModifiedBy>Dhandapani Shanmugasundaram, Balaji Adithya</cp:lastModifiedBy>
  <dcterms:created xsi:type="dcterms:W3CDTF">2015-06-05T18:17:20Z</dcterms:created>
  <dcterms:modified xsi:type="dcterms:W3CDTF">2025-05-04T01:05:24Z</dcterms:modified>
</cp:coreProperties>
</file>