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경영경제통계\"/>
    </mc:Choice>
  </mc:AlternateContent>
  <xr:revisionPtr revIDLastSave="0" documentId="13_ncr:1_{0BE28C2B-9825-46E4-B8AD-AC194C9608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3" sheetId="1" r:id="rId1"/>
    <sheet name="4-1" sheetId="4" r:id="rId2"/>
    <sheet name="4-2" sheetId="3" r:id="rId3"/>
    <sheet name="4-3" sheetId="5" r:id="rId4"/>
  </sheets>
  <definedNames>
    <definedName name="_xlnm._FilterDatabase" localSheetId="0" hidden="1">'3'!$A$1:$A$51</definedName>
    <definedName name="_xlchart.v1.0" hidden="1">'3'!$A$2:$A$51</definedName>
    <definedName name="_xlnm.Criteria" localSheetId="0">'3'!#REF!</definedName>
    <definedName name="_xlnm.Extract" localSheetId="0">'3'!#REF!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3" i="4"/>
  <c r="E3" i="5" a="1"/>
  <c r="E3" i="5" s="1"/>
  <c r="G3" i="5" s="1"/>
  <c r="H3" i="5" l="1"/>
  <c r="E10" i="5"/>
  <c r="E6" i="5"/>
  <c r="E9" i="5"/>
  <c r="E5" i="5"/>
  <c r="E11" i="5"/>
  <c r="E8" i="5"/>
  <c r="E4" i="5"/>
  <c r="E7" i="5"/>
  <c r="H5" i="4"/>
  <c r="H6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E16" i="4"/>
  <c r="B29" i="4"/>
  <c r="E15" i="4"/>
  <c r="B28" i="4"/>
  <c r="E14" i="4"/>
  <c r="B27" i="4"/>
  <c r="E13" i="4"/>
  <c r="B26" i="4"/>
  <c r="E12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G8" i="5" l="1"/>
  <c r="H8" i="5"/>
  <c r="G6" i="5"/>
  <c r="H6" i="5"/>
  <c r="G11" i="5"/>
  <c r="H11" i="5"/>
  <c r="G10" i="5"/>
  <c r="H10" i="5"/>
  <c r="G7" i="5"/>
  <c r="H7" i="5"/>
  <c r="G5" i="5"/>
  <c r="H5" i="5"/>
  <c r="G4" i="5"/>
  <c r="H4" i="5"/>
  <c r="G9" i="5"/>
  <c r="H9" i="5"/>
  <c r="E8" i="4"/>
  <c r="J4" i="4"/>
  <c r="J5" i="4"/>
  <c r="E4" i="3"/>
  <c r="E8" i="3" s="1"/>
  <c r="G6" i="1"/>
  <c r="G7" i="1"/>
  <c r="G5" i="1"/>
  <c r="G4" i="1"/>
  <c r="G3" i="1"/>
  <c r="G15" i="5" l="1"/>
  <c r="G16" i="5" s="1"/>
  <c r="G14" i="5"/>
  <c r="H7" i="4"/>
  <c r="H8" i="4" s="1"/>
  <c r="D9" i="1" l="1"/>
  <c r="D10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<sst xmlns="http://schemas.openxmlformats.org/spreadsheetml/2006/main" count="80" uniqueCount="61">
  <si>
    <t>Correct</t>
  </si>
  <si>
    <t>Mean</t>
    <phoneticPr fontId="2" type="noConversion"/>
  </si>
  <si>
    <t>Median</t>
    <phoneticPr fontId="2" type="noConversion"/>
  </si>
  <si>
    <t>Mode</t>
    <phoneticPr fontId="2" type="noConversion"/>
  </si>
  <si>
    <t>1. Measures of Location</t>
    <phoneticPr fontId="2" type="noConversion"/>
  </si>
  <si>
    <t>Value</t>
    <phoneticPr fontId="2" type="noConversion"/>
  </si>
  <si>
    <t>Measure</t>
    <phoneticPr fontId="2" type="noConversion"/>
  </si>
  <si>
    <t>Range</t>
    <phoneticPr fontId="2" type="noConversion"/>
  </si>
  <si>
    <t>Interquartile Range</t>
  </si>
  <si>
    <t>Variance</t>
    <phoneticPr fontId="2" type="noConversion"/>
  </si>
  <si>
    <t>Standard Deviation</t>
    <phoneticPr fontId="2" type="noConversion"/>
  </si>
  <si>
    <t>Coefficient of Variation</t>
    <phoneticPr fontId="2" type="noConversion"/>
  </si>
  <si>
    <t>2. Measures of Variability</t>
    <phoneticPr fontId="2" type="noConversion"/>
  </si>
  <si>
    <t>Skewness</t>
    <phoneticPr fontId="2" type="noConversion"/>
  </si>
  <si>
    <t>z-score</t>
    <phoneticPr fontId="2" type="noConversion"/>
  </si>
  <si>
    <t>z-score min</t>
    <phoneticPr fontId="2" type="noConversion"/>
  </si>
  <si>
    <t>z-score max</t>
    <phoneticPr fontId="2" type="noConversion"/>
  </si>
  <si>
    <t>The number of data in (A,B)</t>
    <phoneticPr fontId="2" type="noConversion"/>
  </si>
  <si>
    <t>At least 75% of the rent values must be 
between A and B</t>
    <phoneticPr fontId="2" type="noConversion"/>
  </si>
  <si>
    <t>The percentage of data in (A,B)</t>
    <phoneticPr fontId="2" type="noConversion"/>
  </si>
  <si>
    <t>Correct</t>
    <phoneticPr fontId="2" type="noConversion"/>
  </si>
  <si>
    <t>Correct Outlier</t>
    <phoneticPr fontId="2" type="noConversion"/>
  </si>
  <si>
    <t>Min</t>
    <phoneticPr fontId="2" type="noConversion"/>
  </si>
  <si>
    <t>Max</t>
    <phoneticPr fontId="2" type="noConversion"/>
  </si>
  <si>
    <t>Net Asset Value ($)</t>
  </si>
  <si>
    <t>5 Year Average Return (%)</t>
  </si>
  <si>
    <t>3-1. Covariance</t>
    <phoneticPr fontId="2" type="noConversion"/>
  </si>
  <si>
    <t>Covariance</t>
    <phoneticPr fontId="2" type="noConversion"/>
  </si>
  <si>
    <t>3-2. Correlation Coefficient</t>
    <phoneticPr fontId="2" type="noConversion"/>
  </si>
  <si>
    <t>Correlation Coefficient</t>
  </si>
  <si>
    <t>1-1. Skewness</t>
    <phoneticPr fontId="2" type="noConversion"/>
  </si>
  <si>
    <t>1-2. z-scores</t>
    <phoneticPr fontId="2" type="noConversion"/>
  </si>
  <si>
    <t>1-5. Five Number Summary</t>
    <phoneticPr fontId="2" type="noConversion"/>
  </si>
  <si>
    <t>1-3. Chebyshev's Theorem</t>
    <phoneticPr fontId="2" type="noConversion"/>
  </si>
  <si>
    <t xml:space="preserve">1-4. Detecting Outliers </t>
    <phoneticPr fontId="2" type="noConversion"/>
  </si>
  <si>
    <t>Bins</t>
    <phoneticPr fontId="2" type="noConversion"/>
  </si>
  <si>
    <t>Class</t>
    <phoneticPr fontId="2" type="noConversion"/>
  </si>
  <si>
    <t>60-69</t>
    <phoneticPr fontId="2" type="noConversion"/>
  </si>
  <si>
    <t>70-79</t>
    <phoneticPr fontId="2" type="noConversion"/>
  </si>
  <si>
    <t>80-89</t>
    <phoneticPr fontId="2" type="noConversion"/>
  </si>
  <si>
    <t>90-99</t>
    <phoneticPr fontId="2" type="noConversion"/>
  </si>
  <si>
    <t>100-109</t>
    <phoneticPr fontId="2" type="noConversion"/>
  </si>
  <si>
    <t>110-119</t>
    <phoneticPr fontId="2" type="noConversion"/>
  </si>
  <si>
    <t>120-129</t>
    <phoneticPr fontId="2" type="noConversion"/>
  </si>
  <si>
    <t>130-139</t>
    <phoneticPr fontId="2" type="noConversion"/>
  </si>
  <si>
    <t>140-149</t>
    <phoneticPr fontId="2" type="noConversion"/>
  </si>
  <si>
    <t>Fi</t>
    <phoneticPr fontId="2" type="noConversion"/>
  </si>
  <si>
    <t>Mi</t>
    <phoneticPr fontId="2" type="noConversion"/>
  </si>
  <si>
    <t>Sample Mean</t>
    <phoneticPr fontId="2" type="noConversion"/>
  </si>
  <si>
    <t>Sample Variance</t>
    <phoneticPr fontId="2" type="noConversion"/>
  </si>
  <si>
    <t>Sample Standard Deviation</t>
    <phoneticPr fontId="2" type="noConversion"/>
  </si>
  <si>
    <t>Fi * Mi</t>
    <phoneticPr fontId="2" type="noConversion"/>
  </si>
  <si>
    <t>3. Working with Grouped Data</t>
    <phoneticPr fontId="2" type="noConversion"/>
  </si>
  <si>
    <r>
      <t>20</t>
    </r>
    <r>
      <rPr>
        <vertAlign val="superscript"/>
        <sz val="11"/>
        <color theme="1"/>
        <rFont val="Times New Roman"/>
        <family val="1"/>
      </rPr>
      <t xml:space="preserve">th </t>
    </r>
    <r>
      <rPr>
        <sz val="11"/>
        <color theme="1"/>
        <rFont val="Times New Roman"/>
        <family val="1"/>
      </rPr>
      <t>Percentile</t>
    </r>
    <phoneticPr fontId="2" type="noConversion"/>
  </si>
  <si>
    <r>
      <t>80</t>
    </r>
    <r>
      <rPr>
        <vertAlign val="superscript"/>
        <sz val="11"/>
        <color theme="1"/>
        <rFont val="Times New Roman"/>
        <family val="1"/>
      </rPr>
      <t xml:space="preserve">th </t>
    </r>
    <r>
      <rPr>
        <sz val="11"/>
        <color theme="1"/>
        <rFont val="Times New Roman"/>
        <family val="1"/>
      </rPr>
      <t>Percentile</t>
    </r>
    <phoneticPr fontId="2" type="noConversion"/>
  </si>
  <si>
    <r>
      <t>1</t>
    </r>
    <r>
      <rPr>
        <vertAlign val="superscript"/>
        <sz val="11"/>
        <color theme="1"/>
        <rFont val="Times New Roman"/>
        <family val="1"/>
      </rPr>
      <t xml:space="preserve">st </t>
    </r>
    <r>
      <rPr>
        <sz val="11"/>
        <color theme="1"/>
        <rFont val="Times New Roman"/>
        <family val="1"/>
      </rPr>
      <t>Quartile</t>
    </r>
    <phoneticPr fontId="2" type="noConversion"/>
  </si>
  <si>
    <r>
      <t>2</t>
    </r>
    <r>
      <rPr>
        <vertAlign val="superscript"/>
        <sz val="11"/>
        <color theme="1"/>
        <rFont val="Times New Roman"/>
        <family val="1"/>
      </rPr>
      <t xml:space="preserve">nd </t>
    </r>
    <r>
      <rPr>
        <sz val="11"/>
        <color theme="1"/>
        <rFont val="Times New Roman"/>
        <family val="1"/>
      </rPr>
      <t>Quartile</t>
    </r>
    <phoneticPr fontId="2" type="noConversion"/>
  </si>
  <si>
    <r>
      <t>3</t>
    </r>
    <r>
      <rPr>
        <vertAlign val="superscript"/>
        <sz val="11"/>
        <color theme="1"/>
        <rFont val="Times New Roman"/>
        <family val="1"/>
      </rPr>
      <t xml:space="preserve">rd </t>
    </r>
    <r>
      <rPr>
        <sz val="11"/>
        <color theme="1"/>
        <rFont val="Times New Roman"/>
        <family val="1"/>
      </rPr>
      <t>Quartile</t>
    </r>
    <phoneticPr fontId="2" type="noConversion"/>
  </si>
  <si>
    <r>
      <t xml:space="preserve">A = </t>
    </r>
    <r>
      <rPr>
        <i/>
        <sz val="11"/>
        <color theme="1"/>
        <rFont val="Times New Roman"/>
        <family val="1"/>
      </rPr>
      <t>x_mean - 2 * x_std</t>
    </r>
    <phoneticPr fontId="2" type="noConversion"/>
  </si>
  <si>
    <r>
      <t xml:space="preserve">B = </t>
    </r>
    <r>
      <rPr>
        <i/>
        <sz val="11"/>
        <color theme="1"/>
        <rFont val="Times New Roman"/>
        <family val="1"/>
      </rPr>
      <t>x_mean + 2 * x_std</t>
    </r>
    <phoneticPr fontId="2" type="noConversion"/>
  </si>
  <si>
    <r>
      <t>Fi * (Mi-X)</t>
    </r>
    <r>
      <rPr>
        <b/>
        <vertAlign val="superscript"/>
        <sz val="11"/>
        <color theme="1"/>
        <rFont val="Times New Roman"/>
        <family val="1"/>
      </rPr>
      <t>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</si>
</sst>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2"/>
      <name val="Times New Roman"/>
      <family val="1"/>
    </font>
    <font>
      <sz val="8"/>
      <name val="맑은 고딕"/>
      <family val="2"/>
      <charset val="129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5" xfId="0" applyFont="1" applyBorder="1" applyAlignment="1">
      <alignment horizontal="right"/>
    </xf>
    <xf numFmtId="0" fontId="1" fillId="2" borderId="8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7" fillId="2" borderId="1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7" fillId="0" borderId="9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 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ko-KR">
                <a:latin typeface="Times New Roman" panose="02020603050405020304" pitchFamily="18" charset="0"/>
                <a:cs typeface="Times New Roman" panose="02020603050405020304" pitchFamily="18" charset="0"/>
              </a:rPr>
              <a:t>1-6. Box plot</a:t>
            </a:r>
            <a:endParaRPr lang="ko-KR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boxWhisker" uniqueId="{21E3DBFA-54E6-457F-A510-270FF38D1D78}"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50" min="60"/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lang="ko-KR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ko-KR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815340</xdr:colOff>
      <xdr:row>11</xdr:row>
      <xdr:rowOff>137160</xdr:rowOff>
    </xdr:from>
    <xdr:to>
      <xdr:col>5</xdr:col>
      <xdr:colOff>1005840</xdr:colOff>
      <xdr:row>18</xdr:row>
      <xdr:rowOff>182880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56460" y="2415540"/>
          <a:ext cx="323088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You can perform this work by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using below functions.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Average function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Median function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Mode function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Percentile function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MAX/MIN function</a:t>
          </a: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- VAR function</a:t>
          </a: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- STDEV function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10</xdr:row>
      <xdr:rowOff>15240</xdr:rowOff>
    </xdr:from>
    <xdr:to>
      <xdr:col>9</xdr:col>
      <xdr:colOff>922020</xdr:colOff>
      <xdr:row>22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차트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2049780"/>
              <a:ext cx="4572000" cy="2499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9</xdr:col>
      <xdr:colOff>1226820</xdr:colOff>
      <xdr:row>11</xdr:row>
      <xdr:rowOff>30480</xdr:rowOff>
    </xdr:from>
    <xdr:to>
      <xdr:col>14</xdr:col>
      <xdr:colOff>579120</xdr:colOff>
      <xdr:row>19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959340" y="2263140"/>
          <a:ext cx="3749040" cy="166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1-1. Skewness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Use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SKEW function.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1-4.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Detecting Outliers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Use Advanced Filter. You can extract the data in range you set.</a:t>
          </a:r>
        </a:p>
        <a:p>
          <a:endParaRPr lang="en-US" altLang="ko-K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1-6. Box Plot</a:t>
          </a: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Select your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data --&gt; "Insert" menu --&gt; Click histogram Icon --&gt; Click Box plot Icon button</a:t>
          </a:r>
          <a:endParaRPr lang="ko-KR" alt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10</xdr:row>
      <xdr:rowOff>167640</xdr:rowOff>
    </xdr:from>
    <xdr:to>
      <xdr:col>5</xdr:col>
      <xdr:colOff>419100</xdr:colOff>
      <xdr:row>13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996440" y="2659380"/>
          <a:ext cx="323088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You can perform this work by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using below function.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COVAR function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17</xdr:row>
      <xdr:rowOff>76200</xdr:rowOff>
    </xdr:from>
    <xdr:to>
      <xdr:col>6</xdr:col>
      <xdr:colOff>853440</xdr:colOff>
      <xdr:row>20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318260" y="3489960"/>
          <a:ext cx="323088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You can perform this work by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using below functions.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POWER function</a:t>
          </a:r>
        </a:p>
        <a:p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 SQRT function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G16" sqref="G16"/>
    </sheetView>
  </sheetViews>
  <sheetFormatPr defaultRowHeight="13.8" x14ac:dyDescent="0.4"/>
  <cols>
    <col min="1" max="2" width="8.796875" style="9"/>
    <col min="3" max="3" width="20.8984375" style="9" customWidth="1"/>
    <col min="4" max="4" width="10.19921875" style="9" customWidth="1"/>
    <col min="5" max="5" width="8.796875" style="9"/>
    <col min="6" max="6" width="26.8984375" style="9" customWidth="1"/>
    <col min="7" max="7" width="12.8984375" style="9" customWidth="1"/>
    <col min="8" max="8" width="8.296875" style="9" customWidth="1"/>
    <col min="9" max="9" width="22.5" style="9" customWidth="1"/>
    <col min="10" max="16384" width="8.796875" style="9"/>
  </cols>
  <sheetData>
    <row r="1" spans="1:11" ht="16.2" thickBot="1" x14ac:dyDescent="0.35">
      <c r="A1" s="1" t="s">
        <v>0</v>
      </c>
      <c r="C1" s="33" t="s">
        <v>4</v>
      </c>
      <c r="D1" s="33"/>
      <c r="F1" s="34" t="s">
        <v>12</v>
      </c>
      <c r="G1" s="34"/>
    </row>
    <row r="2" spans="1:11" ht="15.6" x14ac:dyDescent="0.3">
      <c r="A2" s="2">
        <v>112</v>
      </c>
      <c r="C2" s="10" t="s">
        <v>6</v>
      </c>
      <c r="D2" s="11" t="s">
        <v>5</v>
      </c>
      <c r="F2" s="10" t="s">
        <v>6</v>
      </c>
      <c r="G2" s="11" t="s">
        <v>5</v>
      </c>
    </row>
    <row r="3" spans="1:11" ht="15.6" x14ac:dyDescent="0.3">
      <c r="A3" s="2">
        <v>73</v>
      </c>
      <c r="C3" s="12" t="s">
        <v>1</v>
      </c>
      <c r="D3" s="13">
        <f>AVERAGE(A2:A51)</f>
        <v>98.92</v>
      </c>
      <c r="F3" s="12" t="s">
        <v>7</v>
      </c>
      <c r="G3" s="13">
        <f>MAX(A2:A51) - MIN(A2:A51)</f>
        <v>73</v>
      </c>
    </row>
    <row r="4" spans="1:11" ht="15.6" x14ac:dyDescent="0.3">
      <c r="A4" s="2">
        <v>126</v>
      </c>
      <c r="C4" s="12" t="s">
        <v>2</v>
      </c>
      <c r="D4" s="13">
        <f>MEDIAN(A2:A51)</f>
        <v>97.5</v>
      </c>
      <c r="F4" s="12" t="s">
        <v>8</v>
      </c>
      <c r="G4" s="13">
        <f>PERCENTILE(A2:A51,0.75) - PERCENTILE(A2:A51,0.25)</f>
        <v>29.5</v>
      </c>
    </row>
    <row r="5" spans="1:11" ht="15.6" x14ac:dyDescent="0.3">
      <c r="A5" s="2">
        <v>82</v>
      </c>
      <c r="C5" s="12" t="s">
        <v>3</v>
      </c>
      <c r="D5" s="13">
        <f>MODE(A2:A51)</f>
        <v>92</v>
      </c>
      <c r="F5" s="12" t="s">
        <v>9</v>
      </c>
      <c r="G5" s="13">
        <f>VAR(A2:A51)</f>
        <v>355.62612244897946</v>
      </c>
    </row>
    <row r="6" spans="1:11" ht="16.8" x14ac:dyDescent="0.3">
      <c r="A6" s="2">
        <v>92</v>
      </c>
      <c r="C6" s="12" t="s">
        <v>53</v>
      </c>
      <c r="D6" s="13">
        <f>PERCENTILE(A2:A51, 0.2)</f>
        <v>81</v>
      </c>
      <c r="F6" s="12" t="s">
        <v>10</v>
      </c>
      <c r="G6" s="13">
        <f>STDEV(A2:A51)</f>
        <v>18.858051926139652</v>
      </c>
    </row>
    <row r="7" spans="1:11" ht="17.399999999999999" thickBot="1" x14ac:dyDescent="0.35">
      <c r="A7" s="2">
        <v>115</v>
      </c>
      <c r="C7" s="12" t="s">
        <v>54</v>
      </c>
      <c r="D7" s="13">
        <f>PERCENTILE(A2:A51, 0.8)</f>
        <v>115.60000000000001</v>
      </c>
      <c r="F7" s="14" t="s">
        <v>11</v>
      </c>
      <c r="G7" s="15">
        <f>STDEV(A2:A51)/AVERAGE(A2:A51) %</f>
        <v>19.063942505195765</v>
      </c>
    </row>
    <row r="8" spans="1:11" ht="16.8" x14ac:dyDescent="0.3">
      <c r="A8" s="2">
        <v>95</v>
      </c>
      <c r="C8" s="12" t="s">
        <v>55</v>
      </c>
      <c r="D8" s="13">
        <f>PERCENTILE(A2:A51, 0.25)</f>
        <v>83.25</v>
      </c>
    </row>
    <row r="9" spans="1:11" ht="16.8" x14ac:dyDescent="0.3">
      <c r="A9" s="2">
        <v>84</v>
      </c>
      <c r="C9" s="12" t="s">
        <v>56</v>
      </c>
      <c r="D9" s="13">
        <f>PERCENTILE(A2:A51, 0.5)</f>
        <v>97.5</v>
      </c>
    </row>
    <row r="10" spans="1:11" ht="17.399999999999999" thickBot="1" x14ac:dyDescent="0.35">
      <c r="A10" s="2">
        <v>68</v>
      </c>
      <c r="C10" s="14" t="s">
        <v>57</v>
      </c>
      <c r="D10" s="15">
        <f>PERCENTILE(A2:A51, 0.75)</f>
        <v>112.75</v>
      </c>
    </row>
    <row r="11" spans="1:11" ht="15.6" x14ac:dyDescent="0.3">
      <c r="A11" s="2">
        <v>100</v>
      </c>
      <c r="I11" s="2"/>
    </row>
    <row r="12" spans="1:11" ht="15.6" x14ac:dyDescent="0.3">
      <c r="A12" s="2">
        <v>72</v>
      </c>
      <c r="I12" s="2"/>
    </row>
    <row r="13" spans="1:11" ht="15.6" x14ac:dyDescent="0.3">
      <c r="A13" s="2">
        <v>92</v>
      </c>
      <c r="I13" s="2"/>
    </row>
    <row r="14" spans="1:11" ht="15.6" x14ac:dyDescent="0.3">
      <c r="A14" s="2">
        <v>128</v>
      </c>
      <c r="I14" s="2"/>
      <c r="K14" s="16"/>
    </row>
    <row r="15" spans="1:11" ht="15.6" x14ac:dyDescent="0.3">
      <c r="A15" s="2">
        <v>104</v>
      </c>
      <c r="I15" s="2"/>
    </row>
    <row r="16" spans="1:11" ht="17.399999999999999" customHeight="1" x14ac:dyDescent="0.3">
      <c r="A16" s="2">
        <v>108</v>
      </c>
      <c r="I16" s="2"/>
    </row>
    <row r="17" spans="1:9" ht="17.399999999999999" customHeight="1" x14ac:dyDescent="0.3">
      <c r="A17" s="2">
        <v>76</v>
      </c>
      <c r="I17" s="2"/>
    </row>
    <row r="18" spans="1:9" ht="15.6" x14ac:dyDescent="0.3">
      <c r="A18" s="2">
        <v>141</v>
      </c>
      <c r="I18" s="2"/>
    </row>
    <row r="19" spans="1:9" ht="15.6" x14ac:dyDescent="0.3">
      <c r="A19" s="2">
        <v>119</v>
      </c>
      <c r="I19" s="2"/>
    </row>
    <row r="20" spans="1:9" ht="15.6" x14ac:dyDescent="0.3">
      <c r="A20" s="2">
        <v>98</v>
      </c>
      <c r="I20" s="2"/>
    </row>
    <row r="21" spans="1:9" ht="15.6" x14ac:dyDescent="0.3">
      <c r="A21" s="2">
        <v>85</v>
      </c>
      <c r="I21" s="2"/>
    </row>
    <row r="22" spans="1:9" ht="15.6" x14ac:dyDescent="0.3">
      <c r="A22" s="2">
        <v>69</v>
      </c>
      <c r="I22" s="2"/>
    </row>
    <row r="23" spans="1:9" ht="15.6" x14ac:dyDescent="0.3">
      <c r="A23" s="2">
        <v>76</v>
      </c>
      <c r="I23" s="2"/>
    </row>
    <row r="24" spans="1:9" ht="15.6" x14ac:dyDescent="0.3">
      <c r="A24" s="2">
        <v>118</v>
      </c>
      <c r="I24" s="2"/>
    </row>
    <row r="25" spans="1:9" ht="15.6" x14ac:dyDescent="0.3">
      <c r="A25" s="2">
        <v>132</v>
      </c>
      <c r="I25" s="2"/>
    </row>
    <row r="26" spans="1:9" ht="15.6" x14ac:dyDescent="0.3">
      <c r="A26" s="2">
        <v>96</v>
      </c>
      <c r="I26" s="2"/>
    </row>
    <row r="27" spans="1:9" ht="15.6" x14ac:dyDescent="0.3">
      <c r="A27" s="2">
        <v>91</v>
      </c>
      <c r="I27" s="2"/>
    </row>
    <row r="28" spans="1:9" ht="15.6" x14ac:dyDescent="0.3">
      <c r="A28" s="2">
        <v>81</v>
      </c>
      <c r="I28" s="2"/>
    </row>
    <row r="29" spans="1:9" ht="15.6" x14ac:dyDescent="0.3">
      <c r="A29" s="2">
        <v>113</v>
      </c>
      <c r="I29" s="2"/>
    </row>
    <row r="30" spans="1:9" ht="15.6" x14ac:dyDescent="0.3">
      <c r="A30" s="2">
        <v>115</v>
      </c>
      <c r="I30" s="2"/>
    </row>
    <row r="31" spans="1:9" ht="15.6" x14ac:dyDescent="0.3">
      <c r="A31" s="2">
        <v>94</v>
      </c>
      <c r="I31" s="2"/>
    </row>
    <row r="32" spans="1:9" ht="15.6" x14ac:dyDescent="0.3">
      <c r="A32" s="2">
        <v>97</v>
      </c>
      <c r="I32" s="2"/>
    </row>
    <row r="33" spans="1:9" ht="15.6" x14ac:dyDescent="0.3">
      <c r="A33" s="2">
        <v>86</v>
      </c>
      <c r="I33" s="2"/>
    </row>
    <row r="34" spans="1:9" ht="15.6" x14ac:dyDescent="0.3">
      <c r="A34" s="2">
        <v>127</v>
      </c>
      <c r="I34" s="2"/>
    </row>
    <row r="35" spans="1:9" ht="15.6" x14ac:dyDescent="0.3">
      <c r="A35" s="2">
        <v>134</v>
      </c>
      <c r="I35" s="2"/>
    </row>
    <row r="36" spans="1:9" ht="15.6" x14ac:dyDescent="0.3">
      <c r="A36" s="2">
        <v>100</v>
      </c>
      <c r="I36" s="2"/>
    </row>
    <row r="37" spans="1:9" ht="15.6" x14ac:dyDescent="0.3">
      <c r="A37" s="2">
        <v>102</v>
      </c>
      <c r="I37" s="2"/>
    </row>
    <row r="38" spans="1:9" ht="15.6" x14ac:dyDescent="0.3">
      <c r="A38" s="2">
        <v>80</v>
      </c>
      <c r="I38" s="2"/>
    </row>
    <row r="39" spans="1:9" ht="15.6" x14ac:dyDescent="0.3">
      <c r="A39" s="2">
        <v>98</v>
      </c>
    </row>
    <row r="40" spans="1:9" ht="15.6" x14ac:dyDescent="0.3">
      <c r="A40" s="2">
        <v>106</v>
      </c>
    </row>
    <row r="41" spans="1:9" ht="15.6" x14ac:dyDescent="0.3">
      <c r="A41" s="2">
        <v>106</v>
      </c>
    </row>
    <row r="42" spans="1:9" ht="15.6" x14ac:dyDescent="0.3">
      <c r="A42" s="2">
        <v>107</v>
      </c>
    </row>
    <row r="43" spans="1:9" ht="15.6" x14ac:dyDescent="0.3">
      <c r="A43" s="2">
        <v>73</v>
      </c>
    </row>
    <row r="44" spans="1:9" ht="15.6" x14ac:dyDescent="0.3">
      <c r="A44" s="2">
        <v>124</v>
      </c>
    </row>
    <row r="45" spans="1:9" ht="15.6" x14ac:dyDescent="0.3">
      <c r="A45" s="2">
        <v>83</v>
      </c>
    </row>
    <row r="46" spans="1:9" ht="15.6" x14ac:dyDescent="0.3">
      <c r="A46" s="2">
        <v>92</v>
      </c>
    </row>
    <row r="47" spans="1:9" ht="15.6" x14ac:dyDescent="0.3">
      <c r="A47" s="2">
        <v>81</v>
      </c>
    </row>
    <row r="48" spans="1:9" ht="15.6" x14ac:dyDescent="0.3">
      <c r="A48" s="2">
        <v>106</v>
      </c>
    </row>
    <row r="49" spans="1:1" ht="15.6" x14ac:dyDescent="0.3">
      <c r="A49" s="2">
        <v>75</v>
      </c>
    </row>
    <row r="50" spans="1:1" ht="15.6" x14ac:dyDescent="0.3">
      <c r="A50" s="2">
        <v>95</v>
      </c>
    </row>
    <row r="51" spans="1:1" ht="15.6" x14ac:dyDescent="0.3">
      <c r="A51" s="2">
        <v>119</v>
      </c>
    </row>
  </sheetData>
  <mergeCells count="2">
    <mergeCell ref="C1:D1"/>
    <mergeCell ref="F1:G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H7" sqref="H7"/>
    </sheetView>
  </sheetViews>
  <sheetFormatPr defaultRowHeight="13.8" x14ac:dyDescent="0.4"/>
  <cols>
    <col min="1" max="1" width="8.796875" style="9"/>
    <col min="2" max="2" width="9" style="9" customWidth="1"/>
    <col min="3" max="3" width="8.796875" style="9"/>
    <col min="4" max="4" width="20.8984375" style="9" customWidth="1"/>
    <col min="5" max="5" width="10.19921875" style="9" customWidth="1"/>
    <col min="6" max="6" width="8.796875" style="9"/>
    <col min="7" max="7" width="26.8984375" style="9" customWidth="1"/>
    <col min="8" max="8" width="12.8984375" style="9" customWidth="1"/>
    <col min="9" max="9" width="8.296875" style="9" customWidth="1"/>
    <col min="10" max="10" width="22.5" style="9" customWidth="1"/>
    <col min="11" max="16384" width="8.796875" style="9"/>
  </cols>
  <sheetData>
    <row r="1" spans="1:10" ht="16.2" thickBot="1" x14ac:dyDescent="0.35">
      <c r="A1" s="1" t="s">
        <v>0</v>
      </c>
      <c r="B1" s="1" t="s">
        <v>14</v>
      </c>
      <c r="D1" s="33" t="s">
        <v>30</v>
      </c>
      <c r="E1" s="33"/>
      <c r="G1" s="17" t="s">
        <v>33</v>
      </c>
      <c r="H1" s="17"/>
      <c r="J1" s="17" t="s">
        <v>34</v>
      </c>
    </row>
    <row r="2" spans="1:10" ht="16.2" thickBot="1" x14ac:dyDescent="0.35">
      <c r="A2" s="2">
        <v>112</v>
      </c>
      <c r="B2" s="2">
        <f>(A2-AVERAGE(A$2:A$51)) / STDEV(A$2:A$51)</f>
        <v>0.69360292628473774</v>
      </c>
      <c r="D2" s="10" t="s">
        <v>6</v>
      </c>
      <c r="E2" s="11" t="s">
        <v>5</v>
      </c>
      <c r="J2" s="16"/>
    </row>
    <row r="3" spans="1:10" ht="16.2" thickBot="1" x14ac:dyDescent="0.35">
      <c r="A3" s="2">
        <v>73</v>
      </c>
      <c r="B3" s="2">
        <f t="shared" ref="B3:B51" si="0">(A3-AVERAGE(A$2:A$51)) / STDEV(A$2:A$51)</f>
        <v>-1.3744791933715907</v>
      </c>
      <c r="D3" s="14" t="s">
        <v>13</v>
      </c>
      <c r="E3" s="15">
        <f>SKEW(A2:A51)</f>
        <v>0.28428771280982001</v>
      </c>
      <c r="G3" s="35" t="s">
        <v>18</v>
      </c>
      <c r="H3" s="36"/>
      <c r="J3" s="18" t="s">
        <v>20</v>
      </c>
    </row>
    <row r="4" spans="1:10" ht="15.6" x14ac:dyDescent="0.3">
      <c r="A4" s="2">
        <v>126</v>
      </c>
      <c r="B4" s="2">
        <f t="shared" si="0"/>
        <v>1.4359913794947019</v>
      </c>
      <c r="G4" s="37"/>
      <c r="H4" s="38"/>
      <c r="J4" s="19" t="str">
        <f xml:space="preserve"> "&lt; " &amp; H5</f>
        <v>&lt; 61.2038961477207</v>
      </c>
    </row>
    <row r="5" spans="1:10" ht="16.2" thickBot="1" x14ac:dyDescent="0.35">
      <c r="A5" s="2">
        <v>82</v>
      </c>
      <c r="B5" s="2">
        <f t="shared" si="0"/>
        <v>-0.89722947345089954</v>
      </c>
      <c r="D5" s="20" t="s">
        <v>31</v>
      </c>
      <c r="E5" s="20"/>
      <c r="G5" s="12" t="s">
        <v>58</v>
      </c>
      <c r="H5" s="3">
        <f>AVERAGE(A2:A51)-2*STDEV(A2:A51)</f>
        <v>61.203896147720698</v>
      </c>
      <c r="J5" s="21" t="str">
        <f xml:space="preserve"> "&gt;" &amp; H6</f>
        <v>&gt;136.636103852279</v>
      </c>
    </row>
    <row r="6" spans="1:10" ht="16.2" thickBot="1" x14ac:dyDescent="0.35">
      <c r="A6" s="2">
        <v>92</v>
      </c>
      <c r="B6" s="2">
        <f t="shared" si="0"/>
        <v>-0.36695200687235374</v>
      </c>
      <c r="D6" s="10" t="s">
        <v>6</v>
      </c>
      <c r="E6" s="11" t="s">
        <v>5</v>
      </c>
      <c r="G6" s="12" t="s">
        <v>59</v>
      </c>
      <c r="H6" s="22">
        <f>AVERAGE(A2:A51)+2*STDEV(A2:A51)</f>
        <v>136.63610385227929</v>
      </c>
      <c r="J6" s="1"/>
    </row>
    <row r="7" spans="1:10" ht="15.6" x14ac:dyDescent="0.3">
      <c r="A7" s="2">
        <v>115</v>
      </c>
      <c r="B7" s="2">
        <f t="shared" si="0"/>
        <v>0.85268616625830151</v>
      </c>
      <c r="D7" s="12" t="s">
        <v>15</v>
      </c>
      <c r="E7" s="13">
        <f>MIN(B2:B51)</f>
        <v>-1.6396179266608637</v>
      </c>
      <c r="G7" s="12" t="s">
        <v>17</v>
      </c>
      <c r="H7" s="22">
        <f>COUNTIFS(A2:A51,"&gt;"&amp;H5, A2:A51, "&lt;"&amp;H6)</f>
        <v>49</v>
      </c>
      <c r="J7" s="4" t="s">
        <v>21</v>
      </c>
    </row>
    <row r="8" spans="1:10" ht="16.2" thickBot="1" x14ac:dyDescent="0.35">
      <c r="A8" s="2">
        <v>95</v>
      </c>
      <c r="B8" s="2">
        <f t="shared" si="0"/>
        <v>-0.20786876689879002</v>
      </c>
      <c r="D8" s="14" t="s">
        <v>16</v>
      </c>
      <c r="E8" s="15">
        <f>MAX(B2:B51)</f>
        <v>2.2314075793625205</v>
      </c>
      <c r="G8" s="14" t="s">
        <v>19</v>
      </c>
      <c r="H8" s="23" t="str">
        <f xml:space="preserve"> H7 / 50 % &amp;"%"</f>
        <v>98%</v>
      </c>
      <c r="J8" s="5">
        <v>141</v>
      </c>
    </row>
    <row r="9" spans="1:10" ht="15.6" x14ac:dyDescent="0.3">
      <c r="A9" s="2">
        <v>84</v>
      </c>
      <c r="B9" s="2">
        <f t="shared" si="0"/>
        <v>-0.79117398013519036</v>
      </c>
      <c r="J9" s="2"/>
    </row>
    <row r="10" spans="1:10" ht="16.2" thickBot="1" x14ac:dyDescent="0.35">
      <c r="A10" s="2">
        <v>68</v>
      </c>
      <c r="B10" s="2">
        <f t="shared" si="0"/>
        <v>-1.6396179266608637</v>
      </c>
      <c r="D10" s="39" t="s">
        <v>32</v>
      </c>
      <c r="E10" s="39"/>
      <c r="G10" s="17"/>
      <c r="H10" s="17"/>
    </row>
    <row r="11" spans="1:10" ht="15.6" x14ac:dyDescent="0.3">
      <c r="A11" s="2">
        <v>100</v>
      </c>
      <c r="B11" s="2">
        <f t="shared" si="0"/>
        <v>5.7269966390482853E-2</v>
      </c>
      <c r="D11" s="10" t="s">
        <v>6</v>
      </c>
      <c r="E11" s="11" t="s">
        <v>5</v>
      </c>
    </row>
    <row r="12" spans="1:10" ht="15.6" x14ac:dyDescent="0.3">
      <c r="A12" s="2">
        <v>72</v>
      </c>
      <c r="B12" s="2">
        <f t="shared" si="0"/>
        <v>-1.4275069400294453</v>
      </c>
      <c r="D12" s="12" t="s">
        <v>22</v>
      </c>
      <c r="E12" s="13">
        <f>MIN(A2:A51)</f>
        <v>68</v>
      </c>
    </row>
    <row r="13" spans="1:10" ht="16.8" x14ac:dyDescent="0.3">
      <c r="A13" s="2">
        <v>92</v>
      </c>
      <c r="B13" s="2">
        <f t="shared" si="0"/>
        <v>-0.36695200687235374</v>
      </c>
      <c r="D13" s="12" t="s">
        <v>55</v>
      </c>
      <c r="E13" s="13">
        <f>PERCENTILE(A2:A51, 0.25)</f>
        <v>83.25</v>
      </c>
    </row>
    <row r="14" spans="1:10" ht="16.8" x14ac:dyDescent="0.3">
      <c r="A14" s="2">
        <v>128</v>
      </c>
      <c r="B14" s="2">
        <f t="shared" si="0"/>
        <v>1.5420468728104111</v>
      </c>
      <c r="D14" s="12" t="s">
        <v>56</v>
      </c>
      <c r="E14" s="13">
        <f>PERCENTILE(A2:A51, 0.5)</f>
        <v>97.5</v>
      </c>
    </row>
    <row r="15" spans="1:10" ht="16.8" x14ac:dyDescent="0.3">
      <c r="A15" s="2">
        <v>104</v>
      </c>
      <c r="B15" s="2">
        <f t="shared" si="0"/>
        <v>0.26938095302190118</v>
      </c>
      <c r="D15" s="12" t="s">
        <v>57</v>
      </c>
      <c r="E15" s="13">
        <f>PERCENTILE(A2:A51, 0.75)</f>
        <v>112.75</v>
      </c>
    </row>
    <row r="16" spans="1:10" ht="16.2" thickBot="1" x14ac:dyDescent="0.35">
      <c r="A16" s="2">
        <v>108</v>
      </c>
      <c r="B16" s="2">
        <f t="shared" si="0"/>
        <v>0.48149193965331949</v>
      </c>
      <c r="D16" s="14" t="s">
        <v>23</v>
      </c>
      <c r="E16" s="15">
        <f>MAX(A2:A51)</f>
        <v>141</v>
      </c>
    </row>
    <row r="17" spans="1:10" ht="15.6" x14ac:dyDescent="0.3">
      <c r="A17" s="2">
        <v>76</v>
      </c>
      <c r="B17" s="2">
        <f t="shared" si="0"/>
        <v>-1.215395953398027</v>
      </c>
      <c r="I17" s="24"/>
    </row>
    <row r="18" spans="1:10" ht="15.6" x14ac:dyDescent="0.3">
      <c r="A18" s="2">
        <v>141</v>
      </c>
      <c r="B18" s="2">
        <f t="shared" si="0"/>
        <v>2.2314075793625205</v>
      </c>
    </row>
    <row r="19" spans="1:10" ht="15.6" x14ac:dyDescent="0.3">
      <c r="A19" s="2">
        <v>119</v>
      </c>
      <c r="B19" s="2">
        <f t="shared" si="0"/>
        <v>1.0647971528897198</v>
      </c>
    </row>
    <row r="20" spans="1:10" ht="15.6" x14ac:dyDescent="0.3">
      <c r="A20" s="2">
        <v>98</v>
      </c>
      <c r="B20" s="2">
        <f t="shared" si="0"/>
        <v>-4.8785526925226301E-2</v>
      </c>
      <c r="J20" s="2"/>
    </row>
    <row r="21" spans="1:10" ht="15.6" x14ac:dyDescent="0.3">
      <c r="A21" s="2">
        <v>85</v>
      </c>
      <c r="B21" s="2">
        <f t="shared" si="0"/>
        <v>-0.73814623347733577</v>
      </c>
    </row>
    <row r="22" spans="1:10" ht="15.6" x14ac:dyDescent="0.3">
      <c r="A22" s="2">
        <v>69</v>
      </c>
      <c r="B22" s="2">
        <f t="shared" si="0"/>
        <v>-1.5865901800030091</v>
      </c>
      <c r="J22" s="2"/>
    </row>
    <row r="23" spans="1:10" ht="15.6" x14ac:dyDescent="0.3">
      <c r="A23" s="2">
        <v>76</v>
      </c>
      <c r="B23" s="2">
        <f t="shared" si="0"/>
        <v>-1.215395953398027</v>
      </c>
      <c r="J23" s="2"/>
    </row>
    <row r="24" spans="1:10" ht="15.6" x14ac:dyDescent="0.3">
      <c r="A24" s="2">
        <v>118</v>
      </c>
      <c r="B24" s="2">
        <f t="shared" si="0"/>
        <v>1.0117694062318652</v>
      </c>
      <c r="J24" s="2"/>
    </row>
    <row r="25" spans="1:10" ht="15.6" x14ac:dyDescent="0.3">
      <c r="A25" s="2">
        <v>132</v>
      </c>
      <c r="B25" s="2">
        <f t="shared" si="0"/>
        <v>1.7541578594418294</v>
      </c>
      <c r="J25" s="2"/>
    </row>
    <row r="26" spans="1:10" ht="15.6" x14ac:dyDescent="0.3">
      <c r="A26" s="2">
        <v>96</v>
      </c>
      <c r="B26" s="2">
        <f t="shared" si="0"/>
        <v>-0.15484102024093546</v>
      </c>
      <c r="J26" s="2"/>
    </row>
    <row r="27" spans="1:10" ht="15.6" x14ac:dyDescent="0.3">
      <c r="A27" s="2">
        <v>91</v>
      </c>
      <c r="B27" s="2">
        <f t="shared" si="0"/>
        <v>-0.41997975353020833</v>
      </c>
      <c r="J27" s="2"/>
    </row>
    <row r="28" spans="1:10" ht="15.6" x14ac:dyDescent="0.3">
      <c r="A28" s="2">
        <v>81</v>
      </c>
      <c r="B28" s="2">
        <f t="shared" si="0"/>
        <v>-0.95025722010875413</v>
      </c>
      <c r="J28" s="2"/>
    </row>
    <row r="29" spans="1:10" ht="15.6" x14ac:dyDescent="0.3">
      <c r="A29" s="2">
        <v>113</v>
      </c>
      <c r="B29" s="2">
        <f t="shared" si="0"/>
        <v>0.74663067294259233</v>
      </c>
      <c r="J29" s="2"/>
    </row>
    <row r="30" spans="1:10" ht="15.6" x14ac:dyDescent="0.3">
      <c r="A30" s="2">
        <v>115</v>
      </c>
      <c r="B30" s="2">
        <f t="shared" si="0"/>
        <v>0.85268616625830151</v>
      </c>
      <c r="J30" s="2"/>
    </row>
    <row r="31" spans="1:10" ht="15.6" x14ac:dyDescent="0.3">
      <c r="A31" s="2">
        <v>94</v>
      </c>
      <c r="B31" s="2">
        <f t="shared" si="0"/>
        <v>-0.26089651355664462</v>
      </c>
      <c r="J31" s="2"/>
    </row>
    <row r="32" spans="1:10" ht="15.6" x14ac:dyDescent="0.3">
      <c r="A32" s="2">
        <v>97</v>
      </c>
      <c r="B32" s="2">
        <f t="shared" si="0"/>
        <v>-0.10181327358308088</v>
      </c>
      <c r="J32" s="2"/>
    </row>
    <row r="33" spans="1:10" ht="15.6" x14ac:dyDescent="0.3">
      <c r="A33" s="2">
        <v>86</v>
      </c>
      <c r="B33" s="2">
        <f t="shared" si="0"/>
        <v>-0.68511848681948129</v>
      </c>
      <c r="J33" s="2"/>
    </row>
    <row r="34" spans="1:10" ht="15.6" x14ac:dyDescent="0.3">
      <c r="A34" s="2">
        <v>127</v>
      </c>
      <c r="B34" s="2">
        <f t="shared" si="0"/>
        <v>1.4890191261525565</v>
      </c>
      <c r="J34" s="2"/>
    </row>
    <row r="35" spans="1:10" ht="15.6" x14ac:dyDescent="0.3">
      <c r="A35" s="2">
        <v>134</v>
      </c>
      <c r="B35" s="2">
        <f t="shared" si="0"/>
        <v>1.8602133527575384</v>
      </c>
      <c r="J35" s="2"/>
    </row>
    <row r="36" spans="1:10" ht="15.6" x14ac:dyDescent="0.3">
      <c r="A36" s="2">
        <v>100</v>
      </c>
      <c r="B36" s="2">
        <f t="shared" si="0"/>
        <v>5.7269966390482853E-2</v>
      </c>
      <c r="J36" s="2"/>
    </row>
    <row r="37" spans="1:10" ht="15.6" x14ac:dyDescent="0.3">
      <c r="A37" s="2">
        <v>102</v>
      </c>
      <c r="B37" s="2">
        <f t="shared" si="0"/>
        <v>0.163325459706192</v>
      </c>
      <c r="J37" s="2"/>
    </row>
    <row r="38" spans="1:10" ht="15.6" x14ac:dyDescent="0.3">
      <c r="A38" s="2">
        <v>80</v>
      </c>
      <c r="B38" s="2">
        <f t="shared" si="0"/>
        <v>-1.0032849667666086</v>
      </c>
      <c r="J38" s="2"/>
    </row>
    <row r="39" spans="1:10" ht="15.6" x14ac:dyDescent="0.3">
      <c r="A39" s="2">
        <v>98</v>
      </c>
      <c r="B39" s="2">
        <f t="shared" si="0"/>
        <v>-4.8785526925226301E-2</v>
      </c>
      <c r="J39" s="2"/>
    </row>
    <row r="40" spans="1:10" ht="15.6" x14ac:dyDescent="0.3">
      <c r="A40" s="2">
        <v>106</v>
      </c>
      <c r="B40" s="2">
        <f t="shared" si="0"/>
        <v>0.37543644633761031</v>
      </c>
      <c r="J40" s="2"/>
    </row>
    <row r="41" spans="1:10" ht="15.6" x14ac:dyDescent="0.3">
      <c r="A41" s="2">
        <v>106</v>
      </c>
      <c r="B41" s="2">
        <f t="shared" si="0"/>
        <v>0.37543644633761031</v>
      </c>
      <c r="J41" s="2"/>
    </row>
    <row r="42" spans="1:10" ht="15.6" x14ac:dyDescent="0.3">
      <c r="A42" s="2">
        <v>107</v>
      </c>
      <c r="B42" s="2">
        <f t="shared" si="0"/>
        <v>0.4284641929954649</v>
      </c>
      <c r="J42" s="2"/>
    </row>
    <row r="43" spans="1:10" ht="15.6" x14ac:dyDescent="0.3">
      <c r="A43" s="2">
        <v>73</v>
      </c>
      <c r="B43" s="2">
        <f t="shared" si="0"/>
        <v>-1.3744791933715907</v>
      </c>
      <c r="J43" s="2"/>
    </row>
    <row r="44" spans="1:10" ht="15.6" x14ac:dyDescent="0.3">
      <c r="A44" s="2">
        <v>124</v>
      </c>
      <c r="B44" s="2">
        <f t="shared" si="0"/>
        <v>1.3299358861789927</v>
      </c>
      <c r="J44" s="2"/>
    </row>
    <row r="45" spans="1:10" ht="15.6" x14ac:dyDescent="0.3">
      <c r="A45" s="2">
        <v>83</v>
      </c>
      <c r="B45" s="2">
        <f t="shared" si="0"/>
        <v>-0.84420172679304495</v>
      </c>
      <c r="J45" s="2"/>
    </row>
    <row r="46" spans="1:10" ht="15.6" x14ac:dyDescent="0.3">
      <c r="A46" s="2">
        <v>92</v>
      </c>
      <c r="B46" s="2">
        <f t="shared" si="0"/>
        <v>-0.36695200687235374</v>
      </c>
      <c r="J46" s="2"/>
    </row>
    <row r="47" spans="1:10" ht="15.6" x14ac:dyDescent="0.3">
      <c r="A47" s="2">
        <v>81</v>
      </c>
      <c r="B47" s="2">
        <f t="shared" si="0"/>
        <v>-0.95025722010875413</v>
      </c>
      <c r="J47" s="2"/>
    </row>
    <row r="48" spans="1:10" ht="15.6" x14ac:dyDescent="0.3">
      <c r="A48" s="2">
        <v>106</v>
      </c>
      <c r="B48" s="2">
        <f t="shared" si="0"/>
        <v>0.37543644633761031</v>
      </c>
      <c r="J48" s="2"/>
    </row>
    <row r="49" spans="1:10" ht="15.6" x14ac:dyDescent="0.3">
      <c r="A49" s="2">
        <v>75</v>
      </c>
      <c r="B49" s="2">
        <f t="shared" si="0"/>
        <v>-1.2684237000558816</v>
      </c>
      <c r="J49" s="2"/>
    </row>
    <row r="50" spans="1:10" ht="15.6" x14ac:dyDescent="0.3">
      <c r="A50" s="2">
        <v>95</v>
      </c>
      <c r="B50" s="2">
        <f t="shared" si="0"/>
        <v>-0.20786876689879002</v>
      </c>
    </row>
    <row r="51" spans="1:10" ht="15.6" x14ac:dyDescent="0.3">
      <c r="A51" s="2">
        <v>119</v>
      </c>
      <c r="B51" s="2">
        <f t="shared" si="0"/>
        <v>1.0647971528897198</v>
      </c>
    </row>
  </sheetData>
  <mergeCells count="3">
    <mergeCell ref="D1:E1"/>
    <mergeCell ref="G3:H4"/>
    <mergeCell ref="D10:E10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workbookViewId="0">
      <selection activeCell="E8" sqref="E8"/>
    </sheetView>
  </sheetViews>
  <sheetFormatPr defaultRowHeight="13.8" x14ac:dyDescent="0.4"/>
  <cols>
    <col min="1" max="3" width="8.796875" style="9"/>
    <col min="4" max="4" width="20.69921875" style="9" customWidth="1"/>
    <col min="5" max="5" width="16" style="9" customWidth="1"/>
    <col min="6" max="16384" width="8.796875" style="9"/>
  </cols>
  <sheetData>
    <row r="1" spans="1:5" ht="62.4" x14ac:dyDescent="0.3">
      <c r="A1" s="6" t="s">
        <v>24</v>
      </c>
      <c r="B1" s="6" t="s">
        <v>25</v>
      </c>
    </row>
    <row r="2" spans="1:5" ht="16.2" thickBot="1" x14ac:dyDescent="0.35">
      <c r="A2" s="7">
        <v>28.88</v>
      </c>
      <c r="B2" s="8">
        <v>12.39</v>
      </c>
      <c r="D2" s="39" t="s">
        <v>26</v>
      </c>
      <c r="E2" s="39"/>
    </row>
    <row r="3" spans="1:5" x14ac:dyDescent="0.25">
      <c r="A3" s="25">
        <v>14.37</v>
      </c>
      <c r="B3" s="25">
        <v>30.53</v>
      </c>
      <c r="D3" s="10" t="s">
        <v>6</v>
      </c>
      <c r="E3" s="11" t="s">
        <v>5</v>
      </c>
    </row>
    <row r="4" spans="1:5" ht="14.4" thickBot="1" x14ac:dyDescent="0.3">
      <c r="A4" s="25">
        <v>10.73</v>
      </c>
      <c r="B4" s="25">
        <v>3.34</v>
      </c>
      <c r="D4" s="14" t="s">
        <v>27</v>
      </c>
      <c r="E4" s="15">
        <f xml:space="preserve"> COVAR(A2:A46,B2:B46)</f>
        <v>53.870118864197529</v>
      </c>
    </row>
    <row r="5" spans="1:5" x14ac:dyDescent="0.25">
      <c r="A5" s="25">
        <v>24.94</v>
      </c>
      <c r="B5" s="25">
        <v>10.88</v>
      </c>
    </row>
    <row r="6" spans="1:5" ht="16.2" thickBot="1" x14ac:dyDescent="0.35">
      <c r="A6" s="7">
        <v>46.39</v>
      </c>
      <c r="B6" s="8">
        <v>11.32</v>
      </c>
      <c r="D6" s="39" t="s">
        <v>28</v>
      </c>
      <c r="E6" s="39"/>
    </row>
    <row r="7" spans="1:5" x14ac:dyDescent="0.25">
      <c r="A7" s="25">
        <v>25.52</v>
      </c>
      <c r="B7" s="25">
        <v>24.95</v>
      </c>
      <c r="D7" s="10" t="s">
        <v>6</v>
      </c>
      <c r="E7" s="11" t="s">
        <v>5</v>
      </c>
    </row>
    <row r="8" spans="1:5" ht="14.4" thickBot="1" x14ac:dyDescent="0.3">
      <c r="A8" s="25">
        <v>16.920000000000002</v>
      </c>
      <c r="B8" s="25">
        <v>15.67</v>
      </c>
      <c r="D8" s="14" t="s">
        <v>29</v>
      </c>
      <c r="E8" s="15">
        <f xml:space="preserve"> E4 / (STDEV(A2:A46) * STDEV(B2:B46))</f>
        <v>0.40641086342983712</v>
      </c>
    </row>
    <row r="9" spans="1:5" ht="15.6" x14ac:dyDescent="0.3">
      <c r="A9" s="7">
        <v>50.67</v>
      </c>
      <c r="B9" s="8">
        <v>16.77</v>
      </c>
    </row>
    <row r="10" spans="1:5" ht="15.6" x14ac:dyDescent="0.3">
      <c r="A10" s="7">
        <v>36.58</v>
      </c>
      <c r="B10" s="8">
        <v>18.14</v>
      </c>
    </row>
    <row r="11" spans="1:5" x14ac:dyDescent="0.25">
      <c r="A11" s="25">
        <v>35.729999999999997</v>
      </c>
      <c r="B11" s="25">
        <v>15.85</v>
      </c>
    </row>
    <row r="12" spans="1:5" ht="15.6" x14ac:dyDescent="0.3">
      <c r="A12" s="7">
        <v>15.29</v>
      </c>
      <c r="B12" s="8">
        <v>17.25</v>
      </c>
    </row>
    <row r="13" spans="1:5" ht="15.6" x14ac:dyDescent="0.3">
      <c r="A13" s="7">
        <v>24.32</v>
      </c>
      <c r="B13" s="8">
        <v>17.77</v>
      </c>
    </row>
    <row r="14" spans="1:5" x14ac:dyDescent="0.25">
      <c r="A14" s="25">
        <v>13.47</v>
      </c>
      <c r="B14" s="25">
        <v>17.23</v>
      </c>
    </row>
    <row r="15" spans="1:5" x14ac:dyDescent="0.25">
      <c r="A15" s="25">
        <v>12.51</v>
      </c>
      <c r="B15" s="25">
        <v>4.3099999999999996</v>
      </c>
    </row>
    <row r="16" spans="1:5" ht="15.6" x14ac:dyDescent="0.3">
      <c r="A16" s="7">
        <v>31.86</v>
      </c>
      <c r="B16" s="8">
        <v>18.23</v>
      </c>
    </row>
    <row r="17" spans="1:2" x14ac:dyDescent="0.25">
      <c r="A17" s="25">
        <v>73.11</v>
      </c>
      <c r="B17" s="25">
        <v>17.989999999999998</v>
      </c>
    </row>
    <row r="18" spans="1:2" x14ac:dyDescent="0.25">
      <c r="A18" s="25">
        <v>12.58</v>
      </c>
      <c r="B18" s="25">
        <v>4.41</v>
      </c>
    </row>
    <row r="19" spans="1:2" x14ac:dyDescent="0.25">
      <c r="A19" s="25">
        <v>48.39</v>
      </c>
      <c r="B19" s="25">
        <v>23.46</v>
      </c>
    </row>
    <row r="20" spans="1:2" x14ac:dyDescent="0.25">
      <c r="A20" s="25">
        <v>45.6</v>
      </c>
      <c r="B20" s="25">
        <v>13.5</v>
      </c>
    </row>
    <row r="21" spans="1:2" x14ac:dyDescent="0.25">
      <c r="A21" s="25">
        <v>8.6</v>
      </c>
      <c r="B21" s="25">
        <v>2.76</v>
      </c>
    </row>
    <row r="22" spans="1:2" ht="15.6" x14ac:dyDescent="0.3">
      <c r="A22" s="7">
        <v>39.85</v>
      </c>
      <c r="B22" s="25">
        <v>14.4</v>
      </c>
    </row>
    <row r="23" spans="1:2" x14ac:dyDescent="0.25">
      <c r="A23" s="25">
        <v>10.95</v>
      </c>
      <c r="B23" s="25">
        <v>4.63</v>
      </c>
    </row>
    <row r="24" spans="1:2" x14ac:dyDescent="0.25">
      <c r="A24" s="25">
        <v>49.81</v>
      </c>
      <c r="B24" s="25">
        <v>16.7</v>
      </c>
    </row>
    <row r="25" spans="1:2" ht="15.6" x14ac:dyDescent="0.3">
      <c r="A25" s="7">
        <v>23.59</v>
      </c>
      <c r="B25" s="8">
        <v>12.46</v>
      </c>
    </row>
    <row r="26" spans="1:2" x14ac:dyDescent="0.25">
      <c r="A26" s="25">
        <v>32.26</v>
      </c>
      <c r="B26" s="25">
        <v>12.81</v>
      </c>
    </row>
    <row r="27" spans="1:2" x14ac:dyDescent="0.25">
      <c r="A27" s="25">
        <v>54.83</v>
      </c>
      <c r="B27" s="25">
        <v>12.31</v>
      </c>
    </row>
    <row r="28" spans="1:2" x14ac:dyDescent="0.25">
      <c r="A28" s="25">
        <v>15.3</v>
      </c>
      <c r="B28" s="25">
        <v>15.31</v>
      </c>
    </row>
    <row r="29" spans="1:2" x14ac:dyDescent="0.25">
      <c r="A29" s="25">
        <v>10.56</v>
      </c>
      <c r="B29" s="25">
        <v>5.14</v>
      </c>
    </row>
    <row r="30" spans="1:2" x14ac:dyDescent="0.25">
      <c r="A30" s="25">
        <v>17.440000000000001</v>
      </c>
      <c r="B30" s="25">
        <v>15.16</v>
      </c>
    </row>
    <row r="31" spans="1:2" x14ac:dyDescent="0.25">
      <c r="A31" s="25">
        <v>27.86</v>
      </c>
      <c r="B31" s="25">
        <v>32.700000000000003</v>
      </c>
    </row>
    <row r="32" spans="1:2" x14ac:dyDescent="0.25">
      <c r="A32" s="25">
        <v>31.92</v>
      </c>
      <c r="B32" s="25">
        <v>15.33</v>
      </c>
    </row>
    <row r="33" spans="1:2" x14ac:dyDescent="0.25">
      <c r="A33" s="25">
        <v>40.369999999999997</v>
      </c>
      <c r="B33" s="25">
        <v>9.51</v>
      </c>
    </row>
    <row r="34" spans="1:2" x14ac:dyDescent="0.25">
      <c r="A34" s="25">
        <v>10.68</v>
      </c>
      <c r="B34" s="25">
        <v>13.57</v>
      </c>
    </row>
    <row r="35" spans="1:2" x14ac:dyDescent="0.25">
      <c r="A35" s="25">
        <v>26.27</v>
      </c>
      <c r="B35" s="25">
        <v>23.68</v>
      </c>
    </row>
    <row r="36" spans="1:2" x14ac:dyDescent="0.25">
      <c r="A36" s="25">
        <v>53.89</v>
      </c>
      <c r="B36" s="25">
        <v>51.1</v>
      </c>
    </row>
    <row r="37" spans="1:2" x14ac:dyDescent="0.25">
      <c r="A37" s="25">
        <v>22.46</v>
      </c>
      <c r="B37" s="25">
        <v>16.91</v>
      </c>
    </row>
    <row r="38" spans="1:2" x14ac:dyDescent="0.25">
      <c r="A38" s="25">
        <v>24.07</v>
      </c>
      <c r="B38" s="25">
        <v>15.91</v>
      </c>
    </row>
    <row r="39" spans="1:2" x14ac:dyDescent="0.25">
      <c r="A39" s="25">
        <v>37.53</v>
      </c>
      <c r="B39" s="25">
        <v>15.46</v>
      </c>
    </row>
    <row r="40" spans="1:2" x14ac:dyDescent="0.25">
      <c r="A40" s="25">
        <v>12.1</v>
      </c>
      <c r="B40" s="25">
        <v>4.3099999999999996</v>
      </c>
    </row>
    <row r="41" spans="1:2" x14ac:dyDescent="0.25">
      <c r="A41" s="25">
        <v>24.42</v>
      </c>
      <c r="B41" s="25">
        <v>13.41</v>
      </c>
    </row>
    <row r="42" spans="1:2" x14ac:dyDescent="0.25">
      <c r="A42" s="25">
        <v>23.71</v>
      </c>
      <c r="B42" s="25">
        <v>21.77</v>
      </c>
    </row>
    <row r="43" spans="1:2" x14ac:dyDescent="0.25">
      <c r="A43" s="25">
        <v>10.37</v>
      </c>
      <c r="B43" s="25">
        <v>4.25</v>
      </c>
    </row>
    <row r="44" spans="1:2" x14ac:dyDescent="0.25">
      <c r="A44" s="25">
        <v>15.68</v>
      </c>
      <c r="B44" s="25">
        <v>2.37</v>
      </c>
    </row>
    <row r="45" spans="1:2" x14ac:dyDescent="0.25">
      <c r="A45" s="25">
        <v>32.58</v>
      </c>
      <c r="B45" s="25">
        <v>17.010000000000002</v>
      </c>
    </row>
    <row r="46" spans="1:2" x14ac:dyDescent="0.25">
      <c r="A46" s="25">
        <v>35.409999999999997</v>
      </c>
      <c r="B46" s="25">
        <v>13.98</v>
      </c>
    </row>
  </sheetData>
  <mergeCells count="2">
    <mergeCell ref="D2:E2"/>
    <mergeCell ref="D6:E6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>
      <selection activeCell="L18" sqref="L18"/>
    </sheetView>
  </sheetViews>
  <sheetFormatPr defaultRowHeight="13.8" x14ac:dyDescent="0.4"/>
  <cols>
    <col min="1" max="2" width="8.796875" style="9"/>
    <col min="3" max="3" width="9" style="9" customWidth="1"/>
    <col min="4" max="4" width="10.5" style="9" customWidth="1"/>
    <col min="5" max="5" width="5.5" style="9" customWidth="1"/>
    <col min="6" max="6" width="5.8984375" style="9" customWidth="1"/>
    <col min="7" max="8" width="13.19921875" style="9" bestFit="1" customWidth="1"/>
    <col min="9" max="16384" width="8.796875" style="9"/>
  </cols>
  <sheetData>
    <row r="1" spans="1:8" ht="16.2" thickBot="1" x14ac:dyDescent="0.35">
      <c r="A1" s="1" t="s">
        <v>0</v>
      </c>
      <c r="C1" s="33" t="s">
        <v>52</v>
      </c>
      <c r="D1" s="46"/>
      <c r="E1" s="46"/>
      <c r="F1" s="46"/>
      <c r="G1" s="46"/>
      <c r="H1" s="46"/>
    </row>
    <row r="2" spans="1:8" ht="16.8" x14ac:dyDescent="0.3">
      <c r="A2" s="2">
        <v>112</v>
      </c>
      <c r="C2" s="10" t="s">
        <v>35</v>
      </c>
      <c r="D2" s="26" t="s">
        <v>36</v>
      </c>
      <c r="E2" s="26" t="s">
        <v>46</v>
      </c>
      <c r="F2" s="26" t="s">
        <v>47</v>
      </c>
      <c r="G2" s="26" t="s">
        <v>51</v>
      </c>
      <c r="H2" s="11" t="s">
        <v>60</v>
      </c>
    </row>
    <row r="3" spans="1:8" ht="15.6" x14ac:dyDescent="0.3">
      <c r="A3" s="2">
        <v>73</v>
      </c>
      <c r="C3" s="12">
        <v>69</v>
      </c>
      <c r="D3" s="27" t="s">
        <v>37</v>
      </c>
      <c r="E3" s="28">
        <f t="array" ref="E3:E11">FREQUENCY(A2:A51,C3:C11)</f>
        <v>2</v>
      </c>
      <c r="F3" s="28">
        <v>65</v>
      </c>
      <c r="G3" s="29">
        <f xml:space="preserve"> E3 * F3</f>
        <v>130</v>
      </c>
      <c r="H3" s="13">
        <f xml:space="preserve"> E3 * POWER(F3-AVERAGE(A$2:A$51), 2)</f>
        <v>2301.1328000000003</v>
      </c>
    </row>
    <row r="4" spans="1:8" ht="15.6" x14ac:dyDescent="0.3">
      <c r="A4" s="2">
        <v>126</v>
      </c>
      <c r="C4" s="12">
        <v>79</v>
      </c>
      <c r="D4" s="27" t="s">
        <v>38</v>
      </c>
      <c r="E4" s="28">
        <v>6</v>
      </c>
      <c r="F4" s="28">
        <v>75</v>
      </c>
      <c r="G4" s="29">
        <f t="shared" ref="G4:G11" si="0" xml:space="preserve"> E4 * F4</f>
        <v>450</v>
      </c>
      <c r="H4" s="13">
        <f t="shared" ref="H4:H11" si="1" xml:space="preserve"> E4 * POWER(F4-AVERAGE(A$2:A$51), 2)</f>
        <v>3432.9984000000004</v>
      </c>
    </row>
    <row r="5" spans="1:8" ht="15.6" x14ac:dyDescent="0.3">
      <c r="A5" s="2">
        <v>82</v>
      </c>
      <c r="C5" s="12">
        <v>89</v>
      </c>
      <c r="D5" s="27" t="s">
        <v>39</v>
      </c>
      <c r="E5" s="28">
        <v>8</v>
      </c>
      <c r="F5" s="28">
        <v>85</v>
      </c>
      <c r="G5" s="29">
        <f t="shared" si="0"/>
        <v>680</v>
      </c>
      <c r="H5" s="13">
        <f t="shared" si="1"/>
        <v>1550.1312000000005</v>
      </c>
    </row>
    <row r="6" spans="1:8" ht="15.6" x14ac:dyDescent="0.3">
      <c r="A6" s="2">
        <v>92</v>
      </c>
      <c r="C6" s="12">
        <v>99</v>
      </c>
      <c r="D6" s="27" t="s">
        <v>40</v>
      </c>
      <c r="E6" s="28">
        <v>11</v>
      </c>
      <c r="F6" s="28">
        <v>95</v>
      </c>
      <c r="G6" s="29">
        <f t="shared" si="0"/>
        <v>1045</v>
      </c>
      <c r="H6" s="13">
        <f t="shared" si="1"/>
        <v>169.03040000000016</v>
      </c>
    </row>
    <row r="7" spans="1:8" ht="15.6" x14ac:dyDescent="0.3">
      <c r="A7" s="2">
        <v>115</v>
      </c>
      <c r="C7" s="12">
        <v>109</v>
      </c>
      <c r="D7" s="27" t="s">
        <v>41</v>
      </c>
      <c r="E7" s="28">
        <v>9</v>
      </c>
      <c r="F7" s="28">
        <v>105</v>
      </c>
      <c r="G7" s="29">
        <f t="shared" si="0"/>
        <v>945</v>
      </c>
      <c r="H7" s="13">
        <f t="shared" si="1"/>
        <v>332.6975999999998</v>
      </c>
    </row>
    <row r="8" spans="1:8" ht="15.6" x14ac:dyDescent="0.3">
      <c r="A8" s="2">
        <v>95</v>
      </c>
      <c r="C8" s="12">
        <v>119</v>
      </c>
      <c r="D8" s="27" t="s">
        <v>42</v>
      </c>
      <c r="E8" s="28">
        <v>7</v>
      </c>
      <c r="F8" s="28">
        <v>115</v>
      </c>
      <c r="G8" s="29">
        <f t="shared" si="0"/>
        <v>805</v>
      </c>
      <c r="H8" s="13">
        <f t="shared" si="1"/>
        <v>1809.9647999999995</v>
      </c>
    </row>
    <row r="9" spans="1:8" ht="15.6" x14ac:dyDescent="0.3">
      <c r="A9" s="2">
        <v>84</v>
      </c>
      <c r="C9" s="12">
        <v>129</v>
      </c>
      <c r="D9" s="27" t="s">
        <v>43</v>
      </c>
      <c r="E9" s="28">
        <v>4</v>
      </c>
      <c r="F9" s="28">
        <v>125</v>
      </c>
      <c r="G9" s="29">
        <f t="shared" si="0"/>
        <v>500</v>
      </c>
      <c r="H9" s="13">
        <f t="shared" si="1"/>
        <v>2720.6655999999998</v>
      </c>
    </row>
    <row r="10" spans="1:8" ht="15.6" x14ac:dyDescent="0.3">
      <c r="A10" s="2">
        <v>68</v>
      </c>
      <c r="C10" s="12">
        <v>139</v>
      </c>
      <c r="D10" s="27" t="s">
        <v>44</v>
      </c>
      <c r="E10" s="28">
        <v>2</v>
      </c>
      <c r="F10" s="28">
        <v>135</v>
      </c>
      <c r="G10" s="29">
        <f t="shared" si="0"/>
        <v>270</v>
      </c>
      <c r="H10" s="13">
        <f xml:space="preserve"> E10 * POWER(F10-AVERAGE(A$2:A$51), 2)</f>
        <v>2603.5328</v>
      </c>
    </row>
    <row r="11" spans="1:8" ht="16.2" thickBot="1" x14ac:dyDescent="0.35">
      <c r="A11" s="2">
        <v>100</v>
      </c>
      <c r="C11" s="14">
        <v>149</v>
      </c>
      <c r="D11" s="30" t="s">
        <v>45</v>
      </c>
      <c r="E11" s="31">
        <v>1</v>
      </c>
      <c r="F11" s="31">
        <v>145</v>
      </c>
      <c r="G11" s="32">
        <f t="shared" si="0"/>
        <v>145</v>
      </c>
      <c r="H11" s="15">
        <f t="shared" si="1"/>
        <v>2123.3663999999999</v>
      </c>
    </row>
    <row r="12" spans="1:8" ht="16.2" thickBot="1" x14ac:dyDescent="0.35">
      <c r="A12" s="2">
        <v>72</v>
      </c>
    </row>
    <row r="13" spans="1:8" ht="15.6" x14ac:dyDescent="0.3">
      <c r="A13" s="2">
        <v>92</v>
      </c>
      <c r="C13" s="42" t="s">
        <v>6</v>
      </c>
      <c r="D13" s="43"/>
      <c r="E13" s="43"/>
      <c r="F13" s="43"/>
      <c r="G13" s="11" t="s">
        <v>5</v>
      </c>
    </row>
    <row r="14" spans="1:8" ht="15.6" x14ac:dyDescent="0.3">
      <c r="A14" s="2">
        <v>128</v>
      </c>
      <c r="C14" s="40" t="s">
        <v>48</v>
      </c>
      <c r="D14" s="41"/>
      <c r="E14" s="41"/>
      <c r="F14" s="41"/>
      <c r="G14" s="13">
        <f>SUM(G3:G11)/SUM(E3:E11)</f>
        <v>99.4</v>
      </c>
    </row>
    <row r="15" spans="1:8" ht="15.6" x14ac:dyDescent="0.3">
      <c r="A15" s="2">
        <v>104</v>
      </c>
      <c r="C15" s="40" t="s">
        <v>49</v>
      </c>
      <c r="D15" s="41"/>
      <c r="E15" s="41"/>
      <c r="F15" s="41"/>
      <c r="G15" s="13">
        <f>SUM(H3:H11)/(SUM(E3:E11)-1)</f>
        <v>347.8269387755102</v>
      </c>
    </row>
    <row r="16" spans="1:8" ht="16.2" thickBot="1" x14ac:dyDescent="0.35">
      <c r="A16" s="2">
        <v>108</v>
      </c>
      <c r="C16" s="44" t="s">
        <v>50</v>
      </c>
      <c r="D16" s="45"/>
      <c r="E16" s="45"/>
      <c r="F16" s="45"/>
      <c r="G16" s="15">
        <f>SQRT(G15)</f>
        <v>18.65011900164474</v>
      </c>
    </row>
    <row r="17" spans="1:1" ht="15.6" x14ac:dyDescent="0.3">
      <c r="A17" s="2">
        <v>76</v>
      </c>
    </row>
    <row r="18" spans="1:1" ht="15.6" x14ac:dyDescent="0.3">
      <c r="A18" s="2">
        <v>141</v>
      </c>
    </row>
    <row r="19" spans="1:1" ht="15.6" x14ac:dyDescent="0.3">
      <c r="A19" s="2">
        <v>119</v>
      </c>
    </row>
    <row r="20" spans="1:1" ht="15.6" x14ac:dyDescent="0.3">
      <c r="A20" s="2">
        <v>98</v>
      </c>
    </row>
    <row r="21" spans="1:1" ht="15.6" x14ac:dyDescent="0.3">
      <c r="A21" s="2">
        <v>85</v>
      </c>
    </row>
    <row r="22" spans="1:1" ht="15.6" x14ac:dyDescent="0.3">
      <c r="A22" s="2">
        <v>69</v>
      </c>
    </row>
    <row r="23" spans="1:1" ht="15.6" x14ac:dyDescent="0.3">
      <c r="A23" s="2">
        <v>76</v>
      </c>
    </row>
    <row r="24" spans="1:1" ht="15.6" x14ac:dyDescent="0.3">
      <c r="A24" s="2">
        <v>118</v>
      </c>
    </row>
    <row r="25" spans="1:1" ht="15.6" x14ac:dyDescent="0.3">
      <c r="A25" s="2">
        <v>132</v>
      </c>
    </row>
    <row r="26" spans="1:1" ht="15.6" x14ac:dyDescent="0.3">
      <c r="A26" s="2">
        <v>96</v>
      </c>
    </row>
    <row r="27" spans="1:1" ht="15.6" x14ac:dyDescent="0.3">
      <c r="A27" s="2">
        <v>91</v>
      </c>
    </row>
    <row r="28" spans="1:1" ht="15.6" x14ac:dyDescent="0.3">
      <c r="A28" s="2">
        <v>81</v>
      </c>
    </row>
    <row r="29" spans="1:1" ht="15.6" x14ac:dyDescent="0.3">
      <c r="A29" s="2">
        <v>113</v>
      </c>
    </row>
    <row r="30" spans="1:1" ht="15.6" x14ac:dyDescent="0.3">
      <c r="A30" s="2">
        <v>115</v>
      </c>
    </row>
    <row r="31" spans="1:1" ht="15.6" x14ac:dyDescent="0.3">
      <c r="A31" s="2">
        <v>94</v>
      </c>
    </row>
    <row r="32" spans="1:1" ht="15.6" x14ac:dyDescent="0.3">
      <c r="A32" s="2">
        <v>97</v>
      </c>
    </row>
    <row r="33" spans="1:1" ht="15.6" x14ac:dyDescent="0.3">
      <c r="A33" s="2">
        <v>86</v>
      </c>
    </row>
    <row r="34" spans="1:1" ht="15.6" x14ac:dyDescent="0.3">
      <c r="A34" s="2">
        <v>127</v>
      </c>
    </row>
    <row r="35" spans="1:1" ht="15.6" x14ac:dyDescent="0.3">
      <c r="A35" s="2">
        <v>134</v>
      </c>
    </row>
    <row r="36" spans="1:1" ht="15.6" x14ac:dyDescent="0.3">
      <c r="A36" s="2">
        <v>100</v>
      </c>
    </row>
    <row r="37" spans="1:1" ht="15.6" x14ac:dyDescent="0.3">
      <c r="A37" s="2">
        <v>102</v>
      </c>
    </row>
    <row r="38" spans="1:1" ht="15.6" x14ac:dyDescent="0.3">
      <c r="A38" s="2">
        <v>80</v>
      </c>
    </row>
    <row r="39" spans="1:1" ht="15.6" x14ac:dyDescent="0.3">
      <c r="A39" s="2">
        <v>98</v>
      </c>
    </row>
    <row r="40" spans="1:1" ht="15.6" x14ac:dyDescent="0.3">
      <c r="A40" s="2">
        <v>106</v>
      </c>
    </row>
    <row r="41" spans="1:1" ht="15.6" x14ac:dyDescent="0.3">
      <c r="A41" s="2">
        <v>106</v>
      </c>
    </row>
    <row r="42" spans="1:1" ht="15.6" x14ac:dyDescent="0.3">
      <c r="A42" s="2">
        <v>107</v>
      </c>
    </row>
    <row r="43" spans="1:1" ht="15.6" x14ac:dyDescent="0.3">
      <c r="A43" s="2">
        <v>73</v>
      </c>
    </row>
    <row r="44" spans="1:1" ht="15.6" x14ac:dyDescent="0.3">
      <c r="A44" s="2">
        <v>124</v>
      </c>
    </row>
    <row r="45" spans="1:1" ht="15.6" x14ac:dyDescent="0.3">
      <c r="A45" s="2">
        <v>83</v>
      </c>
    </row>
    <row r="46" spans="1:1" ht="15.6" x14ac:dyDescent="0.3">
      <c r="A46" s="2">
        <v>92</v>
      </c>
    </row>
    <row r="47" spans="1:1" ht="15.6" x14ac:dyDescent="0.3">
      <c r="A47" s="2">
        <v>81</v>
      </c>
    </row>
    <row r="48" spans="1:1" ht="15.6" x14ac:dyDescent="0.3">
      <c r="A48" s="2">
        <v>106</v>
      </c>
    </row>
    <row r="49" spans="1:1" ht="15.6" x14ac:dyDescent="0.3">
      <c r="A49" s="2">
        <v>75</v>
      </c>
    </row>
    <row r="50" spans="1:1" ht="15.6" x14ac:dyDescent="0.3">
      <c r="A50" s="2">
        <v>95</v>
      </c>
    </row>
    <row r="51" spans="1:1" ht="15.6" x14ac:dyDescent="0.3">
      <c r="A51" s="2">
        <v>119</v>
      </c>
    </row>
  </sheetData>
  <mergeCells count="5">
    <mergeCell ref="C14:F14"/>
    <mergeCell ref="C13:F13"/>
    <mergeCell ref="C15:F15"/>
    <mergeCell ref="C16:F16"/>
    <mergeCell ref="C1:H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</vt:lpstr>
      <vt:lpstr>4-1</vt:lpstr>
      <vt:lpstr>4-2</vt:lpstr>
      <vt:lpstr>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2022-11-25T02:06:24Z</dcterms:created>
  <dcterms:modified xsi:type="dcterms:W3CDTF">2022-12-05T13:55:54Z</dcterms:modified>
</cp:coreProperties>
</file>